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Futures3M!$AJ$3</definedName>
    <definedName name="Instruments" localSheetId="12">BasisSwap1M3M!$O$5:$O$44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BasisSwap1M3M!$W$6:$W$44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Futures3M!$AA$5:$AA$46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BasisSwap1M3M!$S$5:$S$44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BasisSwap1M3M!$U$5:$U$44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Futures3M!$Y$5:$Y$46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Futures3M!$AJ$1</definedName>
  </definedNames>
  <calcPr calcId="145621"/>
</workbook>
</file>

<file path=xl/calcChain.xml><?xml version="1.0" encoding="utf-8"?>
<calcChain xmlns="http://schemas.openxmlformats.org/spreadsheetml/2006/main">
  <c r="X3" i="12" l="1"/>
  <c r="X3" i="11"/>
  <c r="Z3" i="26"/>
  <c r="Z3" i="25"/>
  <c r="Q3" i="20"/>
  <c r="Z1" i="17"/>
  <c r="X3" i="16"/>
  <c r="R3" i="15"/>
  <c r="Y3" i="65"/>
  <c r="W3" i="22"/>
  <c r="Y5" i="25" l="1" a="1"/>
  <c r="AA5" i="18" a="1"/>
  <c r="Y3" i="17" a="1"/>
  <c r="W5" i="16" a="1"/>
  <c r="Q5" i="15" a="1"/>
  <c r="X5" i="65" a="1"/>
  <c r="V5" i="22" a="1"/>
  <c r="E3" i="63" l="1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P5" i="11" a="1"/>
  <c r="P7" i="11" s="1"/>
  <c r="P5" i="11"/>
  <c r="P6" i="11"/>
  <c r="P12" i="11"/>
  <c r="P13" i="11"/>
  <c r="P14" i="11"/>
  <c r="P20" i="11"/>
  <c r="P21" i="11"/>
  <c r="P22" i="11"/>
  <c r="P28" i="11"/>
  <c r="P29" i="11"/>
  <c r="P30" i="11"/>
  <c r="P36" i="11"/>
  <c r="P37" i="11"/>
  <c r="P38" i="11"/>
  <c r="P44" i="11"/>
  <c r="O7" i="11"/>
  <c r="O5" i="11"/>
  <c r="S7" i="11"/>
  <c r="S5" i="11"/>
  <c r="F5" i="11"/>
  <c r="F7" i="11"/>
  <c r="W5" i="11" l="1"/>
  <c r="W7" i="11"/>
  <c r="P43" i="11"/>
  <c r="P35" i="11"/>
  <c r="P27" i="11"/>
  <c r="P19" i="11"/>
  <c r="P11" i="11"/>
  <c r="P42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4" i="11" a="1"/>
  <c r="G5" i="11"/>
  <c r="G7" i="11"/>
  <c r="X5" i="11"/>
  <c r="X7" i="11"/>
  <c r="W5" i="12" l="1" a="1"/>
  <c r="P4" i="11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U12" i="64"/>
  <c r="U10" i="64"/>
  <c r="U9" i="64"/>
  <c r="U7" i="64"/>
  <c r="U8" i="64"/>
  <c r="U11" i="64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M17" i="15"/>
  <c r="M13" i="15"/>
  <c r="M12" i="15"/>
  <c r="M14" i="15"/>
  <c r="M22" i="15"/>
  <c r="M19" i="15"/>
  <c r="M15" i="15"/>
  <c r="M8" i="15"/>
  <c r="M21" i="15"/>
  <c r="M18" i="15"/>
  <c r="M6" i="15"/>
  <c r="M10" i="15"/>
  <c r="M9" i="15"/>
  <c r="M16" i="15"/>
  <c r="M11" i="15"/>
  <c r="M20" i="15"/>
  <c r="M7" i="15"/>
  <c r="E38" i="22"/>
  <c r="E35" i="22"/>
  <c r="E30" i="22"/>
  <c r="E12" i="22"/>
  <c r="E24" i="22"/>
  <c r="E22" i="22"/>
  <c r="E13" i="22"/>
  <c r="E43" i="22"/>
  <c r="E51" i="22"/>
  <c r="E46" i="22"/>
  <c r="E31" i="22"/>
  <c r="E19" i="22"/>
  <c r="E25" i="22"/>
  <c r="E7" i="22"/>
  <c r="E28" i="22"/>
  <c r="E23" i="22"/>
  <c r="E11" i="22"/>
  <c r="E18" i="22"/>
  <c r="E40" i="22"/>
  <c r="E45" i="22"/>
  <c r="E33" i="22"/>
  <c r="E37" i="22"/>
  <c r="E17" i="22"/>
  <c r="E8" i="22"/>
  <c r="E55" i="22"/>
  <c r="E39" i="22"/>
  <c r="E47" i="22"/>
  <c r="E32" i="22"/>
  <c r="E56" i="22"/>
  <c r="E50" i="22"/>
  <c r="E15" i="22"/>
  <c r="E29" i="22"/>
  <c r="E58" i="22"/>
  <c r="E10" i="22"/>
  <c r="E44" i="22"/>
  <c r="E5" i="22"/>
  <c r="E53" i="22"/>
  <c r="E49" i="22"/>
  <c r="E14" i="22"/>
  <c r="E54" i="22"/>
  <c r="E6" i="22"/>
  <c r="E48" i="22"/>
  <c r="E57" i="22"/>
  <c r="E36" i="22"/>
  <c r="E34" i="22"/>
  <c r="E27" i="22"/>
  <c r="E52" i="22"/>
  <c r="E41" i="22"/>
  <c r="E20" i="22"/>
  <c r="E16" i="22"/>
  <c r="E42" i="22"/>
  <c r="E26" i="22"/>
  <c r="E21" i="22"/>
  <c r="E9" i="22"/>
  <c r="Q7" i="15" l="1"/>
  <c r="Q20" i="15"/>
  <c r="Q11" i="15"/>
  <c r="Q16" i="15"/>
  <c r="Q9" i="15"/>
  <c r="Q10" i="15"/>
  <c r="Q6" i="15"/>
  <c r="Q18" i="15"/>
  <c r="Q21" i="15"/>
  <c r="Q8" i="15"/>
  <c r="Q15" i="15"/>
  <c r="Q19" i="15"/>
  <c r="Q22" i="15"/>
  <c r="Q14" i="15"/>
  <c r="Q12" i="15"/>
  <c r="Q13" i="15"/>
  <c r="Q17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10" i="63"/>
  <c r="E11" i="63"/>
  <c r="E12" i="63"/>
  <c r="E7" i="63"/>
  <c r="J13" i="64"/>
  <c r="E41" i="26" l="1"/>
  <c r="E41" i="25"/>
  <c r="D3" i="64"/>
  <c r="E3" i="64"/>
  <c r="F25" i="25"/>
  <c r="F13" i="25"/>
  <c r="F27" i="25"/>
  <c r="F7" i="25"/>
  <c r="F11" i="25"/>
  <c r="F16" i="25"/>
  <c r="F40" i="25"/>
  <c r="F39" i="25"/>
  <c r="F31" i="25"/>
  <c r="F34" i="25"/>
  <c r="F41" i="25"/>
  <c r="F6" i="25"/>
  <c r="F17" i="25"/>
  <c r="F35" i="25"/>
  <c r="F29" i="25"/>
  <c r="F37" i="25"/>
  <c r="F12" i="25"/>
  <c r="F23" i="25"/>
  <c r="F26" i="25"/>
  <c r="F32" i="25"/>
  <c r="F21" i="25"/>
  <c r="F36" i="25"/>
  <c r="F14" i="25"/>
  <c r="F10" i="25"/>
  <c r="F33" i="25"/>
  <c r="F20" i="25"/>
  <c r="F41" i="26"/>
  <c r="F38" i="25"/>
  <c r="F22" i="25"/>
  <c r="F19" i="25"/>
  <c r="F8" i="25"/>
  <c r="F30" i="25"/>
  <c r="F15" i="25"/>
  <c r="F9" i="25"/>
  <c r="F28" i="25"/>
  <c r="F18" i="25"/>
  <c r="F24" i="25"/>
  <c r="L5" i="15" l="1"/>
  <c r="K5" i="15"/>
  <c r="M5" i="15"/>
  <c r="Q5" i="15" s="1"/>
  <c r="G41" i="26"/>
  <c r="G41" i="25"/>
  <c r="Q6" i="64" l="1"/>
  <c r="V6" i="64" l="1"/>
  <c r="O6" i="64"/>
  <c r="E6" i="64"/>
  <c r="J6" i="64"/>
  <c r="O8" i="11" l="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6" i="64"/>
  <c r="L6" i="64"/>
  <c r="P6" i="64" l="1"/>
  <c r="P5" i="12" a="1"/>
  <c r="P5" i="12" s="1"/>
  <c r="W6" i="64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52" i="65"/>
  <c r="T30" i="65"/>
  <c r="T24" i="65"/>
  <c r="T51" i="65"/>
  <c r="T11" i="65"/>
  <c r="T45" i="65"/>
  <c r="T5" i="65"/>
  <c r="T23" i="65"/>
  <c r="T31" i="65"/>
  <c r="T26" i="65"/>
  <c r="T12" i="65"/>
  <c r="T33" i="65"/>
  <c r="T42" i="65"/>
  <c r="T9" i="65"/>
  <c r="T36" i="65"/>
  <c r="T22" i="65"/>
  <c r="T46" i="65"/>
  <c r="T38" i="65"/>
  <c r="T34" i="65"/>
  <c r="T18" i="65"/>
  <c r="T54" i="65"/>
  <c r="T25" i="65"/>
  <c r="T19" i="65"/>
  <c r="T55" i="65"/>
  <c r="T10" i="65"/>
  <c r="T27" i="65"/>
  <c r="T17" i="65"/>
  <c r="T32" i="65"/>
  <c r="T57" i="65"/>
  <c r="T20" i="65"/>
  <c r="T48" i="65"/>
  <c r="T28" i="65"/>
  <c r="T39" i="65"/>
  <c r="T58" i="65"/>
  <c r="T35" i="65"/>
  <c r="T13" i="65"/>
  <c r="T8" i="65"/>
  <c r="T53" i="65"/>
  <c r="T43" i="65"/>
  <c r="T15" i="65"/>
  <c r="T41" i="65"/>
  <c r="T21" i="65"/>
  <c r="T37" i="65"/>
  <c r="T6" i="65"/>
  <c r="T14" i="65"/>
  <c r="T40" i="65"/>
  <c r="T56" i="65"/>
  <c r="T7" i="65"/>
  <c r="T44" i="65"/>
  <c r="T16" i="65"/>
  <c r="T50" i="65"/>
  <c r="T47" i="65"/>
  <c r="T29" i="65"/>
  <c r="T49" i="65"/>
  <c r="G4" i="65"/>
  <c r="F42" i="65"/>
  <c r="F17" i="65"/>
  <c r="F36" i="65"/>
  <c r="F32" i="65"/>
  <c r="F8" i="65"/>
  <c r="F5" i="65"/>
  <c r="F44" i="65"/>
  <c r="F20" i="65"/>
  <c r="F34" i="65"/>
  <c r="F24" i="65"/>
  <c r="F19" i="65"/>
  <c r="F21" i="65"/>
  <c r="F33" i="65"/>
  <c r="F55" i="65"/>
  <c r="F11" i="65"/>
  <c r="F28" i="65"/>
  <c r="F14" i="65"/>
  <c r="F52" i="65"/>
  <c r="F50" i="65"/>
  <c r="F18" i="65"/>
  <c r="F13" i="65"/>
  <c r="F56" i="65"/>
  <c r="F53" i="65"/>
  <c r="F45" i="65"/>
  <c r="F43" i="65"/>
  <c r="F47" i="65"/>
  <c r="F41" i="65"/>
  <c r="F26" i="65"/>
  <c r="F57" i="65"/>
  <c r="F10" i="65"/>
  <c r="F27" i="65"/>
  <c r="F7" i="65"/>
  <c r="F58" i="65"/>
  <c r="F35" i="65"/>
  <c r="F9" i="65"/>
  <c r="F51" i="65"/>
  <c r="F40" i="65"/>
  <c r="F16" i="65"/>
  <c r="F31" i="65"/>
  <c r="F38" i="65"/>
  <c r="F15" i="65"/>
  <c r="F39" i="65"/>
  <c r="F12" i="65"/>
  <c r="F54" i="65"/>
  <c r="F22" i="65"/>
  <c r="F48" i="65"/>
  <c r="F23" i="65"/>
  <c r="F6" i="65"/>
  <c r="F25" i="65"/>
  <c r="F46" i="65"/>
  <c r="F30" i="65"/>
  <c r="F29" i="65"/>
  <c r="F49" i="65"/>
  <c r="F37" i="65"/>
  <c r="X49" i="65" l="1"/>
  <c r="X29" i="65"/>
  <c r="X47" i="65"/>
  <c r="X50" i="65"/>
  <c r="X16" i="65"/>
  <c r="X44" i="65"/>
  <c r="X7" i="65"/>
  <c r="X56" i="65"/>
  <c r="X40" i="65"/>
  <c r="X14" i="65"/>
  <c r="X6" i="65"/>
  <c r="X37" i="65"/>
  <c r="X21" i="65"/>
  <c r="X41" i="65"/>
  <c r="X15" i="65"/>
  <c r="X43" i="65"/>
  <c r="X53" i="65"/>
  <c r="X8" i="65"/>
  <c r="X13" i="65"/>
  <c r="X35" i="65"/>
  <c r="X58" i="65"/>
  <c r="X39" i="65"/>
  <c r="X28" i="65"/>
  <c r="X48" i="65"/>
  <c r="X20" i="65"/>
  <c r="X57" i="65"/>
  <c r="X32" i="65"/>
  <c r="X17" i="65"/>
  <c r="X27" i="65"/>
  <c r="X10" i="65"/>
  <c r="X55" i="65"/>
  <c r="X19" i="65"/>
  <c r="X25" i="65"/>
  <c r="X54" i="65"/>
  <c r="X18" i="65"/>
  <c r="X34" i="65"/>
  <c r="X38" i="65"/>
  <c r="X46" i="65"/>
  <c r="X22" i="65"/>
  <c r="X36" i="65"/>
  <c r="X9" i="65"/>
  <c r="X42" i="65"/>
  <c r="X33" i="65"/>
  <c r="X12" i="65"/>
  <c r="X26" i="65"/>
  <c r="X31" i="65"/>
  <c r="X23" i="65"/>
  <c r="X5" i="65"/>
  <c r="X45" i="65"/>
  <c r="X11" i="65"/>
  <c r="X51" i="65"/>
  <c r="X24" i="65"/>
  <c r="X30" i="65"/>
  <c r="X52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18" i="65"/>
  <c r="G37" i="65"/>
  <c r="G8" i="65"/>
  <c r="G6" i="65"/>
  <c r="G22" i="65"/>
  <c r="G34" i="65"/>
  <c r="G41" i="65"/>
  <c r="G14" i="65"/>
  <c r="G36" i="65"/>
  <c r="G50" i="65"/>
  <c r="G54" i="65"/>
  <c r="G11" i="65"/>
  <c r="G16" i="65"/>
  <c r="G51" i="65"/>
  <c r="G9" i="65"/>
  <c r="G46" i="65"/>
  <c r="G20" i="65"/>
  <c r="G19" i="65"/>
  <c r="G43" i="65"/>
  <c r="G47" i="65"/>
  <c r="G32" i="65"/>
  <c r="G10" i="65"/>
  <c r="G52" i="65"/>
  <c r="G31" i="65"/>
  <c r="G25" i="65"/>
  <c r="G35" i="65"/>
  <c r="G55" i="65"/>
  <c r="G40" i="65"/>
  <c r="G56" i="65"/>
  <c r="G45" i="65"/>
  <c r="G26" i="65"/>
  <c r="G24" i="65"/>
  <c r="G27" i="65"/>
  <c r="G38" i="65"/>
  <c r="G7" i="65"/>
  <c r="G5" i="65"/>
  <c r="G58" i="65"/>
  <c r="G57" i="65"/>
  <c r="G33" i="65"/>
  <c r="G49" i="65"/>
  <c r="G21" i="65"/>
  <c r="G15" i="65"/>
  <c r="G13" i="65"/>
  <c r="G30" i="65"/>
  <c r="G12" i="65"/>
  <c r="G48" i="65"/>
  <c r="G42" i="65"/>
  <c r="G28" i="65"/>
  <c r="G23" i="65"/>
  <c r="G53" i="65"/>
  <c r="G17" i="65"/>
  <c r="G39" i="65"/>
  <c r="G44" i="65"/>
  <c r="G29" i="65"/>
  <c r="E8" i="64" l="1"/>
  <c r="E9" i="64"/>
  <c r="E10" i="64"/>
  <c r="E11" i="64"/>
  <c r="E12" i="64"/>
  <c r="E7" i="64"/>
  <c r="Y6" i="65"/>
  <c r="Y35" i="65"/>
  <c r="Y53" i="65"/>
  <c r="Y22" i="65"/>
  <c r="Y13" i="65"/>
  <c r="Y42" i="65"/>
  <c r="Y24" i="65"/>
  <c r="Y14" i="65"/>
  <c r="Y11" i="65"/>
  <c r="Y5" i="65"/>
  <c r="Y27" i="65"/>
  <c r="Y37" i="65"/>
  <c r="Y33" i="65"/>
  <c r="Y36" i="65"/>
  <c r="Y43" i="65"/>
  <c r="Y41" i="65"/>
  <c r="Y44" i="65"/>
  <c r="Y30" i="65"/>
  <c r="Y47" i="65"/>
  <c r="Y29" i="65"/>
  <c r="Y52" i="65"/>
  <c r="Y8" i="65"/>
  <c r="Y48" i="65"/>
  <c r="Y58" i="65"/>
  <c r="Y39" i="65"/>
  <c r="Y7" i="65"/>
  <c r="Y32" i="65"/>
  <c r="Y55" i="65"/>
  <c r="Y51" i="65"/>
  <c r="Y16" i="65"/>
  <c r="Y19" i="65"/>
  <c r="Y21" i="65"/>
  <c r="Y28" i="65"/>
  <c r="Y18" i="65"/>
  <c r="Y49" i="65"/>
  <c r="Y56" i="65"/>
  <c r="Y25" i="65"/>
  <c r="Y45" i="65"/>
  <c r="Y10" i="65"/>
  <c r="Y15" i="65"/>
  <c r="Y38" i="65"/>
  <c r="Y23" i="65"/>
  <c r="Y50" i="65"/>
  <c r="Y34" i="65"/>
  <c r="Y20" i="65"/>
  <c r="Y31" i="65"/>
  <c r="Y12" i="65"/>
  <c r="Y9" i="65"/>
  <c r="Y26" i="65"/>
  <c r="Y17" i="65"/>
  <c r="Y57" i="65"/>
  <c r="Y54" i="65"/>
  <c r="Y40" i="65"/>
  <c r="Y46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J12" i="64"/>
  <c r="K11" i="64"/>
  <c r="K10" i="64"/>
  <c r="K8" i="64"/>
  <c r="J7" i="64"/>
  <c r="J9" i="64"/>
  <c r="P11" i="64" l="1"/>
  <c r="P10" i="64"/>
  <c r="P8" i="64"/>
  <c r="M8" i="64"/>
  <c r="L10" i="64"/>
  <c r="L8" i="64"/>
  <c r="M10" i="64"/>
  <c r="K9" i="64"/>
  <c r="F38" i="63"/>
  <c r="F29" i="63"/>
  <c r="F31" i="63"/>
  <c r="F34" i="63"/>
  <c r="F30" i="63"/>
  <c r="M11" i="64"/>
  <c r="F15" i="63"/>
  <c r="F33" i="63"/>
  <c r="F10" i="63"/>
  <c r="F26" i="63"/>
  <c r="K7" i="64"/>
  <c r="F22" i="63"/>
  <c r="F4" i="63"/>
  <c r="L11" i="64"/>
  <c r="F5" i="63"/>
  <c r="F36" i="63"/>
  <c r="F7" i="63"/>
  <c r="F35" i="63"/>
  <c r="F18" i="63"/>
  <c r="F39" i="63"/>
  <c r="F41" i="63"/>
  <c r="M9" i="64"/>
  <c r="F25" i="63"/>
  <c r="F13" i="63"/>
  <c r="F32" i="63"/>
  <c r="F6" i="63"/>
  <c r="K12" i="64"/>
  <c r="F14" i="63"/>
  <c r="F37" i="63"/>
  <c r="F19" i="63"/>
  <c r="F21" i="63"/>
  <c r="F16" i="63"/>
  <c r="F11" i="63"/>
  <c r="F9" i="63"/>
  <c r="F28" i="63"/>
  <c r="F8" i="63"/>
  <c r="F23" i="63"/>
  <c r="F20" i="63"/>
  <c r="F40" i="63"/>
  <c r="F27" i="63"/>
  <c r="F24" i="63"/>
  <c r="F17" i="63"/>
  <c r="F42" i="63"/>
  <c r="M7" i="64"/>
  <c r="P7" i="64" l="1"/>
  <c r="P9" i="64"/>
  <c r="AJ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5" i="16"/>
  <c r="S16" i="16"/>
  <c r="S18" i="16"/>
  <c r="S14" i="16"/>
  <c r="S17" i="16"/>
  <c r="L7" i="64"/>
  <c r="G27" i="63"/>
  <c r="G8" i="63"/>
  <c r="L9" i="64"/>
  <c r="G18" i="63"/>
  <c r="L12" i="64"/>
  <c r="X11" i="64"/>
  <c r="G23" i="63"/>
  <c r="G25" i="63"/>
  <c r="G26" i="63"/>
  <c r="G36" i="63"/>
  <c r="G16" i="63"/>
  <c r="G38" i="63"/>
  <c r="G13" i="63"/>
  <c r="G6" i="63"/>
  <c r="E17" i="16"/>
  <c r="G14" i="63"/>
  <c r="G30" i="63"/>
  <c r="G31" i="63"/>
  <c r="G24" i="63"/>
  <c r="G33" i="63"/>
  <c r="G19" i="63"/>
  <c r="G15" i="63"/>
  <c r="G37" i="63"/>
  <c r="G28" i="63"/>
  <c r="X7" i="64"/>
  <c r="F12" i="63"/>
  <c r="M12" i="64"/>
  <c r="G20" i="63"/>
  <c r="G22" i="63"/>
  <c r="G9" i="63"/>
  <c r="G35" i="63"/>
  <c r="G39" i="63"/>
  <c r="G41" i="63"/>
  <c r="X8" i="64"/>
  <c r="G40" i="63"/>
  <c r="G5" i="63"/>
  <c r="G4" i="63"/>
  <c r="G21" i="63"/>
  <c r="G42" i="63"/>
  <c r="G17" i="63"/>
  <c r="X10" i="64"/>
  <c r="G34" i="63"/>
  <c r="G29" i="63"/>
  <c r="G32" i="63"/>
  <c r="W17" i="16" l="1"/>
  <c r="W14" i="16"/>
  <c r="W18" i="16"/>
  <c r="W16" i="16"/>
  <c r="W15" i="16"/>
  <c r="L17" i="16"/>
  <c r="M17" i="16" s="1"/>
  <c r="X12" i="64"/>
  <c r="X9" i="64"/>
  <c r="F17" i="16"/>
  <c r="F3" i="63" l="1"/>
  <c r="G3" i="63"/>
  <c r="I9" i="56" l="1"/>
  <c r="AM1" i="17" l="1"/>
  <c r="AM3" i="17"/>
  <c r="G11" i="63"/>
  <c r="G10" i="63"/>
  <c r="AK4" i="17" a="1"/>
  <c r="G12" i="63"/>
  <c r="G7" i="63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4" i="17"/>
  <c r="AN5" i="17"/>
  <c r="AN6" i="17"/>
  <c r="AM8" i="17" l="1"/>
  <c r="AL9" i="17"/>
  <c r="AM9" i="17"/>
  <c r="AL10" i="17"/>
  <c r="AN8" i="17"/>
  <c r="AN9" i="17"/>
  <c r="AO6" i="17"/>
  <c r="AO5" i="17"/>
  <c r="AO4" i="17"/>
  <c r="AO7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2" i="17"/>
  <c r="AN13" i="17"/>
  <c r="AN14" i="17"/>
  <c r="AO10" i="17"/>
  <c r="AO11" i="17"/>
  <c r="AM15" i="17" l="1"/>
  <c r="AI4" i="18"/>
  <c r="AN15" i="17"/>
  <c r="D3" i="17" a="1"/>
  <c r="AH5" i="18" a="1"/>
  <c r="AO12" i="17"/>
  <c r="AO14" i="17"/>
  <c r="AO13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H5" i="18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/>
  <c r="AH21" i="18"/>
  <c r="AI21" i="18" s="1"/>
  <c r="AH22" i="18"/>
  <c r="AH23" i="18"/>
  <c r="AI23" i="18" s="1"/>
  <c r="AH24" i="18"/>
  <c r="AI24" i="18" s="1"/>
  <c r="AH25" i="18"/>
  <c r="AI25" i="18" s="1"/>
  <c r="AH26" i="18"/>
  <c r="AO15" i="17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34" i="18"/>
  <c r="U8" i="18"/>
  <c r="U26" i="18"/>
  <c r="U39" i="18"/>
  <c r="U9" i="18"/>
  <c r="U10" i="18"/>
  <c r="U18" i="18"/>
  <c r="U29" i="18"/>
  <c r="U36" i="18"/>
  <c r="U42" i="18"/>
  <c r="U38" i="18"/>
  <c r="U5" i="18"/>
  <c r="U22" i="18"/>
  <c r="U40" i="18"/>
  <c r="U32" i="18"/>
  <c r="U45" i="18"/>
  <c r="U20" i="18"/>
  <c r="U33" i="18"/>
  <c r="U15" i="18"/>
  <c r="U46" i="18"/>
  <c r="U44" i="18"/>
  <c r="U31" i="18"/>
  <c r="U27" i="18"/>
  <c r="U13" i="18"/>
  <c r="U6" i="18"/>
  <c r="U11" i="18"/>
  <c r="U28" i="18"/>
  <c r="U17" i="18"/>
  <c r="U23" i="18"/>
  <c r="U35" i="18"/>
  <c r="U25" i="18"/>
  <c r="U37" i="18"/>
  <c r="U43" i="18"/>
  <c r="U19" i="18"/>
  <c r="U21" i="18"/>
  <c r="U14" i="18"/>
  <c r="U30" i="18"/>
  <c r="U12" i="18"/>
  <c r="U41" i="18"/>
  <c r="U16" i="18"/>
  <c r="U24" i="18"/>
  <c r="N5" i="18" a="1"/>
  <c r="AA24" i="18" l="1"/>
  <c r="AA16" i="18"/>
  <c r="AA41" i="18"/>
  <c r="AA12" i="18"/>
  <c r="AA30" i="18"/>
  <c r="AA14" i="18"/>
  <c r="AA21" i="18"/>
  <c r="AA19" i="18"/>
  <c r="AA43" i="18"/>
  <c r="AA37" i="18"/>
  <c r="AA25" i="18"/>
  <c r="AA35" i="18"/>
  <c r="AA23" i="18"/>
  <c r="AA17" i="18"/>
  <c r="AA28" i="18"/>
  <c r="AA11" i="18"/>
  <c r="AA6" i="18"/>
  <c r="AA13" i="18"/>
  <c r="AA27" i="18"/>
  <c r="AA31" i="18"/>
  <c r="AA44" i="18"/>
  <c r="AA46" i="18"/>
  <c r="AA15" i="18"/>
  <c r="AA33" i="18"/>
  <c r="AA20" i="18"/>
  <c r="AA45" i="18"/>
  <c r="AA32" i="18"/>
  <c r="AA40" i="18"/>
  <c r="AA22" i="18"/>
  <c r="AA5" i="18"/>
  <c r="AA38" i="18"/>
  <c r="AA42" i="18"/>
  <c r="AA36" i="18"/>
  <c r="AA29" i="18"/>
  <c r="AA18" i="18"/>
  <c r="AA10" i="18"/>
  <c r="AA9" i="18"/>
  <c r="AA39" i="18"/>
  <c r="AA26" i="18"/>
  <c r="AA8" i="18"/>
  <c r="AA34" i="18"/>
  <c r="AA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14" i="17"/>
  <c r="U4" i="17"/>
  <c r="U5" i="17"/>
  <c r="U12" i="17"/>
  <c r="U6" i="17"/>
  <c r="U11" i="17"/>
  <c r="U9" i="17"/>
  <c r="U13" i="17"/>
  <c r="U7" i="17"/>
  <c r="U10" i="17"/>
  <c r="U3" i="17"/>
  <c r="U8" i="17"/>
  <c r="N3" i="17" a="1"/>
  <c r="Y8" i="17" l="1"/>
  <c r="Y3" i="17"/>
  <c r="Y10" i="17"/>
  <c r="Y7" i="17"/>
  <c r="Y13" i="17"/>
  <c r="Y9" i="17"/>
  <c r="Y11" i="17"/>
  <c r="Y6" i="17"/>
  <c r="Y12" i="17"/>
  <c r="Y5" i="17"/>
  <c r="Y4" i="17"/>
  <c r="Y14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8" i="11"/>
  <c r="S32" i="11"/>
  <c r="S12" i="11"/>
  <c r="S13" i="11"/>
  <c r="S39" i="11"/>
  <c r="S21" i="11"/>
  <c r="S41" i="11"/>
  <c r="S16" i="11"/>
  <c r="S44" i="11"/>
  <c r="S37" i="11"/>
  <c r="S20" i="11"/>
  <c r="S26" i="11"/>
  <c r="S36" i="11"/>
  <c r="S23" i="11"/>
  <c r="S29" i="11"/>
  <c r="S27" i="11"/>
  <c r="S11" i="11"/>
  <c r="S24" i="11"/>
  <c r="S43" i="11"/>
  <c r="S40" i="11"/>
  <c r="S31" i="11"/>
  <c r="S38" i="11"/>
  <c r="S6" i="11"/>
  <c r="S34" i="11"/>
  <c r="S33" i="11"/>
  <c r="S9" i="11"/>
  <c r="S30" i="11"/>
  <c r="S18" i="11"/>
  <c r="S15" i="11"/>
  <c r="S42" i="11"/>
  <c r="S25" i="11"/>
  <c r="S19" i="11"/>
  <c r="S28" i="11"/>
  <c r="S14" i="11"/>
  <c r="S5" i="12"/>
  <c r="S17" i="11"/>
  <c r="S10" i="11"/>
  <c r="S35" i="11"/>
  <c r="S22" i="11"/>
  <c r="X17" i="16"/>
  <c r="J4" i="15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12" i="12"/>
  <c r="S15" i="12"/>
  <c r="S22" i="12"/>
  <c r="S39" i="12"/>
  <c r="S34" i="12"/>
  <c r="S13" i="12"/>
  <c r="S28" i="12"/>
  <c r="S26" i="12"/>
  <c r="S41" i="12"/>
  <c r="S17" i="12"/>
  <c r="S8" i="12"/>
  <c r="S11" i="12"/>
  <c r="S37" i="12"/>
  <c r="S10" i="12"/>
  <c r="S23" i="12"/>
  <c r="S21" i="12"/>
  <c r="S38" i="12"/>
  <c r="S19" i="12"/>
  <c r="S14" i="12"/>
  <c r="S31" i="12"/>
  <c r="S16" i="12"/>
  <c r="S42" i="12"/>
  <c r="S36" i="12"/>
  <c r="S32" i="12"/>
  <c r="S9" i="12"/>
  <c r="S35" i="12"/>
  <c r="S33" i="12"/>
  <c r="S20" i="12"/>
  <c r="S27" i="12"/>
  <c r="S30" i="12"/>
  <c r="S7" i="12"/>
  <c r="S6" i="12"/>
  <c r="S29" i="12"/>
  <c r="S25" i="12"/>
  <c r="S18" i="12"/>
  <c r="S24" i="12"/>
  <c r="S40" i="12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R14" i="22"/>
  <c r="R32" i="22"/>
  <c r="R37" i="22"/>
  <c r="R23" i="22"/>
  <c r="R18" i="22"/>
  <c r="R48" i="22"/>
  <c r="R57" i="22"/>
  <c r="R43" i="22"/>
  <c r="R19" i="22"/>
  <c r="R36" i="22"/>
  <c r="R16" i="22"/>
  <c r="R52" i="22"/>
  <c r="R40" i="22"/>
  <c r="R12" i="22"/>
  <c r="R26" i="22"/>
  <c r="R47" i="22"/>
  <c r="R21" i="22"/>
  <c r="R27" i="22"/>
  <c r="R38" i="22"/>
  <c r="R34" i="22"/>
  <c r="R5" i="22"/>
  <c r="R30" i="22"/>
  <c r="R42" i="22"/>
  <c r="R31" i="22"/>
  <c r="R41" i="22"/>
  <c r="R9" i="22"/>
  <c r="R33" i="22"/>
  <c r="R8" i="22"/>
  <c r="R6" i="22"/>
  <c r="R13" i="22"/>
  <c r="R17" i="22"/>
  <c r="R25" i="22"/>
  <c r="R11" i="22"/>
  <c r="R29" i="22"/>
  <c r="R50" i="22"/>
  <c r="R54" i="22"/>
  <c r="R45" i="22"/>
  <c r="R55" i="22"/>
  <c r="R7" i="22"/>
  <c r="R56" i="22"/>
  <c r="R58" i="22"/>
  <c r="R39" i="22"/>
  <c r="R20" i="22"/>
  <c r="R53" i="22"/>
  <c r="R44" i="22"/>
  <c r="R51" i="22"/>
  <c r="R49" i="22"/>
  <c r="R24" i="22"/>
  <c r="R28" i="22"/>
  <c r="R35" i="22"/>
  <c r="R46" i="22"/>
  <c r="R15" i="22"/>
  <c r="R10" i="22"/>
  <c r="R22" i="22"/>
  <c r="V22" i="22" l="1"/>
  <c r="V10" i="22"/>
  <c r="V15" i="22"/>
  <c r="V46" i="22"/>
  <c r="V35" i="22"/>
  <c r="V28" i="22"/>
  <c r="V24" i="22"/>
  <c r="V49" i="22"/>
  <c r="V51" i="22"/>
  <c r="V44" i="22"/>
  <c r="V53" i="22"/>
  <c r="V20" i="22"/>
  <c r="V39" i="22"/>
  <c r="V58" i="22"/>
  <c r="V56" i="22"/>
  <c r="V7" i="22"/>
  <c r="V55" i="22"/>
  <c r="V45" i="22"/>
  <c r="V54" i="22"/>
  <c r="V50" i="22"/>
  <c r="V29" i="22"/>
  <c r="V11" i="22"/>
  <c r="V25" i="22"/>
  <c r="V17" i="22"/>
  <c r="V13" i="22"/>
  <c r="V6" i="22"/>
  <c r="V8" i="22"/>
  <c r="V33" i="22"/>
  <c r="V9" i="22"/>
  <c r="V41" i="22"/>
  <c r="V31" i="22"/>
  <c r="V42" i="22"/>
  <c r="V30" i="22"/>
  <c r="V5" i="22"/>
  <c r="V34" i="22"/>
  <c r="V38" i="22"/>
  <c r="V27" i="22"/>
  <c r="V21" i="22"/>
  <c r="V47" i="22"/>
  <c r="V26" i="22"/>
  <c r="V12" i="22"/>
  <c r="V40" i="22"/>
  <c r="V52" i="22"/>
  <c r="V16" i="22"/>
  <c r="V36" i="22"/>
  <c r="V19" i="22"/>
  <c r="V43" i="22"/>
  <c r="V57" i="22"/>
  <c r="V48" i="22"/>
  <c r="V18" i="22"/>
  <c r="V23" i="22"/>
  <c r="V37" i="22"/>
  <c r="V32" i="22"/>
  <c r="V14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8" i="22"/>
  <c r="W6" i="22"/>
  <c r="W7" i="22"/>
  <c r="E5" i="26" l="1"/>
  <c r="E11" i="25"/>
  <c r="F15" i="22"/>
  <c r="F39" i="26"/>
  <c r="F27" i="22"/>
  <c r="F30" i="22"/>
  <c r="F9" i="22"/>
  <c r="F51" i="22"/>
  <c r="F7" i="22"/>
  <c r="F25" i="22"/>
  <c r="F50" i="22"/>
  <c r="F12" i="22"/>
  <c r="F43" i="22"/>
  <c r="F56" i="22"/>
  <c r="F34" i="26"/>
  <c r="F23" i="26"/>
  <c r="F45" i="22"/>
  <c r="F44" i="22"/>
  <c r="F26" i="26"/>
  <c r="F57" i="22"/>
  <c r="F23" i="22"/>
  <c r="F33" i="22"/>
  <c r="F49" i="22"/>
  <c r="F40" i="22"/>
  <c r="F15" i="26"/>
  <c r="F11" i="22"/>
  <c r="F41" i="22"/>
  <c r="F10" i="22"/>
  <c r="F26" i="22"/>
  <c r="F21" i="22"/>
  <c r="F37" i="22"/>
  <c r="F53" i="22"/>
  <c r="F7" i="26"/>
  <c r="F58" i="22"/>
  <c r="F42" i="22"/>
  <c r="F35" i="22"/>
  <c r="F46" i="22"/>
  <c r="F5" i="22"/>
  <c r="F52" i="22"/>
  <c r="F20" i="22"/>
  <c r="F29" i="22"/>
  <c r="F22" i="22"/>
  <c r="F38" i="22"/>
  <c r="F31" i="26"/>
  <c r="F39" i="22"/>
  <c r="F16" i="22"/>
  <c r="F14" i="22"/>
  <c r="F18" i="26"/>
  <c r="F18" i="22"/>
  <c r="F24" i="22"/>
  <c r="F36" i="22"/>
  <c r="F8" i="22"/>
  <c r="F32" i="22"/>
  <c r="F17" i="22"/>
  <c r="F55" i="22"/>
  <c r="F19" i="22"/>
  <c r="F31" i="22"/>
  <c r="F6" i="22"/>
  <c r="F28" i="26"/>
  <c r="F47" i="22"/>
  <c r="F54" i="22"/>
  <c r="F13" i="22"/>
  <c r="F28" i="22"/>
  <c r="F34" i="22"/>
  <c r="F10" i="26"/>
  <c r="F48" i="22"/>
  <c r="W36" i="22"/>
  <c r="W39" i="22"/>
  <c r="W9" i="22"/>
  <c r="W22" i="22"/>
  <c r="W28" i="22"/>
  <c r="W50" i="22"/>
  <c r="W35" i="22"/>
  <c r="W34" i="22"/>
  <c r="W13" i="22"/>
  <c r="W48" i="22"/>
  <c r="W15" i="22"/>
  <c r="W43" i="22"/>
  <c r="W20" i="22"/>
  <c r="W27" i="22"/>
  <c r="W56" i="22"/>
  <c r="W57" i="22"/>
  <c r="W41" i="22"/>
  <c r="W19" i="22"/>
  <c r="W31" i="22"/>
  <c r="W23" i="22"/>
  <c r="W11" i="22"/>
  <c r="W18" i="22"/>
  <c r="W44" i="22"/>
  <c r="W55" i="22"/>
  <c r="W58" i="22"/>
  <c r="W17" i="22"/>
  <c r="W32" i="22"/>
  <c r="W37" i="22"/>
  <c r="W21" i="22"/>
  <c r="W10" i="22"/>
  <c r="W53" i="22"/>
  <c r="W42" i="22"/>
  <c r="W16" i="22"/>
  <c r="W24" i="22"/>
  <c r="W49" i="22"/>
  <c r="W33" i="22"/>
  <c r="W54" i="22"/>
  <c r="W45" i="22"/>
  <c r="W25" i="22"/>
  <c r="W47" i="22"/>
  <c r="W30" i="22"/>
  <c r="W14" i="22"/>
  <c r="W46" i="22"/>
  <c r="W52" i="22"/>
  <c r="W29" i="22"/>
  <c r="W12" i="22"/>
  <c r="W51" i="22"/>
  <c r="W26" i="22"/>
  <c r="W40" i="22"/>
  <c r="W38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38" i="26"/>
  <c r="F42" i="25"/>
  <c r="G23" i="25"/>
  <c r="F35" i="26"/>
  <c r="G15" i="26"/>
  <c r="Z26" i="26"/>
  <c r="F27" i="26"/>
  <c r="F8" i="26"/>
  <c r="F5" i="26"/>
  <c r="F16" i="26"/>
  <c r="F33" i="26"/>
  <c r="G20" i="25"/>
  <c r="G7" i="26"/>
  <c r="G15" i="25"/>
  <c r="F25" i="26"/>
  <c r="F17" i="26"/>
  <c r="G11" i="25"/>
  <c r="G7" i="25"/>
  <c r="G31" i="26"/>
  <c r="F29" i="26"/>
  <c r="G18" i="25"/>
  <c r="G39" i="26"/>
  <c r="F5" i="25"/>
  <c r="Z15" i="26"/>
  <c r="G34" i="26"/>
  <c r="Z10" i="26"/>
  <c r="F42" i="26"/>
  <c r="G10" i="26"/>
  <c r="F13" i="26"/>
  <c r="F19" i="26"/>
  <c r="Z28" i="26"/>
  <c r="Z39" i="26"/>
  <c r="F36" i="26"/>
  <c r="F14" i="26"/>
  <c r="G18" i="26"/>
  <c r="F20" i="26"/>
  <c r="F9" i="26"/>
  <c r="F11" i="26"/>
  <c r="Z18" i="26"/>
  <c r="F6" i="26"/>
  <c r="F37" i="26"/>
  <c r="F24" i="26"/>
  <c r="G23" i="26"/>
  <c r="F12" i="26"/>
  <c r="F30" i="26"/>
  <c r="Z23" i="26"/>
  <c r="G26" i="26"/>
  <c r="F21" i="26"/>
  <c r="Z31" i="26"/>
  <c r="Z7" i="26"/>
  <c r="F22" i="26"/>
  <c r="G36" i="25"/>
  <c r="G12" i="25"/>
  <c r="G10" i="25"/>
  <c r="Z34" i="26"/>
  <c r="G28" i="26"/>
  <c r="F40" i="26"/>
  <c r="G28" i="25"/>
  <c r="F32" i="26"/>
  <c r="Z5" i="25"/>
  <c r="Z42" i="25"/>
  <c r="F4" i="25" l="1"/>
  <c r="G13" i="25"/>
  <c r="Z30" i="26"/>
  <c r="G42" i="25"/>
  <c r="Z8" i="26"/>
  <c r="Z40" i="26"/>
  <c r="G11" i="26"/>
  <c r="Z21" i="26"/>
  <c r="G39" i="25"/>
  <c r="G38" i="25"/>
  <c r="G16" i="26"/>
  <c r="G22" i="25"/>
  <c r="Z35" i="26"/>
  <c r="G35" i="25"/>
  <c r="Z24" i="26"/>
  <c r="Z12" i="26"/>
  <c r="G36" i="26"/>
  <c r="G30" i="25"/>
  <c r="G5" i="26"/>
  <c r="G17" i="25"/>
  <c r="G13" i="26"/>
  <c r="Z16" i="26"/>
  <c r="G25" i="25"/>
  <c r="Z42" i="26"/>
  <c r="G21" i="26"/>
  <c r="G6" i="26"/>
  <c r="G32" i="25"/>
  <c r="Z32" i="26"/>
  <c r="G27" i="25"/>
  <c r="G20" i="26"/>
  <c r="G33" i="25"/>
  <c r="G42" i="26"/>
  <c r="G19" i="25"/>
  <c r="G5" i="25"/>
  <c r="G17" i="26"/>
  <c r="G37" i="25"/>
  <c r="G29" i="26"/>
  <c r="G26" i="25"/>
  <c r="G31" i="25"/>
  <c r="G21" i="25"/>
  <c r="G40" i="26"/>
  <c r="G9" i="25"/>
  <c r="G32" i="26"/>
  <c r="Z29" i="26"/>
  <c r="Z20" i="26"/>
  <c r="Z22" i="26"/>
  <c r="G38" i="26"/>
  <c r="G12" i="26"/>
  <c r="G9" i="26"/>
  <c r="G27" i="26"/>
  <c r="G16" i="25"/>
  <c r="Z36" i="26"/>
  <c r="G34" i="25"/>
  <c r="G24" i="25"/>
  <c r="Z5" i="26"/>
  <c r="G25" i="26"/>
  <c r="G29" i="25"/>
  <c r="Z38" i="26"/>
  <c r="Z14" i="26"/>
  <c r="G37" i="26"/>
  <c r="Z9" i="26"/>
  <c r="Z37" i="26"/>
  <c r="G8" i="25"/>
  <c r="Z13" i="26"/>
  <c r="Z33" i="26"/>
  <c r="G33" i="26"/>
  <c r="G14" i="25"/>
  <c r="Z17" i="26"/>
  <c r="G19" i="26"/>
  <c r="Z6" i="26"/>
  <c r="Z11" i="26"/>
  <c r="G40" i="25"/>
  <c r="Z27" i="26"/>
  <c r="G8" i="26"/>
  <c r="G14" i="26"/>
  <c r="G6" i="25"/>
  <c r="G35" i="26"/>
  <c r="G22" i="26"/>
  <c r="G30" i="26"/>
  <c r="Z19" i="26"/>
  <c r="Z25" i="26"/>
  <c r="G24" i="26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10" i="16"/>
  <c r="E14" i="16"/>
  <c r="D6" i="15"/>
  <c r="D18" i="15"/>
  <c r="E11" i="16"/>
  <c r="E9" i="16"/>
  <c r="D16" i="15"/>
  <c r="C6" i="20"/>
  <c r="D11" i="15"/>
  <c r="D10" i="15"/>
  <c r="E6" i="16"/>
  <c r="D9" i="15"/>
  <c r="D17" i="15"/>
  <c r="D5" i="15"/>
  <c r="G4" i="25"/>
  <c r="D13" i="15"/>
  <c r="D14" i="15"/>
  <c r="E12" i="16"/>
  <c r="E18" i="16"/>
  <c r="D8" i="15"/>
  <c r="E7" i="16"/>
  <c r="E19" i="16"/>
  <c r="E13" i="16"/>
  <c r="E5" i="16"/>
  <c r="D20" i="15"/>
  <c r="E8" i="16"/>
  <c r="D15" i="15"/>
  <c r="D19" i="15"/>
  <c r="C5" i="20"/>
  <c r="E15" i="16"/>
  <c r="D22" i="15"/>
  <c r="D21" i="15"/>
  <c r="E16" i="16"/>
  <c r="D12" i="15"/>
  <c r="X16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11" i="17"/>
  <c r="D6" i="20"/>
  <c r="F43" i="18"/>
  <c r="F3" i="17"/>
  <c r="F8" i="18"/>
  <c r="F6" i="17"/>
  <c r="E11" i="15"/>
  <c r="F16" i="16"/>
  <c r="E14" i="15"/>
  <c r="F12" i="17"/>
  <c r="F13" i="17"/>
  <c r="F21" i="18"/>
  <c r="F13" i="18"/>
  <c r="F44" i="18"/>
  <c r="F18" i="18"/>
  <c r="F30" i="18"/>
  <c r="F29" i="18"/>
  <c r="F8" i="16"/>
  <c r="F25" i="18"/>
  <c r="F18" i="16"/>
  <c r="F32" i="18"/>
  <c r="F14" i="17"/>
  <c r="F35" i="18"/>
  <c r="F5" i="18"/>
  <c r="F22" i="18"/>
  <c r="F40" i="18"/>
  <c r="F9" i="16"/>
  <c r="E16" i="15"/>
  <c r="E18" i="15"/>
  <c r="F26" i="18"/>
  <c r="F36" i="18"/>
  <c r="F6" i="18"/>
  <c r="F11" i="16"/>
  <c r="F10" i="17"/>
  <c r="F39" i="18"/>
  <c r="F16" i="18"/>
  <c r="F12" i="18"/>
  <c r="F24" i="18"/>
  <c r="F28" i="18"/>
  <c r="F9" i="18"/>
  <c r="E22" i="15"/>
  <c r="F45" i="18"/>
  <c r="F38" i="18"/>
  <c r="D5" i="20"/>
  <c r="E7" i="15"/>
  <c r="F14" i="18"/>
  <c r="F42" i="18"/>
  <c r="E19" i="15"/>
  <c r="F17" i="18"/>
  <c r="F12" i="16"/>
  <c r="E8" i="15"/>
  <c r="E5" i="15"/>
  <c r="E17" i="15"/>
  <c r="F6" i="16"/>
  <c r="F4" i="17"/>
  <c r="F7" i="17"/>
  <c r="F41" i="18"/>
  <c r="F10" i="16"/>
  <c r="F14" i="16"/>
  <c r="F19" i="16"/>
  <c r="F5" i="16"/>
  <c r="F15" i="16"/>
  <c r="F37" i="18"/>
  <c r="F9" i="17"/>
  <c r="E9" i="15"/>
  <c r="F15" i="18"/>
  <c r="E15" i="15"/>
  <c r="F27" i="18"/>
  <c r="F10" i="18"/>
  <c r="E10" i="15"/>
  <c r="E6" i="15"/>
  <c r="E12" i="15"/>
  <c r="F11" i="18"/>
  <c r="F13" i="16"/>
  <c r="F8" i="17"/>
  <c r="F5" i="17"/>
  <c r="E13" i="15"/>
  <c r="E21" i="15"/>
  <c r="F7" i="18"/>
  <c r="F20" i="18"/>
  <c r="F46" i="18"/>
  <c r="F34" i="18"/>
  <c r="F7" i="16"/>
  <c r="F33" i="18"/>
  <c r="F23" i="18"/>
  <c r="F19" i="18"/>
  <c r="E20" i="15"/>
  <c r="F31" i="18"/>
  <c r="Z4" i="17"/>
  <c r="X7" i="16"/>
  <c r="X18" i="16"/>
  <c r="R15" i="15"/>
  <c r="X12" i="16"/>
  <c r="R6" i="15"/>
  <c r="R11" i="15"/>
  <c r="Z11" i="17"/>
  <c r="Z9" i="17"/>
  <c r="X19" i="16"/>
  <c r="X8" i="16"/>
  <c r="R16" i="15"/>
  <c r="X6" i="16"/>
  <c r="Q6" i="20"/>
  <c r="Z6" i="17"/>
  <c r="R21" i="15"/>
  <c r="Z8" i="17"/>
  <c r="X9" i="16"/>
  <c r="X14" i="16"/>
  <c r="R9" i="15"/>
  <c r="X10" i="16"/>
  <c r="X15" i="16"/>
  <c r="R20" i="15"/>
  <c r="R7" i="15"/>
  <c r="Z5" i="17"/>
  <c r="R19" i="15"/>
  <c r="X5" i="16"/>
  <c r="R13" i="15"/>
  <c r="Z14" i="17"/>
  <c r="R14" i="15"/>
  <c r="Z3" i="17"/>
  <c r="Z12" i="17"/>
  <c r="X11" i="16"/>
  <c r="R22" i="15"/>
  <c r="X13" i="16"/>
  <c r="R5" i="15"/>
  <c r="R12" i="15"/>
  <c r="Z7" i="17"/>
  <c r="R17" i="15"/>
  <c r="R10" i="15"/>
  <c r="Z13" i="17"/>
  <c r="Z10" i="17"/>
  <c r="R18" i="15"/>
  <c r="R8" i="15"/>
  <c r="Q5" i="20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1" i="18"/>
  <c r="G32" i="18"/>
  <c r="G18" i="18"/>
  <c r="G14" i="18"/>
  <c r="G39" i="18"/>
  <c r="G13" i="18"/>
  <c r="G40" i="18"/>
  <c r="G16" i="18"/>
  <c r="G45" i="18"/>
  <c r="G6" i="18"/>
  <c r="G7" i="17"/>
  <c r="G36" i="18"/>
  <c r="G31" i="18"/>
  <c r="G46" i="18"/>
  <c r="G44" i="18"/>
  <c r="G30" i="18"/>
  <c r="G42" i="18"/>
  <c r="G20" i="18"/>
  <c r="E4" i="15"/>
  <c r="G10" i="18"/>
  <c r="G5" i="17"/>
  <c r="G38" i="18"/>
  <c r="G17" i="18"/>
  <c r="G23" i="18"/>
  <c r="G12" i="18"/>
  <c r="G4" i="17"/>
  <c r="G34" i="18"/>
  <c r="G4" i="18"/>
  <c r="G43" i="18"/>
  <c r="D4" i="20"/>
  <c r="G8" i="17"/>
  <c r="G12" i="17"/>
  <c r="G13" i="17"/>
  <c r="G22" i="18"/>
  <c r="G29" i="18"/>
  <c r="G5" i="18"/>
  <c r="G24" i="18"/>
  <c r="G21" i="18"/>
  <c r="G19" i="18"/>
  <c r="G35" i="18"/>
  <c r="G25" i="18"/>
  <c r="G33" i="18"/>
  <c r="G10" i="17"/>
  <c r="G9" i="18"/>
  <c r="G11" i="17"/>
  <c r="G37" i="18"/>
  <c r="G9" i="17"/>
  <c r="G8" i="18"/>
  <c r="G26" i="18"/>
  <c r="G6" i="17"/>
  <c r="G15" i="18"/>
  <c r="G28" i="18"/>
  <c r="G14" i="17"/>
  <c r="G41" i="18"/>
  <c r="G3" i="17"/>
  <c r="G7" i="18"/>
  <c r="G2" i="17"/>
  <c r="G27" i="18"/>
  <c r="AB11" i="18"/>
  <c r="AB12" i="18"/>
  <c r="AB41" i="18"/>
  <c r="AB43" i="18"/>
  <c r="AB17" i="18"/>
  <c r="AB15" i="18"/>
  <c r="AB6" i="18"/>
  <c r="AB23" i="18"/>
  <c r="AB25" i="18"/>
  <c r="AB42" i="18"/>
  <c r="AB10" i="18"/>
  <c r="AB34" i="18"/>
  <c r="AB36" i="18"/>
  <c r="AB32" i="18"/>
  <c r="AB44" i="18"/>
  <c r="AB22" i="18"/>
  <c r="AB29" i="18"/>
  <c r="AB7" i="18"/>
  <c r="AB35" i="18"/>
  <c r="AB9" i="18"/>
  <c r="AB19" i="18"/>
  <c r="AB33" i="18"/>
  <c r="AB27" i="18"/>
  <c r="AB38" i="18"/>
  <c r="AB28" i="18"/>
  <c r="AB21" i="18"/>
  <c r="AB46" i="18"/>
  <c r="AB14" i="18"/>
  <c r="AB40" i="18"/>
  <c r="AB8" i="18"/>
  <c r="AB5" i="18"/>
  <c r="AB31" i="18"/>
  <c r="AB20" i="18"/>
  <c r="AB16" i="18"/>
  <c r="AB45" i="18"/>
  <c r="AB13" i="18"/>
  <c r="AB26" i="18"/>
  <c r="AB30" i="18"/>
  <c r="AB24" i="18"/>
  <c r="AB37" i="18"/>
  <c r="AB39" i="18"/>
  <c r="AB18" i="18"/>
  <c r="E6" i="11" l="1"/>
  <c r="E5" i="12"/>
  <c r="C8" i="11"/>
  <c r="F6" i="11"/>
  <c r="F5" i="12"/>
  <c r="E4" i="12" l="1"/>
  <c r="E6" i="12"/>
  <c r="E4" i="11"/>
  <c r="C9" i="11"/>
  <c r="E8" i="11"/>
  <c r="F8" i="11"/>
  <c r="G5" i="12"/>
  <c r="G6" i="11"/>
  <c r="F6" i="12"/>
  <c r="E7" i="12" l="1"/>
  <c r="E9" i="11"/>
  <c r="C10" i="11"/>
  <c r="G6" i="12"/>
  <c r="G8" i="11"/>
  <c r="F9" i="11"/>
  <c r="F7" i="12"/>
  <c r="E8" i="12" l="1"/>
  <c r="E10" i="11"/>
  <c r="C11" i="11"/>
  <c r="G9" i="11"/>
  <c r="G7" i="12"/>
  <c r="F10" i="11"/>
  <c r="F8" i="12"/>
  <c r="E9" i="12" l="1"/>
  <c r="C12" i="11"/>
  <c r="E11" i="11"/>
  <c r="G10" i="11"/>
  <c r="F9" i="12"/>
  <c r="G8" i="12"/>
  <c r="F11" i="11"/>
  <c r="E10" i="12" l="1"/>
  <c r="E12" i="11"/>
  <c r="C13" i="11"/>
  <c r="G11" i="11"/>
  <c r="F12" i="11"/>
  <c r="G9" i="12"/>
  <c r="F10" i="12"/>
  <c r="E11" i="12" l="1"/>
  <c r="C14" i="11"/>
  <c r="E13" i="11"/>
  <c r="F13" i="11"/>
  <c r="G10" i="12"/>
  <c r="G12" i="11"/>
  <c r="F11" i="12"/>
  <c r="E12" i="12" l="1"/>
  <c r="E14" i="11"/>
  <c r="C15" i="11"/>
  <c r="F12" i="12"/>
  <c r="G11" i="12"/>
  <c r="F14" i="11"/>
  <c r="G13" i="11"/>
  <c r="E13" i="12" l="1"/>
  <c r="E15" i="11"/>
  <c r="C16" i="11"/>
  <c r="E4" i="22"/>
  <c r="G14" i="11"/>
  <c r="F13" i="12"/>
  <c r="G12" i="12"/>
  <c r="F15" i="11"/>
  <c r="E14" i="12" l="1"/>
  <c r="C17" i="11"/>
  <c r="E16" i="11"/>
  <c r="G15" i="11"/>
  <c r="F4" i="22"/>
  <c r="F14" i="12"/>
  <c r="G13" i="12"/>
  <c r="F16" i="11"/>
  <c r="E15" i="12" l="1"/>
  <c r="E17" i="11"/>
  <c r="C18" i="11"/>
  <c r="G14" i="12"/>
  <c r="F15" i="12"/>
  <c r="F17" i="11"/>
  <c r="G16" i="11"/>
  <c r="E16" i="12" l="1"/>
  <c r="E18" i="11"/>
  <c r="C19" i="11"/>
  <c r="G15" i="12"/>
  <c r="G17" i="11"/>
  <c r="F18" i="11"/>
  <c r="F16" i="12"/>
  <c r="E17" i="12" l="1"/>
  <c r="C20" i="11"/>
  <c r="E19" i="11"/>
  <c r="G18" i="11"/>
  <c r="F19" i="11"/>
  <c r="G16" i="12"/>
  <c r="F17" i="12"/>
  <c r="E18" i="12" l="1"/>
  <c r="E20" i="11"/>
  <c r="C21" i="11"/>
  <c r="F18" i="12"/>
  <c r="G17" i="12"/>
  <c r="G19" i="11"/>
  <c r="F20" i="11"/>
  <c r="E19" i="12" l="1"/>
  <c r="C22" i="11"/>
  <c r="E21" i="11"/>
  <c r="G18" i="12"/>
  <c r="G20" i="11"/>
  <c r="F21" i="11"/>
  <c r="F19" i="12"/>
  <c r="E20" i="12" l="1"/>
  <c r="E22" i="11"/>
  <c r="C23" i="11"/>
  <c r="G19" i="12"/>
  <c r="G21" i="11"/>
  <c r="F22" i="11"/>
  <c r="F20" i="12"/>
  <c r="E21" i="12" l="1"/>
  <c r="E23" i="11"/>
  <c r="C24" i="11"/>
  <c r="F23" i="11"/>
  <c r="G20" i="12"/>
  <c r="G22" i="11"/>
  <c r="F21" i="12"/>
  <c r="E22" i="12" l="1"/>
  <c r="C25" i="11"/>
  <c r="E24" i="11"/>
  <c r="F24" i="11"/>
  <c r="F22" i="12"/>
  <c r="G21" i="12"/>
  <c r="G23" i="11"/>
  <c r="E23" i="12" l="1"/>
  <c r="E25" i="11"/>
  <c r="C26" i="11"/>
  <c r="G24" i="11"/>
  <c r="F25" i="11"/>
  <c r="G22" i="12"/>
  <c r="F23" i="12"/>
  <c r="E24" i="12" l="1"/>
  <c r="E26" i="11"/>
  <c r="C27" i="11"/>
  <c r="F24" i="12"/>
  <c r="G25" i="11"/>
  <c r="F26" i="11"/>
  <c r="G23" i="12"/>
  <c r="E25" i="12" l="1"/>
  <c r="C28" i="11"/>
  <c r="E27" i="11"/>
  <c r="G26" i="11"/>
  <c r="G24" i="12"/>
  <c r="F25" i="12"/>
  <c r="F27" i="11"/>
  <c r="E26" i="12" l="1"/>
  <c r="E28" i="11"/>
  <c r="C29" i="11"/>
  <c r="F26" i="12"/>
  <c r="G27" i="11"/>
  <c r="F28" i="11"/>
  <c r="G25" i="12"/>
  <c r="E27" i="12" l="1"/>
  <c r="C30" i="11"/>
  <c r="E29" i="11"/>
  <c r="G26" i="12"/>
  <c r="F27" i="12"/>
  <c r="F29" i="11"/>
  <c r="G28" i="11"/>
  <c r="E28" i="12" l="1"/>
  <c r="C31" i="11"/>
  <c r="E30" i="11"/>
  <c r="F28" i="12"/>
  <c r="F30" i="11"/>
  <c r="G27" i="12"/>
  <c r="G29" i="11"/>
  <c r="E29" i="12" l="1"/>
  <c r="E31" i="11"/>
  <c r="C32" i="11"/>
  <c r="F29" i="12"/>
  <c r="G30" i="11"/>
  <c r="F31" i="11"/>
  <c r="G28" i="12"/>
  <c r="E30" i="12" l="1"/>
  <c r="C33" i="11"/>
  <c r="E32" i="11"/>
  <c r="G31" i="11"/>
  <c r="F30" i="12"/>
  <c r="F32" i="11"/>
  <c r="G29" i="12"/>
  <c r="E31" i="12" l="1"/>
  <c r="E33" i="11"/>
  <c r="C34" i="11"/>
  <c r="F31" i="12"/>
  <c r="G30" i="12"/>
  <c r="F33" i="11"/>
  <c r="G32" i="11"/>
  <c r="E32" i="12" l="1"/>
  <c r="E34" i="11"/>
  <c r="C35" i="11"/>
  <c r="F32" i="12"/>
  <c r="G31" i="12"/>
  <c r="F34" i="11"/>
  <c r="G33" i="11"/>
  <c r="E33" i="12" l="1"/>
  <c r="C36" i="11"/>
  <c r="E35" i="11"/>
  <c r="G32" i="12"/>
  <c r="F33" i="12"/>
  <c r="G34" i="11"/>
  <c r="F35" i="11"/>
  <c r="E34" i="12" l="1"/>
  <c r="E36" i="11"/>
  <c r="C37" i="11"/>
  <c r="F34" i="12"/>
  <c r="F36" i="11"/>
  <c r="G35" i="11"/>
  <c r="G33" i="12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F39" i="11"/>
  <c r="G36" i="12"/>
  <c r="G38" i="11"/>
  <c r="F37" i="12"/>
  <c r="E38" i="12" l="1"/>
  <c r="C41" i="11"/>
  <c r="E40" i="11"/>
  <c r="F38" i="12"/>
  <c r="G39" i="11"/>
  <c r="G37" i="12"/>
  <c r="F40" i="11"/>
  <c r="E39" i="12" l="1"/>
  <c r="E41" i="11"/>
  <c r="C42" i="11"/>
  <c r="F39" i="12"/>
  <c r="G38" i="12"/>
  <c r="G40" i="11"/>
  <c r="F41" i="11"/>
  <c r="E40" i="12" l="1"/>
  <c r="E42" i="11"/>
  <c r="C43" i="11"/>
  <c r="F40" i="12"/>
  <c r="G41" i="11"/>
  <c r="F42" i="11"/>
  <c r="G39" i="12"/>
  <c r="E42" i="12" l="1"/>
  <c r="E41" i="12"/>
  <c r="C44" i="11"/>
  <c r="E44" i="11" s="1"/>
  <c r="E43" i="11"/>
  <c r="F4" i="12"/>
  <c r="F4" i="11"/>
  <c r="G4" i="11"/>
  <c r="G40" i="12"/>
  <c r="F42" i="12"/>
  <c r="F44" i="11"/>
  <c r="F43" i="11"/>
  <c r="G42" i="11"/>
  <c r="M3" i="17" a="1"/>
  <c r="F41" i="12"/>
  <c r="G4" i="12"/>
  <c r="M4" i="17" l="1"/>
  <c r="M3" i="17"/>
  <c r="M5" i="17"/>
  <c r="M6" i="17"/>
  <c r="X10" i="12"/>
  <c r="X20" i="12"/>
  <c r="X16" i="12"/>
  <c r="X29" i="12"/>
  <c r="X18" i="12"/>
  <c r="X33" i="12"/>
  <c r="X23" i="12"/>
  <c r="X8" i="12"/>
  <c r="X30" i="12"/>
  <c r="X40" i="12"/>
  <c r="X41" i="12"/>
  <c r="X21" i="12"/>
  <c r="X34" i="12"/>
  <c r="X15" i="12"/>
  <c r="X36" i="12"/>
  <c r="X6" i="12"/>
  <c r="X5" i="12"/>
  <c r="X14" i="12"/>
  <c r="X37" i="12"/>
  <c r="X13" i="12"/>
  <c r="X39" i="12"/>
  <c r="X35" i="12"/>
  <c r="X31" i="12"/>
  <c r="X22" i="12"/>
  <c r="G43" i="11"/>
  <c r="X28" i="12"/>
  <c r="X19" i="12"/>
  <c r="X32" i="12"/>
  <c r="X38" i="12"/>
  <c r="X17" i="12"/>
  <c r="X11" i="12"/>
  <c r="X42" i="12"/>
  <c r="G41" i="12"/>
  <c r="X9" i="12"/>
  <c r="X27" i="12"/>
  <c r="X25" i="12"/>
  <c r="G44" i="11"/>
  <c r="X7" i="12"/>
  <c r="X24" i="12"/>
  <c r="G42" i="12"/>
  <c r="X26" i="12"/>
  <c r="X12" i="12"/>
  <c r="M7" i="17" l="1"/>
  <c r="M8" i="17"/>
  <c r="M9" i="17" l="1"/>
  <c r="M10" i="17"/>
  <c r="M11" i="17" l="1"/>
  <c r="M12" i="17"/>
  <c r="M13" i="17" l="1"/>
  <c r="M14" i="17"/>
  <c r="O3" i="17" l="1" a="1"/>
  <c r="X12" i="11"/>
  <c r="X15" i="11"/>
  <c r="X37" i="11"/>
  <c r="X31" i="11"/>
  <c r="X28" i="11"/>
  <c r="X34" i="11"/>
  <c r="X22" i="11"/>
  <c r="X32" i="11"/>
  <c r="X18" i="11"/>
  <c r="X38" i="11"/>
  <c r="X36" i="11"/>
  <c r="X42" i="11"/>
  <c r="X33" i="11"/>
  <c r="X26" i="11"/>
  <c r="X9" i="11"/>
  <c r="X16" i="11"/>
  <c r="X20" i="11"/>
  <c r="X40" i="11"/>
  <c r="X19" i="11"/>
  <c r="X24" i="11"/>
  <c r="X8" i="11"/>
  <c r="X43" i="11"/>
  <c r="X13" i="11"/>
  <c r="X39" i="11"/>
  <c r="X10" i="11"/>
  <c r="X23" i="11"/>
  <c r="X41" i="11"/>
  <c r="X25" i="11"/>
  <c r="X11" i="11"/>
  <c r="X14" i="11"/>
  <c r="X29" i="11"/>
  <c r="X30" i="11"/>
  <c r="X17" i="11"/>
  <c r="X35" i="11"/>
  <c r="X21" i="11"/>
  <c r="X27" i="11"/>
  <c r="X44" i="11"/>
  <c r="X6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M6" i="18" l="1"/>
  <c r="M5" i="18"/>
  <c r="M7" i="18"/>
  <c r="M8" i="18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J4" i="18"/>
  <c r="AK4" i="18"/>
  <c r="P4" i="26"/>
  <c r="O2" i="17"/>
  <c r="M4" i="22"/>
  <c r="V44" i="18"/>
  <c r="W44" i="18"/>
  <c r="N4" i="16"/>
  <c r="P4" i="25"/>
  <c r="P4" i="12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AJ22" i="18"/>
  <c r="AJ45" i="18"/>
  <c r="AJ27" i="18"/>
  <c r="AJ21" i="18"/>
  <c r="AK45" i="18"/>
  <c r="AJ29" i="18"/>
  <c r="AJ24" i="18"/>
  <c r="AJ9" i="18"/>
  <c r="AJ39" i="18"/>
  <c r="AK39" i="18" s="1"/>
  <c r="AJ26" i="18"/>
  <c r="AK29" i="18"/>
  <c r="AJ31" i="18"/>
  <c r="AK31" i="18" s="1"/>
  <c r="AJ15" i="18"/>
  <c r="AJ8" i="18"/>
  <c r="AJ25" i="18"/>
  <c r="AJ42" i="18"/>
  <c r="AJ33" i="18"/>
  <c r="AK33" i="18" s="1"/>
  <c r="AJ16" i="18"/>
  <c r="AK42" i="18"/>
  <c r="AJ30" i="18"/>
  <c r="AJ46" i="18"/>
  <c r="AJ7" i="18"/>
  <c r="AJ43" i="18"/>
  <c r="AJ19" i="18"/>
  <c r="AK24" i="18"/>
  <c r="AK9" i="18"/>
  <c r="AJ28" i="18"/>
  <c r="AJ40" i="18"/>
  <c r="AJ13" i="18"/>
  <c r="AK13" i="18" s="1"/>
  <c r="AJ12" i="18"/>
  <c r="AJ11" i="18"/>
  <c r="AK11" i="18" s="1"/>
  <c r="AJ17" i="18"/>
  <c r="AK17" i="18" s="1"/>
  <c r="AJ23" i="18"/>
  <c r="AK23" i="18" s="1"/>
  <c r="AJ38" i="18"/>
  <c r="AK38" i="18" s="1"/>
  <c r="AJ44" i="18"/>
  <c r="AJ32" i="18"/>
  <c r="AK32" i="18" s="1"/>
  <c r="AJ37" i="18"/>
  <c r="AK37" i="18" s="1"/>
  <c r="AJ14" i="18"/>
  <c r="AK14" i="18" s="1"/>
  <c r="AJ6" i="18"/>
  <c r="AJ35" i="18"/>
  <c r="AK35" i="18" s="1"/>
  <c r="AJ34" i="18"/>
  <c r="AK34" i="18" s="1"/>
  <c r="AJ41" i="18"/>
  <c r="AJ18" i="18"/>
  <c r="AJ10" i="18"/>
  <c r="AJ5" i="18"/>
  <c r="AJ20" i="18"/>
  <c r="AK20" i="18" s="1"/>
  <c r="AK15" i="18"/>
  <c r="AJ36" i="18"/>
  <c r="AK36" i="18" s="1"/>
  <c r="AK26" i="18"/>
  <c r="AK43" i="18"/>
  <c r="AK12" i="18"/>
  <c r="AK41" i="18"/>
  <c r="W36" i="18"/>
  <c r="W26" i="18"/>
  <c r="W27" i="18"/>
  <c r="W32" i="18"/>
  <c r="W30" i="18"/>
  <c r="W35" i="18"/>
  <c r="W9" i="18"/>
  <c r="W31" i="18"/>
  <c r="W28" i="18"/>
  <c r="W23" i="18"/>
  <c r="V42" i="18"/>
  <c r="W38" i="18"/>
  <c r="W33" i="18"/>
  <c r="V8" i="18"/>
  <c r="V22" i="18"/>
  <c r="V46" i="18"/>
  <c r="V15" i="18"/>
  <c r="W8" i="18"/>
  <c r="W20" i="18"/>
  <c r="W16" i="18"/>
  <c r="V26" i="18"/>
  <c r="V32" i="18"/>
  <c r="V28" i="18"/>
  <c r="V19" i="18"/>
  <c r="V39" i="18"/>
  <c r="V14" i="18"/>
  <c r="V41" i="18"/>
  <c r="V21" i="18"/>
  <c r="V7" i="18"/>
  <c r="V24" i="18"/>
  <c r="V11" i="18"/>
  <c r="V18" i="18"/>
  <c r="V5" i="18"/>
  <c r="V25" i="18"/>
  <c r="V17" i="18"/>
  <c r="W45" i="18"/>
  <c r="V34" i="18"/>
  <c r="V20" i="18"/>
  <c r="V40" i="18"/>
  <c r="O4" i="18"/>
  <c r="W43" i="18"/>
  <c r="W40" i="18"/>
  <c r="Q5" i="64"/>
  <c r="V36" i="18"/>
  <c r="V30" i="18"/>
  <c r="V23" i="18"/>
  <c r="W19" i="18"/>
  <c r="W39" i="18"/>
  <c r="W14" i="18"/>
  <c r="W41" i="18"/>
  <c r="W21" i="18"/>
  <c r="W7" i="18"/>
  <c r="W24" i="18"/>
  <c r="W11" i="18"/>
  <c r="W18" i="18"/>
  <c r="W5" i="18"/>
  <c r="W25" i="18"/>
  <c r="V38" i="18"/>
  <c r="V13" i="18"/>
  <c r="W17" i="18"/>
  <c r="W13" i="18"/>
  <c r="V12" i="18"/>
  <c r="V43" i="18"/>
  <c r="V16" i="18"/>
  <c r="W34" i="18"/>
  <c r="W46" i="18"/>
  <c r="W15" i="18"/>
  <c r="V27" i="18"/>
  <c r="V9" i="18"/>
  <c r="V6" i="18"/>
  <c r="V37" i="18"/>
  <c r="V10" i="18"/>
  <c r="V29" i="18"/>
  <c r="V45" i="18"/>
  <c r="V33" i="18"/>
  <c r="W22" i="18"/>
  <c r="V31" i="18"/>
  <c r="O4" i="65"/>
  <c r="W6" i="18"/>
  <c r="W37" i="18"/>
  <c r="W10" i="18"/>
  <c r="W29" i="18"/>
  <c r="W42" i="18"/>
  <c r="W12" i="18"/>
  <c r="V35" i="18"/>
  <c r="AK5" i="18" l="1"/>
  <c r="AK7" i="18"/>
  <c r="AK22" i="18"/>
  <c r="AK18" i="18"/>
  <c r="AK30" i="18"/>
  <c r="AK16" i="18"/>
  <c r="AK44" i="18"/>
  <c r="AK8" i="18"/>
  <c r="AK28" i="18"/>
  <c r="AK27" i="18"/>
  <c r="AK10" i="18"/>
  <c r="AK46" i="18"/>
  <c r="AK6" i="18"/>
  <c r="AK25" i="18"/>
  <c r="AK40" i="18"/>
  <c r="AK21" i="18"/>
  <c r="AK19" i="18"/>
  <c r="AB3" i="18" l="1"/>
  <c r="D7" i="56"/>
</calcChain>
</file>

<file path=xl/sharedStrings.xml><?xml version="1.0" encoding="utf-8"?>
<sst xmlns="http://schemas.openxmlformats.org/spreadsheetml/2006/main" count="2673" uniqueCount="227">
  <si>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</si>
  <si>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</si>
  <si>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</si>
  <si>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</si>
  <si>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</si>
  <si>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</si>
  <si>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</si>
  <si>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</si>
  <si>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</si>
  <si>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</si>
  <si>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</si>
  <si>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</si>
  <si>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</si>
  <si>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</si>
  <si>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</si>
  <si>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</si>
  <si>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</si>
  <si>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</si>
  <si>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</si>
  <si>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</si>
  <si>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</si>
  <si>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</si>
  <si>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</si>
  <si>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</si>
  <si>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</si>
  <si>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</si>
  <si>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</si>
  <si>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</si>
  <si>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</si>
  <si>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</si>
  <si>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</si>
  <si>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</si>
  <si>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</si>
  <si>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</si>
  <si>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</si>
  <si>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</si>
  <si>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</si>
  <si>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</si>
  <si>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</si>
  <si>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</si>
  <si>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</si>
  <si>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</si>
  <si>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</si>
  <si>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</si>
  <si>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</si>
  <si>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</si>
  <si>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</si>
  <si>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</si>
  <si>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</si>
  <si>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</si>
  <si>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</si>
  <si>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</si>
  <si>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</si>
  <si>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</si>
  <si>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</si>
  <si>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</si>
  <si>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</si>
  <si>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</si>
  <si>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</si>
  <si>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</si>
  <si>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</si>
  <si>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</si>
  <si>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</si>
  <si>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</si>
  <si>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</si>
  <si>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</si>
  <si>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</si>
  <si>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</si>
  <si>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</si>
  <si>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</si>
  <si>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</si>
  <si>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</si>
  <si>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</si>
  <si>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</si>
  <si>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</si>
  <si>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</si>
  <si>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</si>
  <si>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</si>
  <si>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</si>
  <si>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</si>
  <si>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</si>
  <si>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</si>
  <si>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</si>
  <si>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</si>
  <si>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</si>
  <si>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</si>
  <si>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</si>
  <si>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</si>
  <si>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</si>
  <si>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</si>
  <si>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</si>
  <si>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</si>
  <si>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</si>
  <si>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</si>
  <si>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</si>
  <si>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</si>
  <si>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</si>
  <si>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</si>
  <si>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</si>
  <si>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</si>
  <si>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</si>
  <si>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</si>
  <si>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</si>
  <si>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</si>
  <si>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</si>
  <si>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</si>
  <si>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</si>
  <si>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</si>
  <si>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</si>
  <si>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</si>
  <si>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</si>
  <si>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</si>
  <si>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</si>
  <si>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</si>
  <si>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</si>
  <si>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</si>
  <si>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</si>
  <si>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</si>
  <si>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</si>
  <si>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</si>
  <si>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</si>
  <si>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</si>
  <si>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</si>
  <si>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</si>
  <si>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</si>
  <si>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</si>
  <si>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</si>
  <si>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</si>
  <si>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</si>
  <si>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</si>
  <si>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</si>
  <si>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</si>
  <si>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</si>
  <si>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</si>
  <si>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</si>
  <si>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</si>
  <si>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</si>
  <si>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</si>
  <si>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</si>
  <si>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</si>
  <si>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</si>
  <si>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</si>
  <si>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</si>
  <si>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</si>
  <si>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</si>
  <si>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</si>
  <si>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</si>
  <si>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</si>
  <si>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</si>
  <si>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</si>
  <si>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</si>
  <si>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</si>
  <si>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</si>
  <si>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</si>
  <si>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</si>
  <si>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</si>
  <si>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</si>
  <si>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</si>
  <si>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</si>
  <si>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</si>
  <si>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</si>
  <si>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</si>
  <si>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</si>
  <si>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</si>
  <si>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</si>
  <si>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</si>
  <si>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</si>
  <si>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</si>
  <si>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</si>
  <si>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</si>
  <si>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</si>
  <si>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</si>
  <si>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</si>
  <si>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</si>
  <si>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</si>
  <si>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</si>
  <si>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</si>
  <si>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</si>
  <si>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</si>
  <si>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</si>
  <si>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</si>
  <si>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</si>
  <si>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</si>
  <si>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</si>
  <si>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</si>
  <si>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</si>
  <si>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</si>
  <si>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</si>
  <si>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</si>
  <si>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</si>
  <si>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</si>
  <si>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</si>
  <si>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</si>
  <si>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</si>
  <si>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</si>
  <si>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</si>
  <si>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</si>
  <si>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</si>
  <si>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</si>
  <si>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</si>
  <si>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</si>
  <si>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</si>
  <si>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</si>
  <si>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</si>
  <si>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</si>
  <si>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</si>
  <si>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</si>
  <si>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</si>
  <si>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</si>
  <si>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</si>
  <si>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</si>
  <si>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</si>
  <si>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</si>
  <si>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</si>
  <si>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</si>
  <si>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</si>
  <si>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SEC_ACT_1</t>
  </si>
  <si>
    <t>tenor</t>
  </si>
  <si>
    <t>Half-Month Modified Following</t>
  </si>
  <si>
    <t>GENERAL SETTINGS</t>
  </si>
  <si>
    <t>--</t>
  </si>
  <si>
    <t>The record could not be found</t>
  </si>
  <si>
    <t>Syntax error in request</t>
  </si>
  <si>
    <t>Access Denied: User req to IDN for Specialist - SDAFMABBSW</t>
  </si>
  <si>
    <t xml:space="preserve"> </t>
  </si>
  <si>
    <t>Trade vol</t>
  </si>
  <si>
    <t>Open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</si>
</sst>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9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09:36:41</v>
        <stp/>
        <stp>{7EDD3F00-6A55-495A-B5B3-E3C3C31CF8CC}</stp>
        <tr r="P4" s="12"/>
      </tp>
      <tp t="s">
        <v>Updated at 09:36:41</v>
        <stp/>
        <stp>{12DEF0F7-D754-4889-9D9B-0AEF9901375E}</stp>
        <tr r="O4" s="65"/>
      </tp>
      <tp t="s">
        <v>Updated at 09:36:41</v>
        <stp/>
        <stp>{8E410231-4CB9-4905-8352-E3867CADCB1C}</stp>
        <tr r="O2" s="17"/>
      </tp>
      <tp t="s">
        <v>Updated at 09:36:41</v>
        <stp/>
        <stp>{562AD3F3-D45D-43E2-8528-87D191DFE4B4}</stp>
        <tr r="J4" s="15"/>
      </tp>
      <tp t="s">
        <v>Updated at 09:36:41</v>
        <stp/>
        <stp>{AD5280EF-47F9-4172-BBEC-771CFE8ED849}</stp>
        <tr r="N4" s="16"/>
      </tp>
      <tp t="s">
        <v>Updated at 09:36:41</v>
        <stp/>
        <stp>{56E1656B-AD23-4C2F-A0FE-C881C2DF577C}</stp>
        <tr r="Q5" s="64"/>
      </tp>
      <tp t="s">
        <v>Updated at 09:36:41</v>
        <stp/>
        <stp>{BA20A129-4E6C-4C0E-AB3D-BE0DE35485BA}</stp>
        <tr r="P4" s="11"/>
      </tp>
      <tp t="s">
        <v>Updated at 09:39:01</v>
        <stp/>
        <stp>{BD33090B-D5FB-4F76-9371-531F75521BE7}</stp>
        <tr r="O4" s="18"/>
      </tp>
      <tp t="s">
        <v>Updated at 09:36:41</v>
        <stp/>
        <stp>{B1D52E13-7D99-422E-B254-60A1976E4F7A}</stp>
        <tr r="P4" s="25"/>
      </tp>
      <tp t="s">
        <v>Updated at 09:36:41</v>
        <stp/>
        <stp>{A4ACD09B-50BB-4275-B935-E79A03B9CDFE}</stp>
        <tr r="P4" s="26"/>
      </tp>
      <tp t="s">
        <v>Updated at 09:36:41</v>
        <stp/>
        <stp>{FAB2C2CD-1A46-483E-ABC3-1583F83D1446}</stp>
        <tr r="M4" s="22"/>
      </tp>
    </main>
    <main first="pldatasource.rtgetrtdserver">
      <tp t="s">
        <v>#N/A The record could not be found</v>
        <stp/>
        <stp>_x0005_YBAX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  <tp t="s">
        <v>#N/A The record could not be found</v>
        <stp/>
        <stp>_x0005_YBA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0005_YBAF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  <tp t="s">
        <v>#N/A The record could not be found</v>
        <stp/>
        <stp>_x0005_YBA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0005_YBA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0005_YBA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>
        <v>0</v>
        <stp/>
        <stp>_x0005_YBA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>
        <v>0</v>
        <stp/>
        <stp>_x0005_YBA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>
        <v>8</v>
        <stp/>
        <stp>_x0005_YBA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>
        <v>0</v>
        <stp/>
        <stp>_x0005_YBAZ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 t="s">
        <v>#N/A The record could not be found</v>
        <stp/>
        <stp>_x0005_YBA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>
        <v>0</v>
        <stp/>
        <stp>_x0005_YBA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 t="s">
        <v>#N/A The record could not be found</v>
        <stp/>
        <stp>_x0005_YBA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0005_YBA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0005_YBA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>
        <v>0</v>
        <stp/>
        <stp>_x0005_YBA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>
        <v>0</v>
        <stp/>
        <stp>_x0005_YBA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>
        <v>3</v>
        <stp/>
        <stp>_x0005_YBA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  <tp>
        <v>0</v>
        <stp/>
        <stp>_x0005_YBA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>
        <v>0</v>
        <stp/>
        <stp>_x0005_YBA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  <tp>
        <v>0</v>
        <stp/>
        <stp>_x0005_YBA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>
        <v>0</v>
        <stp/>
        <stp>_x0005_YBA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0005_YBA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 t="s">
        <v>#N/A The record could not be found</v>
        <stp/>
        <stp>_x0005_YBAH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0005_YBA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0005_YBA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>
        <v>55131</v>
        <stp/>
        <stp>_x0005_YBA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>
        <v>689</v>
        <stp/>
        <stp>_x0005_YBA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>
        <v>182753</v>
        <stp/>
        <stp>_x0005_YBA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0005_YBA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0005_YBA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0005_YBAV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>
        <v>0</v>
        <stp/>
        <stp>_x0005_YBA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>
        <v>0</v>
        <stp/>
        <stp>_x0005_YBA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0005_YBA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0005_YBA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0005_YBA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>
        <v>30256</v>
        <stp/>
        <stp>_x0005_YBA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>
        <v>409</v>
        <stp/>
        <stp>_x0005_YBA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>
        <v>182260</v>
        <stp/>
        <stp>_x0005_YBA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0005_YBA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  <tp t="s">
        <v>#N/A The record could not be found</v>
        <stp/>
        <stp>_x0005_YBA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0005_YBA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0005_YBA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0005_YBA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0005_YBA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>
        <v>0</v>
        <stp/>
        <stp>_x0005_YBA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>
        <v>0</v>
        <stp/>
        <stp>_x0005_YBA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>
        <v>1</v>
        <stp/>
        <stp>_x0005_YBA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>
        <v>0</v>
        <stp/>
        <stp>_x0005_YBA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>
        <v>0</v>
        <stp/>
        <stp>_x0005_YBA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 t="s">
        <v>#N/A The record could not be found</v>
        <stp/>
        <stp>_x0005_YBA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>
        <v>0</v>
        <stp/>
        <stp>_x0005_YBA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>
        <v>0</v>
        <stp/>
        <stp>_x0005_YBA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0005_YBA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0005_YBA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0005_YBA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>
        <v>18199</v>
        <stp/>
        <stp>_x0005_YBA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>
        <v>95</v>
        <stp/>
        <stp>_x0005_YBA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>
        <v>137551</v>
        <stp/>
        <stp>_x0005_YBA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0005_YBAH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0005_YBA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0005_YBA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 t="s">
        <v>#N/A The record could not be found</v>
        <stp/>
        <stp>_x0005_YBA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>
        <v>0</v>
        <stp/>
        <stp>_x0005_YBA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>
        <v>10</v>
        <stp/>
        <stp>_x0005_YBA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>
        <v>29</v>
        <stp/>
        <stp>_x0005_YBA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>
        <v>0</v>
        <stp/>
        <stp>_x0005_YBA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>
        <v>0</v>
        <stp/>
        <stp>_x0005_YBA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 t="s">
        <v>#N/A The record could not be found</v>
        <stp/>
        <stp>_x0005_YBA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 t="s">
        <v>#N/A The record could not be found</v>
        <stp/>
        <stp>_x0005_YBAV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  <tp t="s">
        <v>#N/A The record could not be found</v>
        <stp/>
        <stp>_x0005_YBA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  <tp t="s">
        <v>#N/A The record could not be found</v>
        <stp/>
        <stp>_x0005_YBAX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  <tp t="s">
        <v>#N/A The record could not be found</v>
        <stp/>
        <stp>_x0005_YBA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  <tp>
        <v>0</v>
        <stp/>
        <stp>_x0005_YBA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 t="s">
        <v>#N/A The record could not be found</v>
        <stp/>
        <stp>_x0005_YBA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0005_YBA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0005_YBA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 t="s">
        <v>#N/A The record could not be found</v>
        <stp/>
        <stp>_x0005_YBA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>
        <v>1313</v>
        <stp/>
        <stp>_x0005_YBA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>
        <v>0</v>
        <stp/>
        <stp>_x0005_YBA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>
        <v>199556</v>
        <stp/>
        <stp>_x0005_YBAZ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>
        <v>76025</v>
        <stp/>
        <stp>_x0005_YBA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 t="s">
        <v>#N/A The record could not be found</v>
        <stp/>
        <stp>_x0005_YBAF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Jun 25 2014 10:33:09</v>
      </c>
    </row>
    <row r="2" spans="2:10" ht="21" customHeight="1" thickBot="1" x14ac:dyDescent="0.25">
      <c r="B2" s="368" t="s">
        <v>219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>
        <v>41911.399571759262</v>
      </c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_xll.ohTrigger(Deposits!R3,FRA!X3,Futures3M!AB3,FuturesHWConvAdj!Q3,Swap3M!Z3,Swap6M!Z3,BasisSwap1M3M!X3,BasisSwap3M6M!X3,OIS!W3)</f>
        <v>16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1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41911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s">
        <v>220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workbookViewId="0">
      <selection activeCell="E3" sqref="E3"/>
    </sheetView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Updated at 09:36:41</v>
      </c>
      <c r="R5" s="233" t="s">
        <v>175</v>
      </c>
      <c r="S5" s="233" t="s">
        <v>213</v>
      </c>
      <c r="T5" s="233" t="s">
        <v>216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218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AUDON#0000</v>
      </c>
      <c r="K6" s="269" t="str">
        <f>_xll.qlOvernightIndex(I6,,D6,Currency,Calendar,H6,J6,Permanent,Trigger,ObjectOverwrite)</f>
        <v>AONIA#0000</v>
      </c>
      <c r="L6" s="269" t="str">
        <f>_xll.qlLastFixingQuote(PROPER(Currency)&amp;FamilyName&amp;$C6&amp;"LastFixing_Quote",K6,Permanent,Trigger,ObjectOverwrite)</f>
        <v>AudBBSWONLastFixing_Quote#0000</v>
      </c>
      <c r="M6" s="270"/>
      <c r="N6" s="229"/>
      <c r="O6" s="271" t="str">
        <f t="shared" ref="O6:O12" si="1">C6</f>
        <v>ON</v>
      </c>
      <c r="P6" s="272" t="str">
        <f>K6</f>
        <v>AONIA#0000</v>
      </c>
      <c r="Q6" s="273" t="str">
        <f>"AU"&amp;"CASH"&amp;"="&amp;"RBAA"</f>
        <v>AUCASH=RBAA</v>
      </c>
      <c r="R6" s="273">
        <v>41911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218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AUD1M#0000</v>
      </c>
      <c r="K7" s="228" t="str">
        <f>_xll.qlIborIndex(I7,FamilyName,C7,D7,Currency,E7,F7,G7,H7,J7,Permanent,Trigger,ObjectOverwrite)</f>
        <v>AudBBSW1M#0000</v>
      </c>
      <c r="L7" s="228" t="str">
        <f>_xll.qlLastFixingQuote(PROPER(Currency)&amp;FamilyName&amp;$C7&amp;"LastFixing_Quote",K7,Permanent,Trigger,ObjectOverwrite)</f>
        <v>AudBBSW1MLastFixing_Quote#0000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AudBBSW1M#0000</v>
      </c>
      <c r="Q7" s="236" t="str">
        <f>"AU"&amp;O7&amp;"BA"&amp;"="</f>
        <v>AU1MBA=</v>
      </c>
      <c r="R7" s="236" t="s">
        <v>223</v>
      </c>
      <c r="S7" s="296" t="s">
        <v>223</v>
      </c>
      <c r="T7" s="296" t="s">
        <v>223</v>
      </c>
      <c r="U7" s="296" t="e">
        <f>_xll.qlMidSafe(S7,T7)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218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AudBBSW2M#0000</v>
      </c>
      <c r="L8" s="228" t="str">
        <f>_xll.qlLastFixingQuote(PROPER(Currency)&amp;FamilyName&amp;$C8&amp;"LastFixing_Quote",K8,Permanent,Trigger,ObjectOverwrite)</f>
        <v>AudBBSW2MLastFixing_Quote#0000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AudBBSW2M#0000</v>
      </c>
      <c r="Q8" s="236" t="str">
        <f t="shared" ref="Q8:Q12" si="5">"AU"&amp;O8&amp;"BA"&amp;"="</f>
        <v>AU2MBA=</v>
      </c>
      <c r="R8" s="236" t="s">
        <v>223</v>
      </c>
      <c r="S8" s="296" t="s">
        <v>223</v>
      </c>
      <c r="T8" s="296" t="s">
        <v>223</v>
      </c>
      <c r="U8" s="296" t="e">
        <f>_xll.qlMidSafe(S8,T8)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218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AUD3M#0000</v>
      </c>
      <c r="K9" s="228" t="str">
        <f>_xll.qlIborIndex(I9,FamilyName,C9,D9,Currency,E9,F9,G9,H9,J9,Permanent,Trigger,ObjectOverwrite)</f>
        <v>AudBBSW3M#0000</v>
      </c>
      <c r="L9" s="228" t="str">
        <f>_xll.qlLastFixingQuote(PROPER(Currency)&amp;FamilyName&amp;$C9&amp;"LastFixing_Quote",K9,Permanent,Trigger,ObjectOverwrite)</f>
        <v>AudBBSW3MLastFixing_Quote#0000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AudBBSW3M#0000</v>
      </c>
      <c r="Q9" s="236" t="str">
        <f t="shared" si="5"/>
        <v>AU3MBA=</v>
      </c>
      <c r="R9" s="236" t="s">
        <v>223</v>
      </c>
      <c r="S9" s="296" t="s">
        <v>223</v>
      </c>
      <c r="T9" s="296" t="s">
        <v>223</v>
      </c>
      <c r="U9" s="296" t="e">
        <f>_xll.qlMidSafe(S9,T9)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218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AudBBSW4M#0000</v>
      </c>
      <c r="L10" s="228" t="str">
        <f>_xll.qlLastFixingQuote(PROPER(Currency)&amp;FamilyName&amp;$C10&amp;"LastFixing_Quote",K10,Permanent,Trigger,ObjectOverwrite)</f>
        <v>AudBBSW4MLastFixing_Quote#0000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AudBBSW4M#0000</v>
      </c>
      <c r="Q10" s="236" t="str">
        <f t="shared" si="5"/>
        <v>AU4MBA=</v>
      </c>
      <c r="R10" s="236" t="s">
        <v>223</v>
      </c>
      <c r="S10" s="296" t="s">
        <v>223</v>
      </c>
      <c r="T10" s="296" t="s">
        <v>223</v>
      </c>
      <c r="U10" s="296" t="e">
        <f>_xll.qlMidSafe(S10,T10)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218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AudBBSW5M#0000</v>
      </c>
      <c r="L11" s="228" t="str">
        <f>_xll.qlLastFixingQuote(PROPER(Currency)&amp;FamilyName&amp;$C11&amp;"LastFixing_Quote",K11,Permanent,Trigger,ObjectOverwrite)</f>
        <v>AudBBSW5MLastFixing_Quote#0000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AudBBSW5M#0000</v>
      </c>
      <c r="Q11" s="236" t="str">
        <f t="shared" si="5"/>
        <v>AU5MBA=</v>
      </c>
      <c r="R11" s="236" t="s">
        <v>223</v>
      </c>
      <c r="S11" s="296" t="s">
        <v>223</v>
      </c>
      <c r="T11" s="296" t="s">
        <v>223</v>
      </c>
      <c r="U11" s="296" t="e">
        <f>_xll.qlMidSafe(S11,T11)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218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AUD6M#0000</v>
      </c>
      <c r="K12" s="228" t="str">
        <f>_xll.qlIborIndex(I12,FamilyName,C12,D12,Currency,E12,F12,G12,H12,J12,Permanent,Trigger,ObjectOverwrite)</f>
        <v>AudBBSW6M#0000</v>
      </c>
      <c r="L12" s="228" t="str">
        <f>_xll.qlLastFixingQuote(PROPER(Currency)&amp;FamilyName&amp;$C12&amp;"LastFixing_Quote",K12,Permanent,Trigger,ObjectOverwrite)</f>
        <v>AudBBSW6MLastFixing_Quote#0000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AudBBSW6M#0000</v>
      </c>
      <c r="Q12" s="236" t="str">
        <f t="shared" si="5"/>
        <v>AU6MBA=</v>
      </c>
      <c r="R12" s="236" t="s">
        <v>223</v>
      </c>
      <c r="S12" s="296" t="s">
        <v>223</v>
      </c>
      <c r="T12" s="296" t="s">
        <v>223</v>
      </c>
      <c r="U12" s="296" t="e">
        <f>_xll.qlMidSafe(S12,T12)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AUDSTD#0000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IF(Serialize,_xll.ohObjectSave(F7:F68,SerializationPath&amp;FileName,FileOverwrite,,Serialize),"---")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17</v>
      </c>
      <c r="D4" s="250" t="s">
        <v>17</v>
      </c>
      <c r="E4" s="251" t="str">
        <f t="shared" ref="E4:E42" si="0">PROPER(Currency)&amp;FamilyName&amp;FixingType&amp;$C4</f>
        <v>AudBBSWSwapForBasisCalc3M</v>
      </c>
      <c r="F4" s="252" t="str">
        <f>_xll.qlSwapIndex($E4,FixingType,C4,1,Currency,Calendar,"3M","mf","act/365 (fixed)",BBSW!$K$9,Discounting,Permanent,Trigger,ObjectOverwrite)</f>
        <v>AudBBSWSwapForBasisCalc3M#0000</v>
      </c>
      <c r="G4" s="249" t="str">
        <f>_xll.ohRangeRetrieveError(F4)</f>
        <v/>
      </c>
      <c r="H4" s="230"/>
    </row>
    <row r="5" spans="2:8" s="221" customFormat="1" x14ac:dyDescent="0.2">
      <c r="B5" s="245"/>
      <c r="C5" s="250" t="s">
        <v>14</v>
      </c>
      <c r="D5" s="250" t="s">
        <v>17</v>
      </c>
      <c r="E5" s="251" t="str">
        <f t="shared" si="0"/>
        <v>AudBBSWSwapForBasisCalc6M</v>
      </c>
      <c r="F5" s="252" t="str">
        <f>_xll.qlSwapIndex($E5,FixingType,C5,1,Currency,Calendar,"3M","mf","act/365 (fixed)",BBSW!$K$9,Discounting,Permanent,Trigger,ObjectOverwrite)</f>
        <v>AudBBSWSwapForBasisCalc6M#0000</v>
      </c>
      <c r="G5" s="249" t="str">
        <f>_xll.ohRangeRetrieveError(F5)</f>
        <v/>
      </c>
      <c r="H5" s="230"/>
    </row>
    <row r="6" spans="2:8" s="221" customFormat="1" x14ac:dyDescent="0.2">
      <c r="B6" s="245"/>
      <c r="C6" s="250" t="s">
        <v>11</v>
      </c>
      <c r="D6" s="250" t="s">
        <v>17</v>
      </c>
      <c r="E6" s="251" t="str">
        <f t="shared" si="0"/>
        <v>AudBBSWSwapForBasisCalc9M</v>
      </c>
      <c r="F6" s="252" t="str">
        <f>_xll.qlSwapIndex($E6,FixingType,C6,1,Currency,Calendar,"3M","mf","act/365 (fixed)",BBSW!$K$9,Discounting,Permanent,Trigger,ObjectOverwrite)</f>
        <v>AudBBSWSwapForBasisCalc9M#0000</v>
      </c>
      <c r="G6" s="249" t="str">
        <f>_xll.ohRangeRetrieveError(F6)</f>
        <v/>
      </c>
      <c r="H6" s="230"/>
    </row>
    <row r="7" spans="2:8" s="221" customFormat="1" x14ac:dyDescent="0.2">
      <c r="B7" s="245"/>
      <c r="C7" s="250" t="s">
        <v>8</v>
      </c>
      <c r="D7" s="250" t="s">
        <v>17</v>
      </c>
      <c r="E7" s="251" t="str">
        <f t="shared" si="0"/>
        <v>AudBBSWSwapForBasisCalc1Y</v>
      </c>
      <c r="F7" s="252" t="str">
        <f>_xll.qlSwapIndex($E7,FixingType,C7,1,Currency,Calendar,"3M","mf","act/365 (fixed)",BBSW!$K$9,Discounting,Permanent,Trigger,ObjectOverwrite)</f>
        <v>AudBBSWSwapForBasisCalc1Y#0000</v>
      </c>
      <c r="G7" s="249" t="str">
        <f>_xll.ohRangeRetrieveError(F7)</f>
        <v/>
      </c>
      <c r="H7" s="253"/>
    </row>
    <row r="8" spans="2:8" s="221" customFormat="1" x14ac:dyDescent="0.2">
      <c r="B8" s="245"/>
      <c r="C8" s="250" t="s">
        <v>72</v>
      </c>
      <c r="D8" s="250" t="s">
        <v>17</v>
      </c>
      <c r="E8" s="251" t="str">
        <f t="shared" si="0"/>
        <v>AudBBSWSwapForBasisCalc15M</v>
      </c>
      <c r="F8" s="252" t="str">
        <f>_xll.qlSwapIndex($E8,FixingType,C8,1,Currency,Calendar,"3M","mf","act/365 (fixed)",BBSW!$K$9,Discounting,Permanent,Trigger,ObjectOverwrite)</f>
        <v>AudBBSWSwapForBasisCalc15M#0000</v>
      </c>
      <c r="G8" s="249" t="str">
        <f>_xll.ohRangeRetrieveError(F8)</f>
        <v/>
      </c>
      <c r="H8" s="253"/>
    </row>
    <row r="9" spans="2:8" s="221" customFormat="1" x14ac:dyDescent="0.2">
      <c r="B9" s="245"/>
      <c r="C9" s="250" t="s">
        <v>71</v>
      </c>
      <c r="D9" s="250" t="s">
        <v>17</v>
      </c>
      <c r="E9" s="251" t="str">
        <f t="shared" si="0"/>
        <v>AudBBSWSwapForBasisCalc18M</v>
      </c>
      <c r="F9" s="252" t="str">
        <f>_xll.qlSwapIndex($E9,FixingType,C9,1,Currency,Calendar,"3M","mf","act/365 (fixed)",BBSW!$K$9,Discounting,Permanent,Trigger,ObjectOverwrite)</f>
        <v>AudBBSWSwapForBasisCalc18M#0000</v>
      </c>
      <c r="G9" s="249" t="str">
        <f>_xll.ohRangeRetrieveError(F9)</f>
        <v/>
      </c>
      <c r="H9" s="253"/>
    </row>
    <row r="10" spans="2:8" s="221" customFormat="1" x14ac:dyDescent="0.2">
      <c r="B10" s="245"/>
      <c r="C10" s="250" t="s">
        <v>58</v>
      </c>
      <c r="D10" s="250" t="s">
        <v>17</v>
      </c>
      <c r="E10" s="251" t="str">
        <f t="shared" si="0"/>
        <v>AudBBSWSwapForBasisCalc2Y</v>
      </c>
      <c r="F10" s="252" t="str">
        <f>_xll.qlSwapIndex($E10,FixingType,C10,1,Currency,Calendar,"3M","mf","act/365 (fixed)",BBSW!$K$9,Discounting,Permanent,Trigger,ObjectOverwrite)</f>
        <v>AudBBSWSwapForBasisCalc2Y#0000</v>
      </c>
      <c r="G10" s="249" t="str">
        <f>_xll.ohRangeRetrieveError(F10)</f>
        <v/>
      </c>
      <c r="H10" s="253"/>
    </row>
    <row r="11" spans="2:8" s="221" customFormat="1" x14ac:dyDescent="0.2">
      <c r="B11" s="245"/>
      <c r="C11" s="250" t="s">
        <v>57</v>
      </c>
      <c r="D11" s="250" t="s">
        <v>17</v>
      </c>
      <c r="E11" s="251" t="str">
        <f t="shared" si="0"/>
        <v>AudBBSWSwapForBasisCalc3Y</v>
      </c>
      <c r="F11" s="252" t="str">
        <f>_xll.qlSwapIndex($E11,FixingType,C11,1,Currency,Calendar,"3M","mf","act/365 (fixed)",BBSW!$K$9,Discounting,Permanent,Trigger,ObjectOverwrite)</f>
        <v>AudBBSWSwapForBasisCalc3Y#0000</v>
      </c>
      <c r="G11" s="249" t="str">
        <f>_xll.ohRangeRetrieveError(F11)</f>
        <v/>
      </c>
      <c r="H11" s="253"/>
    </row>
    <row r="12" spans="2:8" s="221" customFormat="1" x14ac:dyDescent="0.2">
      <c r="B12" s="245"/>
      <c r="C12" s="250" t="s">
        <v>56</v>
      </c>
      <c r="D12" s="250" t="s">
        <v>17</v>
      </c>
      <c r="E12" s="251" t="str">
        <f t="shared" si="0"/>
        <v>AudBBSWSwapForBasisCalc4Y</v>
      </c>
      <c r="F12" s="252" t="str">
        <f>_xll.qlSwapIndex($E12,FixingType,C12,1,Currency,Calendar,"3M","mf","act/365 (fixed)",BBSW!$K$9,Discounting,Permanent,Trigger,ObjectOverwrite)</f>
        <v>AudBBSWSwapForBasisCalc4Y#0000</v>
      </c>
      <c r="G12" s="249" t="str">
        <f>_xll.ohRangeRetrieveError(F12)</f>
        <v/>
      </c>
      <c r="H12" s="253"/>
    </row>
    <row r="13" spans="2:8" s="221" customFormat="1" x14ac:dyDescent="0.2">
      <c r="B13" s="245"/>
      <c r="C13" s="250" t="s">
        <v>55</v>
      </c>
      <c r="D13" s="250" t="s">
        <v>17</v>
      </c>
      <c r="E13" s="251" t="str">
        <f t="shared" si="0"/>
        <v>AudBBSWSwapForBasisCalc5Y</v>
      </c>
      <c r="F13" s="252" t="str">
        <f>_xll.qlSwapIndex($E13,FixingType,C13,1,Currency,Calendar,"3M","mf","act/365 (fixed)",BBSW!$K$9,Discounting,Permanent,Trigger,ObjectOverwrite)</f>
        <v>AudBBSWSwapForBasisCalc5Y#0000</v>
      </c>
      <c r="G13" s="249" t="str">
        <f>_xll.ohRangeRetrieveError(F13)</f>
        <v/>
      </c>
      <c r="H13" s="253"/>
    </row>
    <row r="14" spans="2:8" s="221" customFormat="1" x14ac:dyDescent="0.2">
      <c r="B14" s="245"/>
      <c r="C14" s="250" t="s">
        <v>54</v>
      </c>
      <c r="D14" s="250" t="s">
        <v>17</v>
      </c>
      <c r="E14" s="251" t="str">
        <f t="shared" si="0"/>
        <v>AudBBSWSwapForBasisCalc6Y</v>
      </c>
      <c r="F14" s="252" t="str">
        <f>_xll.qlSwapIndex($E14,FixingType,C14,1,Currency,Calendar,"3M","mf","act/365 (fixed)",BBSW!$K$9,Discounting,Permanent,Trigger,ObjectOverwrite)</f>
        <v>AudBBSWSwapForBasisCalc6Y#0000</v>
      </c>
      <c r="G14" s="249" t="str">
        <f>_xll.ohRangeRetrieveError(F14)</f>
        <v/>
      </c>
      <c r="H14" s="253"/>
    </row>
    <row r="15" spans="2:8" s="221" customFormat="1" x14ac:dyDescent="0.2">
      <c r="B15" s="245"/>
      <c r="C15" s="250" t="s">
        <v>53</v>
      </c>
      <c r="D15" s="250" t="s">
        <v>17</v>
      </c>
      <c r="E15" s="251" t="str">
        <f t="shared" si="0"/>
        <v>AudBBSWSwapForBasisCalc7Y</v>
      </c>
      <c r="F15" s="252" t="str">
        <f>_xll.qlSwapIndex($E15,FixingType,C15,1,Currency,Calendar,"3M","mf","act/365 (fixed)",BBSW!$K$9,Discounting,Permanent,Trigger,ObjectOverwrite)</f>
        <v>AudBBSWSwapForBasisCalc7Y#0000</v>
      </c>
      <c r="G15" s="249" t="str">
        <f>_xll.ohRangeRetrieveError(F15)</f>
        <v/>
      </c>
      <c r="H15" s="253"/>
    </row>
    <row r="16" spans="2:8" s="221" customFormat="1" x14ac:dyDescent="0.2">
      <c r="B16" s="245"/>
      <c r="C16" s="250" t="s">
        <v>52</v>
      </c>
      <c r="D16" s="250" t="s">
        <v>17</v>
      </c>
      <c r="E16" s="251" t="str">
        <f t="shared" si="0"/>
        <v>AudBBSWSwapForBasisCalc8Y</v>
      </c>
      <c r="F16" s="252" t="str">
        <f>_xll.qlSwapIndex($E16,FixingType,C16,1,Currency,Calendar,"3M","mf","act/365 (fixed)",BBSW!$K$9,Discounting,Permanent,Trigger,ObjectOverwrite)</f>
        <v>AudBBSWSwapForBasisCalc8Y#0000</v>
      </c>
      <c r="G16" s="249" t="str">
        <f>_xll.ohRangeRetrieveError(F16)</f>
        <v/>
      </c>
      <c r="H16" s="253"/>
    </row>
    <row r="17" spans="2:8" s="221" customFormat="1" x14ac:dyDescent="0.2">
      <c r="B17" s="245"/>
      <c r="C17" s="250" t="s">
        <v>51</v>
      </c>
      <c r="D17" s="250" t="s">
        <v>17</v>
      </c>
      <c r="E17" s="251" t="str">
        <f t="shared" si="0"/>
        <v>AudBBSWSwapForBasisCalc9Y</v>
      </c>
      <c r="F17" s="252" t="str">
        <f>_xll.qlSwapIndex($E17,FixingType,C17,1,Currency,Calendar,"3M","mf","act/365 (fixed)",BBSW!$K$9,Discounting,Permanent,Trigger,ObjectOverwrite)</f>
        <v>AudBBSWSwapForBasisCalc9Y#0000</v>
      </c>
      <c r="G17" s="249" t="str">
        <f>_xll.ohRangeRetrieveError(F17)</f>
        <v/>
      </c>
      <c r="H17" s="253"/>
    </row>
    <row r="18" spans="2:8" s="221" customFormat="1" x14ac:dyDescent="0.2">
      <c r="B18" s="245"/>
      <c r="C18" s="250" t="s">
        <v>50</v>
      </c>
      <c r="D18" s="250" t="s">
        <v>17</v>
      </c>
      <c r="E18" s="251" t="str">
        <f t="shared" si="0"/>
        <v>AudBBSWSwapForBasisCalc10Y</v>
      </c>
      <c r="F18" s="252" t="str">
        <f>_xll.qlSwapIndex($E18,FixingType,C18,1,Currency,Calendar,"3M","mf","act/365 (fixed)",BBSW!$K$9,Discounting,Permanent,Trigger,ObjectOverwrite)</f>
        <v>AudBBSWSwapForBasisCalc10Y#0000</v>
      </c>
      <c r="G18" s="249" t="str">
        <f>_xll.ohRangeRetrieveError(F18)</f>
        <v/>
      </c>
      <c r="H18" s="253"/>
    </row>
    <row r="19" spans="2:8" s="221" customFormat="1" x14ac:dyDescent="0.2">
      <c r="B19" s="245"/>
      <c r="C19" s="250" t="s">
        <v>49</v>
      </c>
      <c r="D19" s="250" t="s">
        <v>17</v>
      </c>
      <c r="E19" s="251" t="str">
        <f t="shared" si="0"/>
        <v>AudBBSWSwapForBasisCalc11Y</v>
      </c>
      <c r="F19" s="252" t="str">
        <f>_xll.qlSwapIndex($E19,FixingType,C19,1,Currency,Calendar,"3M","mf","act/365 (fixed)",BBSW!$K$9,Discounting,Permanent,Trigger,ObjectOverwrite)</f>
        <v>AudBBSWSwapForBasisCalc11Y#0000</v>
      </c>
      <c r="G19" s="249" t="str">
        <f>_xll.ohRangeRetrieveError(F19)</f>
        <v/>
      </c>
      <c r="H19" s="253"/>
    </row>
    <row r="20" spans="2:8" s="221" customFormat="1" x14ac:dyDescent="0.2">
      <c r="B20" s="245"/>
      <c r="C20" s="250" t="s">
        <v>48</v>
      </c>
      <c r="D20" s="250" t="s">
        <v>17</v>
      </c>
      <c r="E20" s="251" t="str">
        <f t="shared" si="0"/>
        <v>AudBBSWSwapForBasisCalc12Y</v>
      </c>
      <c r="F20" s="252" t="str">
        <f>_xll.qlSwapIndex($E20,FixingType,C20,1,Currency,Calendar,"3M","mf","act/365 (fixed)",BBSW!$K$9,Discounting,Permanent,Trigger,ObjectOverwrite)</f>
        <v>AudBBSWSwapForBasisCalc12Y#0000</v>
      </c>
      <c r="G20" s="249" t="str">
        <f>_xll.ohRangeRetrieveError(F20)</f>
        <v/>
      </c>
      <c r="H20" s="253"/>
    </row>
    <row r="21" spans="2:8" s="221" customFormat="1" x14ac:dyDescent="0.2">
      <c r="B21" s="245"/>
      <c r="C21" s="250" t="s">
        <v>47</v>
      </c>
      <c r="D21" s="250" t="s">
        <v>17</v>
      </c>
      <c r="E21" s="251" t="str">
        <f t="shared" si="0"/>
        <v>AudBBSWSwapForBasisCalc13Y</v>
      </c>
      <c r="F21" s="252" t="str">
        <f>_xll.qlSwapIndex($E21,FixingType,C21,1,Currency,Calendar,"3M","mf","act/365 (fixed)",BBSW!$K$9,Discounting,Permanent,Trigger,ObjectOverwrite)</f>
        <v>AudBBSWSwapForBasisCalc13Y#0000</v>
      </c>
      <c r="G21" s="249" t="str">
        <f>_xll.ohRangeRetrieveError(F21)</f>
        <v/>
      </c>
      <c r="H21" s="253"/>
    </row>
    <row r="22" spans="2:8" s="221" customFormat="1" x14ac:dyDescent="0.2">
      <c r="B22" s="245"/>
      <c r="C22" s="250" t="s">
        <v>46</v>
      </c>
      <c r="D22" s="250" t="s">
        <v>17</v>
      </c>
      <c r="E22" s="251" t="str">
        <f t="shared" si="0"/>
        <v>AudBBSWSwapForBasisCalc14Y</v>
      </c>
      <c r="F22" s="252" t="str">
        <f>_xll.qlSwapIndex($E22,FixingType,C22,1,Currency,Calendar,"3M","mf","act/365 (fixed)",BBSW!$K$9,Discounting,Permanent,Trigger,ObjectOverwrite)</f>
        <v>AudBBSWSwapForBasisCalc14Y#0000</v>
      </c>
      <c r="G22" s="249" t="str">
        <f>_xll.ohRangeRetrieveError(F22)</f>
        <v/>
      </c>
      <c r="H22" s="253"/>
    </row>
    <row r="23" spans="2:8" s="221" customFormat="1" x14ac:dyDescent="0.2">
      <c r="B23" s="245"/>
      <c r="C23" s="250" t="s">
        <v>45</v>
      </c>
      <c r="D23" s="250" t="s">
        <v>17</v>
      </c>
      <c r="E23" s="251" t="str">
        <f t="shared" si="0"/>
        <v>AudBBSWSwapForBasisCalc15Y</v>
      </c>
      <c r="F23" s="252" t="str">
        <f>_xll.qlSwapIndex($E23,FixingType,C23,1,Currency,Calendar,"3M","mf","act/365 (fixed)",BBSW!$K$9,Discounting,Permanent,Trigger,ObjectOverwrite)</f>
        <v>AudBBSWSwapForBasisCalc15Y#0000</v>
      </c>
      <c r="G23" s="249" t="str">
        <f>_xll.ohRangeRetrieveError(F23)</f>
        <v/>
      </c>
      <c r="H23" s="253"/>
    </row>
    <row r="24" spans="2:8" s="221" customFormat="1" x14ac:dyDescent="0.2">
      <c r="B24" s="245"/>
      <c r="C24" s="250" t="s">
        <v>44</v>
      </c>
      <c r="D24" s="250" t="s">
        <v>17</v>
      </c>
      <c r="E24" s="251" t="str">
        <f t="shared" si="0"/>
        <v>AudBBSWSwapForBasisCalc16Y</v>
      </c>
      <c r="F24" s="252" t="str">
        <f>_xll.qlSwapIndex($E24,FixingType,C24,1,Currency,Calendar,"3M","mf","act/365 (fixed)",BBSW!$K$9,Discounting,Permanent,Trigger,ObjectOverwrite)</f>
        <v>AudBBSWSwapForBasisCalc16Y#0000</v>
      </c>
      <c r="G24" s="249" t="str">
        <f>_xll.ohRangeRetrieveError(F24)</f>
        <v/>
      </c>
      <c r="H24" s="253"/>
    </row>
    <row r="25" spans="2:8" s="221" customFormat="1" x14ac:dyDescent="0.2">
      <c r="B25" s="245"/>
      <c r="C25" s="250" t="s">
        <v>43</v>
      </c>
      <c r="D25" s="250" t="s">
        <v>17</v>
      </c>
      <c r="E25" s="251" t="str">
        <f t="shared" si="0"/>
        <v>AudBBSWSwapForBasisCalc17Y</v>
      </c>
      <c r="F25" s="252" t="str">
        <f>_xll.qlSwapIndex($E25,FixingType,C25,1,Currency,Calendar,"3M","mf","act/365 (fixed)",BBSW!$K$9,Discounting,Permanent,Trigger,ObjectOverwrite)</f>
        <v>AudBBSWSwapForBasisCalc17Y#0000</v>
      </c>
      <c r="G25" s="249" t="str">
        <f>_xll.ohRangeRetrieveError(F25)</f>
        <v/>
      </c>
      <c r="H25" s="253"/>
    </row>
    <row r="26" spans="2:8" s="221" customFormat="1" x14ac:dyDescent="0.2">
      <c r="B26" s="245"/>
      <c r="C26" s="250" t="s">
        <v>42</v>
      </c>
      <c r="D26" s="250" t="s">
        <v>17</v>
      </c>
      <c r="E26" s="251" t="str">
        <f t="shared" si="0"/>
        <v>AudBBSWSwapForBasisCalc18Y</v>
      </c>
      <c r="F26" s="252" t="str">
        <f>_xll.qlSwapIndex($E26,FixingType,C26,1,Currency,Calendar,"3M","mf","act/365 (fixed)",BBSW!$K$9,Discounting,Permanent,Trigger,ObjectOverwrite)</f>
        <v>AudBBSWSwapForBasisCalc18Y#0000</v>
      </c>
      <c r="G26" s="249" t="str">
        <f>_xll.ohRangeRetrieveError(F26)</f>
        <v/>
      </c>
      <c r="H26" s="253"/>
    </row>
    <row r="27" spans="2:8" s="221" customFormat="1" x14ac:dyDescent="0.2">
      <c r="B27" s="245"/>
      <c r="C27" s="250" t="s">
        <v>41</v>
      </c>
      <c r="D27" s="250" t="s">
        <v>17</v>
      </c>
      <c r="E27" s="251" t="str">
        <f t="shared" si="0"/>
        <v>AudBBSWSwapForBasisCalc19Y</v>
      </c>
      <c r="F27" s="252" t="str">
        <f>_xll.qlSwapIndex($E27,FixingType,C27,1,Currency,Calendar,"3M","mf","act/365 (fixed)",BBSW!$K$9,Discounting,Permanent,Trigger,ObjectOverwrite)</f>
        <v>AudBBSWSwapForBasisCalc19Y#0000</v>
      </c>
      <c r="G27" s="249" t="str">
        <f>_xll.ohRangeRetrieveError(F27)</f>
        <v/>
      </c>
      <c r="H27" s="253"/>
    </row>
    <row r="28" spans="2:8" s="221" customFormat="1" x14ac:dyDescent="0.2">
      <c r="B28" s="245"/>
      <c r="C28" s="250" t="s">
        <v>40</v>
      </c>
      <c r="D28" s="250" t="s">
        <v>17</v>
      </c>
      <c r="E28" s="251" t="str">
        <f t="shared" si="0"/>
        <v>AudBBSWSwapForBasisCalc20Y</v>
      </c>
      <c r="F28" s="252" t="str">
        <f>_xll.qlSwapIndex($E28,FixingType,C28,1,Currency,Calendar,"3M","mf","act/365 (fixed)",BBSW!$K$9,Discounting,Permanent,Trigger,ObjectOverwrite)</f>
        <v>AudBBSWSwapForBasisCalc20Y#0000</v>
      </c>
      <c r="G28" s="249" t="str">
        <f>_xll.ohRangeRetrieveError(F28)</f>
        <v/>
      </c>
      <c r="H28" s="253"/>
    </row>
    <row r="29" spans="2:8" s="221" customFormat="1" x14ac:dyDescent="0.2">
      <c r="B29" s="245"/>
      <c r="C29" s="250" t="s">
        <v>39</v>
      </c>
      <c r="D29" s="250" t="s">
        <v>17</v>
      </c>
      <c r="E29" s="251" t="str">
        <f t="shared" si="0"/>
        <v>AudBBSWSwapForBasisCalc21Y</v>
      </c>
      <c r="F29" s="252" t="str">
        <f>_xll.qlSwapIndex($E29,FixingType,C29,1,Currency,Calendar,"3M","mf","act/365 (fixed)",BBSW!$K$9,Discounting,Permanent,Trigger,ObjectOverwrite)</f>
        <v>AudBBSWSwapForBasisCalc21Y#0000</v>
      </c>
      <c r="G29" s="249" t="str">
        <f>_xll.ohRangeRetrieveError(F29)</f>
        <v/>
      </c>
      <c r="H29" s="253"/>
    </row>
    <row r="30" spans="2:8" s="221" customFormat="1" x14ac:dyDescent="0.2">
      <c r="B30" s="245"/>
      <c r="C30" s="250" t="s">
        <v>38</v>
      </c>
      <c r="D30" s="250" t="s">
        <v>17</v>
      </c>
      <c r="E30" s="251" t="str">
        <f t="shared" si="0"/>
        <v>AudBBSWSwapForBasisCalc22Y</v>
      </c>
      <c r="F30" s="252" t="str">
        <f>_xll.qlSwapIndex($E30,FixingType,C30,1,Currency,Calendar,"3M","mf","act/365 (fixed)",BBSW!$K$9,Discounting,Permanent,Trigger,ObjectOverwrite)</f>
        <v>AudBBSWSwapForBasisCalc22Y#0000</v>
      </c>
      <c r="G30" s="249" t="str">
        <f>_xll.ohRangeRetrieveError(F30)</f>
        <v/>
      </c>
      <c r="H30" s="253"/>
    </row>
    <row r="31" spans="2:8" s="221" customFormat="1" x14ac:dyDescent="0.2">
      <c r="B31" s="245"/>
      <c r="C31" s="250" t="s">
        <v>37</v>
      </c>
      <c r="D31" s="250" t="s">
        <v>17</v>
      </c>
      <c r="E31" s="251" t="str">
        <f t="shared" si="0"/>
        <v>AudBBSWSwapForBasisCalc23Y</v>
      </c>
      <c r="F31" s="252" t="str">
        <f>_xll.qlSwapIndex($E31,FixingType,C31,1,Currency,Calendar,"3M","mf","act/365 (fixed)",BBSW!$K$9,Discounting,Permanent,Trigger,ObjectOverwrite)</f>
        <v>AudBBSWSwapForBasisCalc23Y#0000</v>
      </c>
      <c r="G31" s="249" t="str">
        <f>_xll.ohRangeRetrieveError(F31)</f>
        <v/>
      </c>
      <c r="H31" s="253"/>
    </row>
    <row r="32" spans="2:8" s="221" customFormat="1" x14ac:dyDescent="0.2">
      <c r="B32" s="245"/>
      <c r="C32" s="250" t="s">
        <v>36</v>
      </c>
      <c r="D32" s="250" t="s">
        <v>17</v>
      </c>
      <c r="E32" s="251" t="str">
        <f t="shared" si="0"/>
        <v>AudBBSWSwapForBasisCalc24Y</v>
      </c>
      <c r="F32" s="252" t="str">
        <f>_xll.qlSwapIndex($E32,FixingType,C32,1,Currency,Calendar,"3M","mf","act/365 (fixed)",BBSW!$K$9,Discounting,Permanent,Trigger,ObjectOverwrite)</f>
        <v>AudBBSWSwapForBasisCalc24Y#0000</v>
      </c>
      <c r="G32" s="249" t="str">
        <f>_xll.ohRangeRetrieveError(F32)</f>
        <v/>
      </c>
      <c r="H32" s="253"/>
    </row>
    <row r="33" spans="2:8" s="221" customFormat="1" x14ac:dyDescent="0.2">
      <c r="B33" s="245"/>
      <c r="C33" s="250" t="s">
        <v>35</v>
      </c>
      <c r="D33" s="250" t="s">
        <v>17</v>
      </c>
      <c r="E33" s="251" t="str">
        <f t="shared" si="0"/>
        <v>AudBBSWSwapForBasisCalc25Y</v>
      </c>
      <c r="F33" s="252" t="str">
        <f>_xll.qlSwapIndex($E33,FixingType,C33,1,Currency,Calendar,"3M","mf","act/365 (fixed)",BBSW!$K$9,Discounting,Permanent,Trigger,ObjectOverwrite)</f>
        <v>AudBBSWSwapForBasisCalc25Y#0000</v>
      </c>
      <c r="G33" s="249" t="str">
        <f>_xll.ohRangeRetrieveError(F33)</f>
        <v/>
      </c>
      <c r="H33" s="253"/>
    </row>
    <row r="34" spans="2:8" s="221" customFormat="1" x14ac:dyDescent="0.2">
      <c r="B34" s="245"/>
      <c r="C34" s="250" t="s">
        <v>34</v>
      </c>
      <c r="D34" s="250" t="s">
        <v>17</v>
      </c>
      <c r="E34" s="251" t="str">
        <f t="shared" si="0"/>
        <v>AudBBSWSwapForBasisCalc26Y</v>
      </c>
      <c r="F34" s="252" t="str">
        <f>_xll.qlSwapIndex($E34,FixingType,C34,1,Currency,Calendar,"3M","mf","act/365 (fixed)",BBSW!$K$9,Discounting,Permanent,Trigger,ObjectOverwrite)</f>
        <v>AudBBSWSwapForBasisCalc26Y#0000</v>
      </c>
      <c r="G34" s="249" t="str">
        <f>_xll.ohRangeRetrieveError(F34)</f>
        <v/>
      </c>
      <c r="H34" s="253"/>
    </row>
    <row r="35" spans="2:8" s="221" customFormat="1" x14ac:dyDescent="0.2">
      <c r="B35" s="245"/>
      <c r="C35" s="250" t="s">
        <v>33</v>
      </c>
      <c r="D35" s="250" t="s">
        <v>17</v>
      </c>
      <c r="E35" s="251" t="str">
        <f t="shared" si="0"/>
        <v>AudBBSWSwapForBasisCalc27Y</v>
      </c>
      <c r="F35" s="252" t="str">
        <f>_xll.qlSwapIndex($E35,FixingType,C35,1,Currency,Calendar,"3M","mf","act/365 (fixed)",BBSW!$K$9,Discounting,Permanent,Trigger,ObjectOverwrite)</f>
        <v>AudBBSWSwapForBasisCalc27Y#0000</v>
      </c>
      <c r="G35" s="249" t="str">
        <f>_xll.ohRangeRetrieveError(F35)</f>
        <v/>
      </c>
      <c r="H35" s="253"/>
    </row>
    <row r="36" spans="2:8" s="221" customFormat="1" x14ac:dyDescent="0.2">
      <c r="B36" s="245"/>
      <c r="C36" s="250" t="s">
        <v>32</v>
      </c>
      <c r="D36" s="250" t="s">
        <v>17</v>
      </c>
      <c r="E36" s="251" t="str">
        <f t="shared" si="0"/>
        <v>AudBBSWSwapForBasisCalc28Y</v>
      </c>
      <c r="F36" s="252" t="str">
        <f>_xll.qlSwapIndex($E36,FixingType,C36,1,Currency,Calendar,"3M","mf","act/365 (fixed)",BBSW!$K$9,Discounting,Permanent,Trigger,ObjectOverwrite)</f>
        <v>AudBBSWSwapForBasisCalc28Y#0000</v>
      </c>
      <c r="G36" s="249" t="str">
        <f>_xll.ohRangeRetrieveError(F36)</f>
        <v/>
      </c>
      <c r="H36" s="253"/>
    </row>
    <row r="37" spans="2:8" s="221" customFormat="1" x14ac:dyDescent="0.2">
      <c r="B37" s="245"/>
      <c r="C37" s="250" t="s">
        <v>31</v>
      </c>
      <c r="D37" s="250" t="s">
        <v>17</v>
      </c>
      <c r="E37" s="251" t="str">
        <f t="shared" si="0"/>
        <v>AudBBSWSwapForBasisCalc29Y</v>
      </c>
      <c r="F37" s="252" t="str">
        <f>_xll.qlSwapIndex($E37,FixingType,C37,1,Currency,Calendar,"3M","mf","act/365 (fixed)",BBSW!$K$9,Discounting,Permanent,Trigger,ObjectOverwrite)</f>
        <v>AudBBSWSwapForBasisCalc29Y#0000</v>
      </c>
      <c r="G37" s="249" t="str">
        <f>_xll.ohRangeRetrieveError(F37)</f>
        <v/>
      </c>
      <c r="H37" s="253"/>
    </row>
    <row r="38" spans="2:8" s="221" customFormat="1" x14ac:dyDescent="0.2">
      <c r="B38" s="245"/>
      <c r="C38" s="250" t="s">
        <v>30</v>
      </c>
      <c r="D38" s="250" t="s">
        <v>17</v>
      </c>
      <c r="E38" s="251" t="str">
        <f t="shared" si="0"/>
        <v>AudBBSWSwapForBasisCalc30Y</v>
      </c>
      <c r="F38" s="252" t="str">
        <f>_xll.qlSwapIndex($E38,FixingType,C38,1,Currency,Calendar,"3M","mf","act/365 (fixed)",BBSW!$K$9,Discounting,Permanent,Trigger,ObjectOverwrite)</f>
        <v>AudBBSWSwapForBasisCalc30Y#0000</v>
      </c>
      <c r="G38" s="249" t="str">
        <f>_xll.ohRangeRetrieveError(F38)</f>
        <v/>
      </c>
      <c r="H38" s="253"/>
    </row>
    <row r="39" spans="2:8" s="221" customFormat="1" x14ac:dyDescent="0.2">
      <c r="B39" s="245"/>
      <c r="C39" s="250" t="s">
        <v>29</v>
      </c>
      <c r="D39" s="250" t="s">
        <v>17</v>
      </c>
      <c r="E39" s="251" t="str">
        <f t="shared" si="0"/>
        <v>AudBBSWSwapForBasisCalc35Y</v>
      </c>
      <c r="F39" s="252" t="str">
        <f>_xll.qlSwapIndex($E39,FixingType,C39,1,Currency,Calendar,"3M","mf","act/365 (fixed)",BBSW!$K$9,Discounting,Permanent,Trigger,ObjectOverwrite)</f>
        <v>AudBBSWSwapForBasisCalc35Y#0000</v>
      </c>
      <c r="G39" s="249" t="str">
        <f>_xll.ohRangeRetrieveError(F39)</f>
        <v/>
      </c>
      <c r="H39" s="253"/>
    </row>
    <row r="40" spans="2:8" s="221" customFormat="1" x14ac:dyDescent="0.2">
      <c r="B40" s="245"/>
      <c r="C40" s="250" t="s">
        <v>28</v>
      </c>
      <c r="D40" s="250" t="s">
        <v>17</v>
      </c>
      <c r="E40" s="251" t="str">
        <f t="shared" si="0"/>
        <v>AudBBSWSwapForBasisCalc40Y</v>
      </c>
      <c r="F40" s="252" t="str">
        <f>_xll.qlSwapIndex($E40,FixingType,C40,1,Currency,Calendar,"3M","mf","act/365 (fixed)",BBSW!$K$9,Discounting,Permanent,Trigger,ObjectOverwrite)</f>
        <v>AudBBSWSwapForBasisCalc40Y#0000</v>
      </c>
      <c r="G40" s="249" t="str">
        <f>_xll.ohRangeRetrieveError(F40)</f>
        <v/>
      </c>
      <c r="H40" s="253"/>
    </row>
    <row r="41" spans="2:8" s="221" customFormat="1" x14ac:dyDescent="0.2">
      <c r="B41" s="245"/>
      <c r="C41" s="250" t="s">
        <v>26</v>
      </c>
      <c r="D41" s="250" t="s">
        <v>17</v>
      </c>
      <c r="E41" s="251" t="str">
        <f t="shared" si="0"/>
        <v>AudBBSWSwapForBasisCalc50Y</v>
      </c>
      <c r="F41" s="252" t="str">
        <f>_xll.qlSwapIndex($E41,FixingType,C41,1,Currency,Calendar,"3M","mf","act/365 (fixed)",BBSW!$K$9,Discounting,Permanent,Trigger,ObjectOverwrite)</f>
        <v>AudBBSWSwapForBasisCalc50Y#0000</v>
      </c>
      <c r="G41" s="249" t="str">
        <f>_xll.ohRangeRetrieveError(F41)</f>
        <v/>
      </c>
      <c r="H41" s="253"/>
    </row>
    <row r="42" spans="2:8" s="221" customFormat="1" x14ac:dyDescent="0.2">
      <c r="B42" s="245"/>
      <c r="C42" s="250" t="s">
        <v>25</v>
      </c>
      <c r="D42" s="250" t="s">
        <v>17</v>
      </c>
      <c r="E42" s="251" t="str">
        <f t="shared" si="0"/>
        <v>AudBBSWSwapForBasisCalc60Y</v>
      </c>
      <c r="F42" s="252" t="str">
        <f>_xll.qlSwapIndex($E42,FixingType,C42,1,Currency,Calendar,"3M","mf","act/365 (fixed)",BBSW!$K$9,Discounting,Permanent,Trigger,ObjectOverwrite)</f>
        <v>AudBBSWSwapForBasisCalc60Y#0000</v>
      </c>
      <c r="G42" s="249" t="str">
        <f>_xll.ohRangeRetrieveError(F42)</f>
        <v/>
      </c>
      <c r="H42" s="253"/>
    </row>
    <row r="43" spans="2:8" s="221" customFormat="1" ht="12" thickBot="1" x14ac:dyDescent="0.25">
      <c r="B43" s="286"/>
      <c r="C43" s="287"/>
      <c r="D43" s="287"/>
      <c r="E43" s="287"/>
      <c r="F43" s="287"/>
      <c r="G43" s="287"/>
      <c r="H43" s="288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>
      <c r="B65" s="254"/>
      <c r="C65" s="254"/>
      <c r="D65" s="254"/>
      <c r="E65" s="254"/>
      <c r="F65" s="254"/>
      <c r="G65" s="254"/>
      <c r="H65" s="254"/>
    </row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/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  <row r="72" spans="2:8" s="221" customFormat="1" x14ac:dyDescent="0.2">
      <c r="B72" s="254"/>
      <c r="C72" s="254"/>
      <c r="D72" s="254"/>
      <c r="E72" s="254"/>
      <c r="F72" s="254"/>
      <c r="G72" s="254"/>
      <c r="H72" s="254"/>
    </row>
    <row r="73" spans="2:8" s="221" customFormat="1" x14ac:dyDescent="0.2">
      <c r="B73" s="254"/>
      <c r="C73" s="254"/>
      <c r="D73" s="254"/>
      <c r="E73" s="254"/>
      <c r="F73" s="254"/>
      <c r="G73" s="254"/>
      <c r="H73" s="254"/>
    </row>
    <row r="74" spans="2:8" s="221" customFormat="1" x14ac:dyDescent="0.2">
      <c r="B74" s="254"/>
      <c r="C74" s="254"/>
      <c r="D74" s="254"/>
      <c r="E74" s="254"/>
      <c r="F74" s="254"/>
      <c r="G74" s="254"/>
      <c r="H74" s="254"/>
    </row>
    <row r="75" spans="2:8" s="221" customFormat="1" x14ac:dyDescent="0.2">
      <c r="B75" s="254"/>
      <c r="C75" s="254"/>
      <c r="D75" s="254"/>
      <c r="E75" s="254"/>
      <c r="F75" s="254"/>
      <c r="G75" s="254"/>
      <c r="H75" s="254"/>
    </row>
    <row r="76" spans="2:8" s="221" customFormat="1" x14ac:dyDescent="0.2">
      <c r="B76" s="254"/>
      <c r="C76" s="254"/>
      <c r="D76" s="254"/>
      <c r="E76" s="254"/>
      <c r="F76" s="254"/>
      <c r="G76" s="254"/>
      <c r="H76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>
      <selection activeCell="E4" sqref="E4"/>
    </sheetView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_xll.ohTrigger(W5:W58)</f>
        <v>3</v>
      </c>
      <c r="X3" s="90"/>
    </row>
    <row r="4" spans="1:26" ht="22.5" x14ac:dyDescent="0.2">
      <c r="A4" s="48"/>
      <c r="B4" s="29"/>
      <c r="C4" s="80" t="s">
        <v>217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Updated at 09:36:41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2.5099999999999998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>
        <f>_xll.qlSimpleQuoteSetValue(E5,V5/100,Trigger)</f>
        <v>0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221</v>
      </c>
      <c r="O6" s="101" t="s">
        <v>221</v>
      </c>
      <c r="P6" s="101" t="s">
        <v>221</v>
      </c>
      <c r="Q6" s="101" t="s">
        <v>221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221</v>
      </c>
      <c r="O7" s="101" t="s">
        <v>221</v>
      </c>
      <c r="P7" s="101" t="s">
        <v>221</v>
      </c>
      <c r="Q7" s="101" t="s">
        <v>221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2.4950000000000001</v>
      </c>
      <c r="O8" s="101">
        <v>2.5049999999999999</v>
      </c>
      <c r="P8" s="101">
        <v>0</v>
      </c>
      <c r="Q8" s="101">
        <v>0</v>
      </c>
      <c r="R8" s="104">
        <f>_xll.qlMidEquivalent($N8,$O8,$P8,$Q8)</f>
        <v>2.5</v>
      </c>
      <c r="S8" s="102"/>
      <c r="T8" s="103">
        <v>2.4990000000000001</v>
      </c>
      <c r="U8" s="102"/>
      <c r="V8" s="154">
        <v>2.5</v>
      </c>
      <c r="W8" s="100">
        <f>_xll.qlSimpleQuoteSetValue(E8,V8/100,Trigger)</f>
        <v>-2.4999999999997247E-5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2.4950000000000001</v>
      </c>
      <c r="O9" s="101">
        <v>2.5049999999999999</v>
      </c>
      <c r="P9" s="101">
        <v>0</v>
      </c>
      <c r="Q9" s="101">
        <v>0</v>
      </c>
      <c r="R9" s="104">
        <f>_xll.qlMidEquivalent($N9,$O9,$P9,$Q9)</f>
        <v>2.5</v>
      </c>
      <c r="S9" s="102"/>
      <c r="T9" s="103">
        <v>2.4975000000000001</v>
      </c>
      <c r="U9" s="102"/>
      <c r="V9" s="154">
        <v>2.5</v>
      </c>
      <c r="W9" s="100">
        <f>_xll.qlSimpleQuoteSetValue(E9,V9/100,Trigger)</f>
        <v>-2.4999999999997247E-5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2.4969999999999999</v>
      </c>
      <c r="O10" s="101">
        <v>2.5030000000000001</v>
      </c>
      <c r="P10" s="101">
        <v>0</v>
      </c>
      <c r="Q10" s="101">
        <v>0</v>
      </c>
      <c r="R10" s="104">
        <f>_xll.qlMidEquivalent($N10,$O10,$P10,$Q10)</f>
        <v>2.5</v>
      </c>
      <c r="S10" s="102"/>
      <c r="T10" s="103">
        <v>2.4950000000000001</v>
      </c>
      <c r="U10" s="102"/>
      <c r="V10" s="154">
        <v>2.5</v>
      </c>
      <c r="W10" s="100">
        <f>_xll.qlSimpleQuoteSetValue(E10,V10/100,Trigger)</f>
        <v>-2.4999999999997247E-5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2.4900000000000002</v>
      </c>
      <c r="O11" s="101">
        <v>2.5099999999999998</v>
      </c>
      <c r="P11" s="101">
        <v>0</v>
      </c>
      <c r="Q11" s="101">
        <v>0</v>
      </c>
      <c r="R11" s="104">
        <f>_xll.qlMidEquivalent($N11,$O11,$P11,$Q11)</f>
        <v>2.5</v>
      </c>
      <c r="S11" s="102"/>
      <c r="T11" s="103">
        <v>2.4925000000000002</v>
      </c>
      <c r="U11" s="102"/>
      <c r="V11" s="154">
        <v>2.5</v>
      </c>
      <c r="W11" s="100">
        <f>_xll.qlSimpleQuoteSetValue(E11,V11/100,Trigger)</f>
        <v>0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2.4900000000000002</v>
      </c>
      <c r="O12" s="101">
        <v>2.5099999999999998</v>
      </c>
      <c r="P12" s="101">
        <v>0</v>
      </c>
      <c r="Q12" s="101">
        <v>0</v>
      </c>
      <c r="R12" s="104">
        <f>_xll.qlMidEquivalent($N12,$O12,$P12,$Q12)</f>
        <v>2.5</v>
      </c>
      <c r="S12" s="102"/>
      <c r="T12" s="103">
        <v>2.4925000000000002</v>
      </c>
      <c r="U12" s="102"/>
      <c r="V12" s="154">
        <v>2.5</v>
      </c>
      <c r="W12" s="100">
        <f>_xll.qlSimpleQuoteSetValue(E12,V12/100,Trigger)</f>
        <v>9.9999999999995925E-6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2.4950000000000001</v>
      </c>
      <c r="O13" s="101">
        <v>2.5150000000000001</v>
      </c>
      <c r="P13" s="101">
        <v>0</v>
      </c>
      <c r="Q13" s="101">
        <v>0</v>
      </c>
      <c r="R13" s="104">
        <f>_xll.qlMidEquivalent($N13,$O13,$P13,$Q13)</f>
        <v>2.5049999999999999</v>
      </c>
      <c r="S13" s="102"/>
      <c r="T13" s="103">
        <v>2.4910000000000001</v>
      </c>
      <c r="U13" s="102"/>
      <c r="V13" s="154">
        <v>2.5049999999999999</v>
      </c>
      <c r="W13" s="100">
        <f>_xll.qlSimpleQuoteSetValue(E13,V13/100,Trigger)</f>
        <v>4.9999999999997963E-5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221</v>
      </c>
      <c r="O14" s="101" t="s">
        <v>221</v>
      </c>
      <c r="P14" s="101" t="s">
        <v>221</v>
      </c>
      <c r="Q14" s="101" t="s">
        <v>221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221</v>
      </c>
      <c r="O15" s="101" t="s">
        <v>221</v>
      </c>
      <c r="P15" s="101" t="s">
        <v>221</v>
      </c>
      <c r="Q15" s="101" t="s">
        <v>221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2.5</v>
      </c>
      <c r="O16" s="101">
        <v>2.5299999999999998</v>
      </c>
      <c r="P16" s="101">
        <v>0</v>
      </c>
      <c r="Q16" s="101">
        <v>0</v>
      </c>
      <c r="R16" s="104">
        <f>_xll.qlMidEquivalent($N16,$O16,$P16,$Q16)</f>
        <v>2.5149999999999997</v>
      </c>
      <c r="S16" s="102"/>
      <c r="T16" s="103">
        <v>2.4900000000000002</v>
      </c>
      <c r="U16" s="102"/>
      <c r="V16" s="154">
        <v>2.5149999999999997</v>
      </c>
      <c r="W16" s="100">
        <f>_xll.qlSimpleQuoteSetValue(E16,V16/100,Trigger)</f>
        <v>5.9999999999997555E-5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221</v>
      </c>
      <c r="O17" s="101" t="s">
        <v>221</v>
      </c>
      <c r="P17" s="101" t="s">
        <v>221</v>
      </c>
      <c r="Q17" s="101" t="s">
        <v>221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221</v>
      </c>
      <c r="O18" s="101" t="s">
        <v>221</v>
      </c>
      <c r="P18" s="101" t="s">
        <v>221</v>
      </c>
      <c r="Q18" s="101" t="s">
        <v>221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2.5099999999999998</v>
      </c>
      <c r="O19" s="101">
        <v>2.54</v>
      </c>
      <c r="P19" s="101">
        <v>0</v>
      </c>
      <c r="Q19" s="101">
        <v>0</v>
      </c>
      <c r="R19" s="104">
        <f>_xll.qlMidEquivalent($N19,$O19,$P19,$Q19)</f>
        <v>2.5249999999999999</v>
      </c>
      <c r="S19" s="102"/>
      <c r="T19" s="103">
        <v>2.5009999999999999</v>
      </c>
      <c r="U19" s="102"/>
      <c r="V19" s="154">
        <v>2.5249999999999999</v>
      </c>
      <c r="W19" s="100">
        <f>_xll.qlSimpleQuoteSetValue(E19,V19/100,Trigger)</f>
        <v>-1.0000000000000286E-4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221</v>
      </c>
      <c r="O20" s="101" t="s">
        <v>221</v>
      </c>
      <c r="P20" s="101" t="s">
        <v>221</v>
      </c>
      <c r="Q20" s="101" t="s">
        <v>221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221</v>
      </c>
      <c r="O21" s="101" t="s">
        <v>221</v>
      </c>
      <c r="P21" s="101" t="s">
        <v>221</v>
      </c>
      <c r="Q21" s="101" t="s">
        <v>221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221</v>
      </c>
      <c r="O22" s="101" t="s">
        <v>221</v>
      </c>
      <c r="P22" s="101" t="s">
        <v>221</v>
      </c>
      <c r="Q22" s="101" t="s">
        <v>221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221</v>
      </c>
      <c r="O23" s="101" t="s">
        <v>221</v>
      </c>
      <c r="P23" s="101" t="s">
        <v>221</v>
      </c>
      <c r="Q23" s="101" t="s">
        <v>221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221</v>
      </c>
      <c r="O24" s="101" t="s">
        <v>221</v>
      </c>
      <c r="P24" s="101" t="s">
        <v>221</v>
      </c>
      <c r="Q24" s="101" t="s">
        <v>221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2.5449999999999999</v>
      </c>
      <c r="O25" s="101">
        <v>2.5950000000000002</v>
      </c>
      <c r="P25" s="101">
        <v>0</v>
      </c>
      <c r="Q25" s="101">
        <v>0</v>
      </c>
      <c r="R25" s="104">
        <f>_xll.qlMidEquivalent($N25,$O25,$P25,$Q25)</f>
        <v>2.5700000000000003</v>
      </c>
      <c r="S25" s="102"/>
      <c r="T25" s="103">
        <v>2.5649999999999999</v>
      </c>
      <c r="U25" s="102"/>
      <c r="V25" s="154">
        <v>2.5700000000000003</v>
      </c>
      <c r="W25" s="100">
        <f>_xll.qlSimpleQuoteSetValue(E25,V25/100,Trigger)</f>
        <v>-5.4999999999999494E-4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221</v>
      </c>
      <c r="O26" s="101" t="s">
        <v>221</v>
      </c>
      <c r="P26" s="101" t="s">
        <v>221</v>
      </c>
      <c r="Q26" s="101" t="s">
        <v>221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221</v>
      </c>
      <c r="O27" s="101" t="s">
        <v>221</v>
      </c>
      <c r="P27" s="101" t="s">
        <v>221</v>
      </c>
      <c r="Q27" s="101" t="s">
        <v>221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221</v>
      </c>
      <c r="O28" s="101" t="s">
        <v>221</v>
      </c>
      <c r="P28" s="101" t="s">
        <v>221</v>
      </c>
      <c r="Q28" s="101" t="s">
        <v>221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221</v>
      </c>
      <c r="O29" s="101" t="s">
        <v>221</v>
      </c>
      <c r="P29" s="101" t="s">
        <v>221</v>
      </c>
      <c r="Q29" s="101" t="s">
        <v>221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221</v>
      </c>
      <c r="O30" s="101" t="s">
        <v>221</v>
      </c>
      <c r="P30" s="101" t="s">
        <v>221</v>
      </c>
      <c r="Q30" s="101" t="s">
        <v>221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2.605</v>
      </c>
      <c r="O31" s="101">
        <v>2.6549999999999998</v>
      </c>
      <c r="P31" s="101">
        <v>0</v>
      </c>
      <c r="Q31" s="101">
        <v>0</v>
      </c>
      <c r="R31" s="104">
        <f>_xll.qlMidEquivalent($N31,$O31,$P31,$Q31)</f>
        <v>2.63</v>
      </c>
      <c r="S31" s="102"/>
      <c r="T31" s="103">
        <v>2.65</v>
      </c>
      <c r="U31" s="102"/>
      <c r="V31" s="154">
        <v>2.63</v>
      </c>
      <c r="W31" s="100">
        <f>_xll.qlSimpleQuoteSetValue(E31,V31/100,Trigger)</f>
        <v>-7.9999999999999863E-4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221</v>
      </c>
      <c r="O32" s="101" t="s">
        <v>221</v>
      </c>
      <c r="P32" s="101" t="s">
        <v>221</v>
      </c>
      <c r="Q32" s="101" t="s">
        <v>221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221</v>
      </c>
      <c r="O33" s="101" t="s">
        <v>221</v>
      </c>
      <c r="P33" s="101" t="s">
        <v>221</v>
      </c>
      <c r="Q33" s="101" t="s">
        <v>221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221</v>
      </c>
      <c r="O34" s="101" t="s">
        <v>221</v>
      </c>
      <c r="P34" s="101" t="s">
        <v>221</v>
      </c>
      <c r="Q34" s="101" t="s">
        <v>221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2.78</v>
      </c>
      <c r="O35" s="101">
        <v>2.83</v>
      </c>
      <c r="P35" s="101">
        <v>0</v>
      </c>
      <c r="Q35" s="101">
        <v>0</v>
      </c>
      <c r="R35" s="104">
        <f>_xll.qlMidEquivalent($N35,$O35,$P35,$Q35)</f>
        <v>2.8049999999999997</v>
      </c>
      <c r="S35" s="102"/>
      <c r="T35" s="103">
        <v>2.855</v>
      </c>
      <c r="U35" s="102"/>
      <c r="V35" s="154">
        <v>2.8049999999999997</v>
      </c>
      <c r="W35" s="100">
        <f>_xll.qlSimpleQuoteSetValue(E35,V35/100,Trigger)</f>
        <v>-1.4500000000000034E-3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221</v>
      </c>
      <c r="O36" s="101" t="s">
        <v>221</v>
      </c>
      <c r="P36" s="101" t="s">
        <v>221</v>
      </c>
      <c r="Q36" s="101" t="s">
        <v>221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221</v>
      </c>
      <c r="O37" s="101" t="s">
        <v>221</v>
      </c>
      <c r="P37" s="101" t="s">
        <v>221</v>
      </c>
      <c r="Q37" s="101" t="s">
        <v>221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221</v>
      </c>
      <c r="O38" s="101" t="s">
        <v>221</v>
      </c>
      <c r="P38" s="101" t="s">
        <v>221</v>
      </c>
      <c r="Q38" s="101" t="s">
        <v>221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221</v>
      </c>
      <c r="O39" s="101" t="s">
        <v>221</v>
      </c>
      <c r="P39" s="101" t="s">
        <v>221</v>
      </c>
      <c r="Q39" s="101" t="s">
        <v>221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221</v>
      </c>
      <c r="O40" s="101" t="s">
        <v>221</v>
      </c>
      <c r="P40" s="101" t="s">
        <v>221</v>
      </c>
      <c r="Q40" s="101" t="s">
        <v>221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221</v>
      </c>
      <c r="O41" s="101" t="s">
        <v>221</v>
      </c>
      <c r="P41" s="101" t="s">
        <v>221</v>
      </c>
      <c r="Q41" s="101" t="s">
        <v>221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221</v>
      </c>
      <c r="O42" s="101" t="s">
        <v>221</v>
      </c>
      <c r="P42" s="101" t="s">
        <v>221</v>
      </c>
      <c r="Q42" s="101" t="s">
        <v>221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221</v>
      </c>
      <c r="O43" s="101" t="s">
        <v>221</v>
      </c>
      <c r="P43" s="101" t="s">
        <v>221</v>
      </c>
      <c r="Q43" s="101" t="s">
        <v>221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221</v>
      </c>
      <c r="O44" s="101" t="s">
        <v>221</v>
      </c>
      <c r="P44" s="101" t="s">
        <v>221</v>
      </c>
      <c r="Q44" s="101" t="s">
        <v>221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221</v>
      </c>
      <c r="O45" s="101" t="s">
        <v>221</v>
      </c>
      <c r="P45" s="101" t="s">
        <v>221</v>
      </c>
      <c r="Q45" s="101" t="s">
        <v>221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221</v>
      </c>
      <c r="O46" s="101" t="s">
        <v>221</v>
      </c>
      <c r="P46" s="101" t="s">
        <v>221</v>
      </c>
      <c r="Q46" s="101" t="s">
        <v>221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221</v>
      </c>
      <c r="O47" s="101" t="s">
        <v>221</v>
      </c>
      <c r="P47" s="101" t="s">
        <v>221</v>
      </c>
      <c r="Q47" s="101" t="s">
        <v>221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221</v>
      </c>
      <c r="O48" s="101" t="s">
        <v>221</v>
      </c>
      <c r="P48" s="101" t="s">
        <v>221</v>
      </c>
      <c r="Q48" s="101" t="s">
        <v>221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221</v>
      </c>
      <c r="O49" s="101" t="s">
        <v>221</v>
      </c>
      <c r="P49" s="101" t="s">
        <v>221</v>
      </c>
      <c r="Q49" s="101" t="s">
        <v>221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221</v>
      </c>
      <c r="O50" s="101" t="s">
        <v>221</v>
      </c>
      <c r="P50" s="101" t="s">
        <v>221</v>
      </c>
      <c r="Q50" s="101" t="s">
        <v>221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221</v>
      </c>
      <c r="O51" s="101" t="s">
        <v>221</v>
      </c>
      <c r="P51" s="101" t="s">
        <v>221</v>
      </c>
      <c r="Q51" s="101" t="s">
        <v>221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221</v>
      </c>
      <c r="O52" s="101" t="s">
        <v>221</v>
      </c>
      <c r="P52" s="101" t="s">
        <v>221</v>
      </c>
      <c r="Q52" s="101" t="s">
        <v>221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221</v>
      </c>
      <c r="O53" s="101" t="s">
        <v>221</v>
      </c>
      <c r="P53" s="101" t="s">
        <v>221</v>
      </c>
      <c r="Q53" s="101" t="s">
        <v>221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221</v>
      </c>
      <c r="O54" s="101" t="s">
        <v>221</v>
      </c>
      <c r="P54" s="101" t="s">
        <v>221</v>
      </c>
      <c r="Q54" s="101" t="s">
        <v>221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221</v>
      </c>
      <c r="O55" s="101" t="s">
        <v>221</v>
      </c>
      <c r="P55" s="101" t="s">
        <v>221</v>
      </c>
      <c r="Q55" s="101" t="s">
        <v>221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221</v>
      </c>
      <c r="O56" s="101" t="s">
        <v>221</v>
      </c>
      <c r="P56" s="101" t="s">
        <v>221</v>
      </c>
      <c r="Q56" s="101" t="s">
        <v>221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221</v>
      </c>
      <c r="O57" s="101" t="s">
        <v>221</v>
      </c>
      <c r="P57" s="101" t="s">
        <v>221</v>
      </c>
      <c r="Q57" s="101" t="s">
        <v>221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221</v>
      </c>
      <c r="O58" s="108" t="s">
        <v>221</v>
      </c>
      <c r="P58" s="108" t="s">
        <v>221</v>
      </c>
      <c r="Q58" s="108" t="s">
        <v>221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>
      <selection activeCell="F4" sqref="F4"/>
    </sheetView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_xll.ohTrigger(Y5:Y58)</f>
        <v>3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Updated at 09:36:41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221</v>
      </c>
      <c r="Q5" s="114" t="s">
        <v>221</v>
      </c>
      <c r="R5" s="114" t="s">
        <v>221</v>
      </c>
      <c r="S5" s="114" t="s">
        <v>221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221</v>
      </c>
      <c r="Q6" s="101" t="s">
        <v>221</v>
      </c>
      <c r="R6" s="101" t="s">
        <v>221</v>
      </c>
      <c r="S6" s="101" t="s">
        <v>221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221</v>
      </c>
      <c r="Q7" s="101" t="s">
        <v>221</v>
      </c>
      <c r="R7" s="101" t="s">
        <v>221</v>
      </c>
      <c r="S7" s="101" t="s">
        <v>221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221</v>
      </c>
      <c r="Q8" s="101" t="s">
        <v>221</v>
      </c>
      <c r="R8" s="101" t="s">
        <v>221</v>
      </c>
      <c r="S8" s="101" t="s">
        <v>221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221</v>
      </c>
      <c r="Q9" s="101" t="s">
        <v>221</v>
      </c>
      <c r="R9" s="101" t="s">
        <v>221</v>
      </c>
      <c r="S9" s="101" t="s">
        <v>221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221</v>
      </c>
      <c r="Q10" s="101" t="s">
        <v>221</v>
      </c>
      <c r="R10" s="101" t="s">
        <v>221</v>
      </c>
      <c r="S10" s="101" t="s">
        <v>221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221</v>
      </c>
      <c r="Q11" s="101" t="s">
        <v>221</v>
      </c>
      <c r="R11" s="101" t="s">
        <v>221</v>
      </c>
      <c r="S11" s="101" t="s">
        <v>221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221</v>
      </c>
      <c r="Q12" s="101" t="s">
        <v>221</v>
      </c>
      <c r="R12" s="101" t="s">
        <v>221</v>
      </c>
      <c r="S12" s="101" t="s">
        <v>221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221</v>
      </c>
      <c r="Q13" s="101" t="s">
        <v>221</v>
      </c>
      <c r="R13" s="101" t="s">
        <v>221</v>
      </c>
      <c r="S13" s="101" t="s">
        <v>221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221</v>
      </c>
      <c r="Q14" s="101" t="s">
        <v>221</v>
      </c>
      <c r="R14" s="101" t="s">
        <v>221</v>
      </c>
      <c r="S14" s="101" t="s">
        <v>221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221</v>
      </c>
      <c r="Q15" s="101" t="s">
        <v>221</v>
      </c>
      <c r="R15" s="101" t="s">
        <v>221</v>
      </c>
      <c r="S15" s="101" t="s">
        <v>221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221</v>
      </c>
      <c r="Q16" s="101" t="s">
        <v>221</v>
      </c>
      <c r="R16" s="101" t="s">
        <v>221</v>
      </c>
      <c r="S16" s="101" t="s">
        <v>221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221</v>
      </c>
      <c r="Q17" s="101" t="s">
        <v>221</v>
      </c>
      <c r="R17" s="101" t="s">
        <v>221</v>
      </c>
      <c r="S17" s="101" t="s">
        <v>221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221</v>
      </c>
      <c r="Q18" s="101" t="s">
        <v>221</v>
      </c>
      <c r="R18" s="101" t="s">
        <v>221</v>
      </c>
      <c r="S18" s="101" t="s">
        <v>221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2.4900000000000002</v>
      </c>
      <c r="Q19" s="101">
        <v>2.54</v>
      </c>
      <c r="R19" s="101">
        <v>0</v>
      </c>
      <c r="S19" s="101">
        <v>2.5150000000000001</v>
      </c>
      <c r="T19" s="104">
        <f>_xll.qlMidEquivalent($P19,$Q19,$R19,$S19)</f>
        <v>2.5150000000000001</v>
      </c>
      <c r="U19" s="102"/>
      <c r="V19" s="103">
        <v>2.508</v>
      </c>
      <c r="W19" s="102"/>
      <c r="X19" s="154">
        <v>2.5150000000000001</v>
      </c>
      <c r="Y19" s="100">
        <f>_xll.qlSimpleQuoteSetValue(F19,X19/100,Trigger)</f>
        <v>-1.9999999999999879E-4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221</v>
      </c>
      <c r="Q20" s="101" t="s">
        <v>221</v>
      </c>
      <c r="R20" s="101" t="s">
        <v>221</v>
      </c>
      <c r="S20" s="101" t="s">
        <v>221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221</v>
      </c>
      <c r="Q21" s="101" t="s">
        <v>221</v>
      </c>
      <c r="R21" s="101" t="s">
        <v>221</v>
      </c>
      <c r="S21" s="101" t="s">
        <v>221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221</v>
      </c>
      <c r="Q22" s="101" t="s">
        <v>221</v>
      </c>
      <c r="R22" s="101" t="s">
        <v>221</v>
      </c>
      <c r="S22" s="101" t="s">
        <v>221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221</v>
      </c>
      <c r="Q23" s="101" t="s">
        <v>221</v>
      </c>
      <c r="R23" s="101" t="s">
        <v>221</v>
      </c>
      <c r="S23" s="101" t="s">
        <v>221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221</v>
      </c>
      <c r="Q24" s="101" t="s">
        <v>221</v>
      </c>
      <c r="R24" s="101" t="s">
        <v>221</v>
      </c>
      <c r="S24" s="101" t="s">
        <v>221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2.5150000000000001</v>
      </c>
      <c r="Q25" s="101">
        <v>2.5649999999999999</v>
      </c>
      <c r="R25" s="101">
        <v>0</v>
      </c>
      <c r="S25" s="101">
        <v>2.54</v>
      </c>
      <c r="T25" s="104">
        <f>_xll.qlMidEquivalent($P25,$Q25,$R25,$S25)</f>
        <v>2.54</v>
      </c>
      <c r="U25" s="102"/>
      <c r="V25" s="103">
        <v>2.5449999999999999</v>
      </c>
      <c r="W25" s="102"/>
      <c r="X25" s="154">
        <v>2.54</v>
      </c>
      <c r="Y25" s="100">
        <f>_xll.qlSimpleQuoteSetValue(F25,X25/100,Trigger)</f>
        <v>-5.0000000000000044E-4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221</v>
      </c>
      <c r="Q26" s="101" t="s">
        <v>221</v>
      </c>
      <c r="R26" s="101" t="s">
        <v>221</v>
      </c>
      <c r="S26" s="101" t="s">
        <v>221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221</v>
      </c>
      <c r="Q27" s="101" t="s">
        <v>221</v>
      </c>
      <c r="R27" s="101" t="s">
        <v>221</v>
      </c>
      <c r="S27" s="101" t="s">
        <v>221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221</v>
      </c>
      <c r="Q28" s="101" t="s">
        <v>221</v>
      </c>
      <c r="R28" s="101" t="s">
        <v>221</v>
      </c>
      <c r="S28" s="101" t="s">
        <v>221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221</v>
      </c>
      <c r="Q29" s="101" t="s">
        <v>221</v>
      </c>
      <c r="R29" s="101" t="s">
        <v>221</v>
      </c>
      <c r="S29" s="101" t="s">
        <v>221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221</v>
      </c>
      <c r="Q30" s="101" t="s">
        <v>221</v>
      </c>
      <c r="R30" s="101" t="s">
        <v>221</v>
      </c>
      <c r="S30" s="101" t="s">
        <v>221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2.5649999999999999</v>
      </c>
      <c r="Q31" s="101">
        <v>2.6150000000000002</v>
      </c>
      <c r="R31" s="101">
        <v>0</v>
      </c>
      <c r="S31" s="101">
        <v>2.59</v>
      </c>
      <c r="T31" s="104">
        <f>_xll.qlMidEquivalent($P31,$Q31,$R31,$S31)</f>
        <v>2.59</v>
      </c>
      <c r="U31" s="102"/>
      <c r="V31" s="103">
        <v>2.62</v>
      </c>
      <c r="W31" s="102"/>
      <c r="X31" s="154">
        <v>2.59</v>
      </c>
      <c r="Y31" s="100">
        <f>_xll.qlSimpleQuoteSetValue(F31,X31/100,Trigger)</f>
        <v>-7.9999999999999863E-4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221</v>
      </c>
      <c r="Q32" s="101" t="s">
        <v>221</v>
      </c>
      <c r="R32" s="101" t="s">
        <v>221</v>
      </c>
      <c r="S32" s="101" t="s">
        <v>221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221</v>
      </c>
      <c r="Q33" s="101" t="s">
        <v>221</v>
      </c>
      <c r="R33" s="101" t="s">
        <v>221</v>
      </c>
      <c r="S33" s="101" t="s">
        <v>221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221</v>
      </c>
      <c r="Q34" s="101" t="s">
        <v>221</v>
      </c>
      <c r="R34" s="101" t="s">
        <v>221</v>
      </c>
      <c r="S34" s="101" t="s">
        <v>221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2.7149999999999999</v>
      </c>
      <c r="Q35" s="101">
        <v>2.7650000000000001</v>
      </c>
      <c r="R35" s="101">
        <v>0</v>
      </c>
      <c r="S35" s="101">
        <v>2.74</v>
      </c>
      <c r="T35" s="104">
        <f>_xll.qlMidEquivalent($P35,$Q35,$R35,$S35)</f>
        <v>2.74</v>
      </c>
      <c r="U35" s="102"/>
      <c r="V35" s="103">
        <v>2.7749999999999999</v>
      </c>
      <c r="W35" s="102"/>
      <c r="X35" s="154">
        <v>2.74</v>
      </c>
      <c r="Y35" s="100">
        <f>_xll.qlSimpleQuoteSetValue(F35,X35/100,Trigger)</f>
        <v>-1.0499999999999954E-3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221</v>
      </c>
      <c r="Q36" s="101" t="s">
        <v>221</v>
      </c>
      <c r="R36" s="101" t="s">
        <v>221</v>
      </c>
      <c r="S36" s="101" t="s">
        <v>221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221</v>
      </c>
      <c r="Q37" s="101" t="s">
        <v>221</v>
      </c>
      <c r="R37" s="101" t="s">
        <v>221</v>
      </c>
      <c r="S37" s="101" t="s">
        <v>221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221</v>
      </c>
      <c r="Q38" s="101" t="s">
        <v>221</v>
      </c>
      <c r="R38" s="101" t="s">
        <v>221</v>
      </c>
      <c r="S38" s="101" t="s">
        <v>221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2.85</v>
      </c>
      <c r="Q39" s="101">
        <v>2.9</v>
      </c>
      <c r="R39" s="101">
        <v>0</v>
      </c>
      <c r="S39" s="101">
        <v>2.875</v>
      </c>
      <c r="T39" s="104">
        <f>_xll.qlMidEquivalent($P39,$Q39,$R39,$S39)</f>
        <v>2.875</v>
      </c>
      <c r="U39" s="102"/>
      <c r="V39" s="103">
        <v>2.92</v>
      </c>
      <c r="W39" s="102"/>
      <c r="X39" s="154">
        <v>2.875</v>
      </c>
      <c r="Y39" s="100">
        <f>_xll.qlSimpleQuoteSetValue(F39,X39/100,Trigger)</f>
        <v>-1.3999999999999985E-3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221</v>
      </c>
      <c r="Q40" s="101" t="s">
        <v>221</v>
      </c>
      <c r="R40" s="101" t="s">
        <v>221</v>
      </c>
      <c r="S40" s="101" t="s">
        <v>221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221</v>
      </c>
      <c r="Q41" s="101" t="s">
        <v>221</v>
      </c>
      <c r="R41" s="101" t="s">
        <v>221</v>
      </c>
      <c r="S41" s="101" t="s">
        <v>221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221</v>
      </c>
      <c r="Q42" s="101" t="s">
        <v>221</v>
      </c>
      <c r="R42" s="101" t="s">
        <v>221</v>
      </c>
      <c r="S42" s="101" t="s">
        <v>221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2.9849999999999999</v>
      </c>
      <c r="Q43" s="101">
        <v>3.0350000000000001</v>
      </c>
      <c r="R43" s="101">
        <v>0</v>
      </c>
      <c r="S43" s="101">
        <v>3.01</v>
      </c>
      <c r="T43" s="104">
        <f>_xll.qlMidEquivalent($P43,$Q43,$R43,$S43)</f>
        <v>3.01</v>
      </c>
      <c r="U43" s="102"/>
      <c r="V43" s="103">
        <v>3.0780000000000003</v>
      </c>
      <c r="W43" s="102"/>
      <c r="X43" s="154">
        <v>3.01</v>
      </c>
      <c r="Y43" s="100">
        <f>_xll.qlSimpleQuoteSetValue(F43,X43/100,Trigger)</f>
        <v>-1.7299999999999989E-3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3.1150000000000002</v>
      </c>
      <c r="Q44" s="101">
        <v>3.165</v>
      </c>
      <c r="R44" s="101">
        <v>0</v>
      </c>
      <c r="S44" s="101">
        <v>3.14</v>
      </c>
      <c r="T44" s="104">
        <f>_xll.qlMidEquivalent($P44,$Q44,$R44,$S44)</f>
        <v>3.14</v>
      </c>
      <c r="U44" s="102"/>
      <c r="V44" s="103">
        <v>3.238</v>
      </c>
      <c r="W44" s="102"/>
      <c r="X44" s="154">
        <v>3.14</v>
      </c>
      <c r="Y44" s="100">
        <f>_xll.qlSimpleQuoteSetValue(F44,X44/100,Trigger)</f>
        <v>-1.7299999999999954E-3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3.2429999999999999</v>
      </c>
      <c r="Q45" s="101">
        <v>3.2930000000000001</v>
      </c>
      <c r="R45" s="101">
        <v>0</v>
      </c>
      <c r="S45" s="101">
        <v>3.2679999999999998</v>
      </c>
      <c r="T45" s="104">
        <f>_xll.qlMidEquivalent($P45,$Q45,$R45,$S45)</f>
        <v>3.2679999999999998</v>
      </c>
      <c r="U45" s="102"/>
      <c r="V45" s="103">
        <v>3.3980000000000001</v>
      </c>
      <c r="W45" s="102"/>
      <c r="X45" s="154">
        <v>3.2679999999999998</v>
      </c>
      <c r="Y45" s="100">
        <f>_xll.qlSimpleQuoteSetValue(F45,X45/100,Trigger)</f>
        <v>-1.7199999999999993E-3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3.3279999999999998</v>
      </c>
      <c r="Q46" s="101">
        <v>3.3780000000000001</v>
      </c>
      <c r="R46" s="101">
        <v>0</v>
      </c>
      <c r="S46" s="101">
        <v>3.3530000000000002</v>
      </c>
      <c r="T46" s="104">
        <f>_xll.qlMidEquivalent($P46,$Q46,$R46,$S46)</f>
        <v>3.3529999999999998</v>
      </c>
      <c r="U46" s="102"/>
      <c r="V46" s="103">
        <v>3.5049999999999999</v>
      </c>
      <c r="W46" s="102"/>
      <c r="X46" s="154">
        <v>3.3529999999999998</v>
      </c>
      <c r="Y46" s="100">
        <f>_xll.qlSimpleQuoteSetValue(F46,X46/100,Trigger)</f>
        <v>-1.7700000000000077E-3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3.41</v>
      </c>
      <c r="Q47" s="101">
        <v>3.46</v>
      </c>
      <c r="R47" s="101">
        <v>0</v>
      </c>
      <c r="S47" s="101">
        <v>3.4350000000000001</v>
      </c>
      <c r="T47" s="104">
        <f>_xll.qlMidEquivalent($P47,$Q47,$R47,$S47)</f>
        <v>3.4350000000000001</v>
      </c>
      <c r="U47" s="102"/>
      <c r="V47" s="103">
        <v>3.61</v>
      </c>
      <c r="W47" s="102"/>
      <c r="X47" s="154">
        <v>3.4350000000000001</v>
      </c>
      <c r="Y47" s="100">
        <f>_xll.qlSimpleQuoteSetValue(F47,X47/100,Trigger)</f>
        <v>-1.8800000000000067E-3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3.4950000000000001</v>
      </c>
      <c r="Q48" s="101">
        <v>3.5449999999999999</v>
      </c>
      <c r="R48" s="101">
        <v>0</v>
      </c>
      <c r="S48" s="101">
        <v>3.52</v>
      </c>
      <c r="T48" s="104">
        <f>_xll.qlMidEquivalent($P48,$Q48,$R48,$S48)</f>
        <v>3.52</v>
      </c>
      <c r="U48" s="102"/>
      <c r="V48" s="103">
        <v>3.718</v>
      </c>
      <c r="W48" s="102"/>
      <c r="X48" s="154">
        <v>3.52</v>
      </c>
      <c r="Y48" s="100">
        <f>_xll.qlSimpleQuoteSetValue(F48,X48/100,Trigger)</f>
        <v>-1.9300000000000012E-3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3.6280000000000001</v>
      </c>
      <c r="Q49" s="101">
        <v>3.6779999999999999</v>
      </c>
      <c r="R49" s="101">
        <v>0</v>
      </c>
      <c r="S49" s="101">
        <v>3.653</v>
      </c>
      <c r="T49" s="104">
        <f>_xll.qlMidEquivalent($P49,$Q49,$R49,$S49)</f>
        <v>3.653</v>
      </c>
      <c r="U49" s="102"/>
      <c r="V49" s="103">
        <v>3.8650000000000002</v>
      </c>
      <c r="W49" s="102"/>
      <c r="X49" s="154">
        <v>3.653</v>
      </c>
      <c r="Y49" s="100">
        <f>_xll.qlSimpleQuoteSetValue(F49,X49/100,Trigger)</f>
        <v>-2.0500000000000032E-3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3.7850000000000001</v>
      </c>
      <c r="Q50" s="101">
        <v>3.835</v>
      </c>
      <c r="R50" s="101">
        <v>0</v>
      </c>
      <c r="S50" s="101">
        <v>3.81</v>
      </c>
      <c r="T50" s="104">
        <f>_xll.qlMidEquivalent($P50,$Q50,$R50,$S50)</f>
        <v>3.81</v>
      </c>
      <c r="U50" s="102"/>
      <c r="V50" s="103">
        <v>4.008</v>
      </c>
      <c r="W50" s="102"/>
      <c r="X50" s="154">
        <v>3.81</v>
      </c>
      <c r="Y50" s="100">
        <f>_xll.qlSimpleQuoteSetValue(F50,X50/100,Trigger)</f>
        <v>-2.0500000000000032E-3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3.96</v>
      </c>
      <c r="Q51" s="101">
        <v>4.01</v>
      </c>
      <c r="R51" s="101">
        <v>0</v>
      </c>
      <c r="S51" s="101">
        <v>3.9849999999999999</v>
      </c>
      <c r="T51" s="104">
        <f>_xll.qlMidEquivalent($P51,$Q51,$R51,$S51)</f>
        <v>3.9849999999999999</v>
      </c>
      <c r="U51" s="102"/>
      <c r="V51" s="103">
        <v>4.1379999999999999</v>
      </c>
      <c r="W51" s="102"/>
      <c r="X51" s="154">
        <v>3.9849999999999999</v>
      </c>
      <c r="Y51" s="100">
        <f>_xll.qlSimpleQuoteSetValue(F51,X51/100,Trigger)</f>
        <v>-2.0000000000000087E-3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4.0179999999999998</v>
      </c>
      <c r="Q52" s="101">
        <v>4.0679999999999996</v>
      </c>
      <c r="R52" s="101">
        <v>0</v>
      </c>
      <c r="S52" s="101">
        <v>4.0430000000000001</v>
      </c>
      <c r="T52" s="104">
        <f>_xll.qlMidEquivalent($P52,$Q52,$R52,$S52)</f>
        <v>4.0429999999999993</v>
      </c>
      <c r="U52" s="102"/>
      <c r="V52" s="103">
        <v>4.1929999999999996</v>
      </c>
      <c r="W52" s="102"/>
      <c r="X52" s="154">
        <v>4.0429999999999993</v>
      </c>
      <c r="Y52" s="100">
        <f>_xll.qlSimpleQuoteSetValue(F52,X52/100,Trigger)</f>
        <v>-2.0499999999999963E-3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221</v>
      </c>
      <c r="Q53" s="101" t="s">
        <v>221</v>
      </c>
      <c r="R53" s="101" t="s">
        <v>221</v>
      </c>
      <c r="S53" s="101" t="s">
        <v>221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4.048</v>
      </c>
      <c r="Q54" s="101">
        <v>4.0979999999999999</v>
      </c>
      <c r="R54" s="101">
        <v>0</v>
      </c>
      <c r="S54" s="101">
        <v>4.0730000000000004</v>
      </c>
      <c r="T54" s="104">
        <f>_xll.qlMidEquivalent($P54,$Q54,$R54,$S54)</f>
        <v>4.0730000000000004</v>
      </c>
      <c r="U54" s="102"/>
      <c r="V54" s="103">
        <v>4.2149999999999999</v>
      </c>
      <c r="W54" s="102"/>
      <c r="X54" s="154">
        <v>4.0730000000000004</v>
      </c>
      <c r="Y54" s="100">
        <f>_xll.qlSimpleQuoteSetValue(F54,X54/100,Trigger)</f>
        <v>-2.0999999999999908E-3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221</v>
      </c>
      <c r="Q55" s="101" t="s">
        <v>221</v>
      </c>
      <c r="R55" s="101" t="s">
        <v>221</v>
      </c>
      <c r="S55" s="101" t="s">
        <v>221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221</v>
      </c>
      <c r="Q56" s="101" t="s">
        <v>221</v>
      </c>
      <c r="R56" s="101" t="s">
        <v>221</v>
      </c>
      <c r="S56" s="101" t="s">
        <v>221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221</v>
      </c>
      <c r="Q57" s="101" t="s">
        <v>221</v>
      </c>
      <c r="R57" s="101" t="s">
        <v>221</v>
      </c>
      <c r="S57" s="101" t="s">
        <v>221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221</v>
      </c>
      <c r="Q58" s="108" t="s">
        <v>221</v>
      </c>
      <c r="R58" s="108" t="s">
        <v>221</v>
      </c>
      <c r="S58" s="108" t="s">
        <v>221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D4" sqref="D4"/>
    </sheetView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_xll.ohTrigger(R5:R22)</f>
        <v>3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Updated at 09:36:41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>
        <f>_xll.qlSimpleQuoteSetValue(D5,Q5/100,Trigger)</f>
        <v>0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>
        <f>_xll.qlSimpleQuoteSetValue(D6,Q6/100,Trigger)</f>
        <v>0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>
        <f>_xll.qlSimpleQuoteSetValue(D7,Q7/100,Trigger)</f>
        <v>0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>
        <f>_xll.qlSimpleQuoteSetValue(D8,Q8/100,Trigger)</f>
        <v>0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>
        <f>_xll.qlSimpleQuoteSetValue(D9,Q9/100,Trigger)</f>
        <v>0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>
        <f>_xll.qlSimpleQuoteSetValue(D10,Q10/100,Trigger)</f>
        <v>0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>
        <f>_xll.qlSimpleQuoteSetValue(D11,Q11/100,Trigger)</f>
        <v>0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>
        <f>_xll.qlSimpleQuoteSetValue(D12,Q12/100,Trigger)</f>
        <v>0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2.5499999999999998</v>
      </c>
      <c r="L13" s="104">
        <v>2.8</v>
      </c>
      <c r="M13" s="104">
        <f>_xll.qlMidSafe(K13,L13)</f>
        <v>2.6749999999999998</v>
      </c>
      <c r="N13" s="102"/>
      <c r="O13" s="103">
        <v>2.6749999999999998</v>
      </c>
      <c r="P13" s="102"/>
      <c r="Q13" s="154">
        <v>2.6749999999999998</v>
      </c>
      <c r="R13" s="100">
        <f>_xll.qlSimpleQuoteSetValue(D13,Q13/100,Trigger)</f>
        <v>0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>
        <f>_xll.qlSimpleQuoteSetValue(D14,Q14/100,Trigger)</f>
        <v>0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>
        <f>_xll.qlSimpleQuoteSetValue(D15,Q15/100,Trigger)</f>
        <v>0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>
        <f>_xll.qlSimpleQuoteSetValue(D16,Q16/100,Trigger)</f>
        <v>0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>
        <f>_xll.qlSimpleQuoteSetValue(D17,Q17/100,Trigger)</f>
        <v>0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>
        <f>_xll.qlSimpleQuoteSetValue(D18,Q18/100,Trigger)</f>
        <v>0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>
        <f>_xll.qlSimpleQuoteSetValue(D19,Q19/100,Trigger)</f>
        <v>0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>
        <f>_xll.qlSimpleQuoteSetValue(D20,Q20/100,Trigger)</f>
        <v>0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</v>
      </c>
      <c r="L21" s="104">
        <v>3.05</v>
      </c>
      <c r="M21" s="104">
        <f>_xll.qlMidSafe(K21,L21)</f>
        <v>2.9249999999999998</v>
      </c>
      <c r="N21" s="102"/>
      <c r="O21" s="103">
        <v>2.9249999999999998</v>
      </c>
      <c r="P21" s="102"/>
      <c r="Q21" s="154">
        <v>2.9249999999999998</v>
      </c>
      <c r="R21" s="100">
        <f>_xll.qlSimpleQuoteSetValue(D21,Q21/100,Trigger)</f>
        <v>0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>
        <f>_xll.qlSimpleQuoteSetValue(D22,Q22/100,Trigger)</f>
        <v>0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>
      <selection activeCell="E4" sqref="E4"/>
    </sheetView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3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Updated at 09:36:41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2.68</v>
      </c>
      <c r="P5" s="136">
        <v>2.71</v>
      </c>
      <c r="Q5" s="105">
        <v>0</v>
      </c>
      <c r="R5" s="136">
        <v>2.68</v>
      </c>
      <c r="S5" s="313">
        <f>_xll.qlMidSafe($O5,$P5)</f>
        <v>2.6950000000000003</v>
      </c>
      <c r="T5" s="102"/>
      <c r="U5" s="138">
        <v>2.7</v>
      </c>
      <c r="V5" s="102"/>
      <c r="W5" s="161">
        <f t="array" ref="W5:W19">QuoteLive</f>
        <v>2.6950000000000003</v>
      </c>
      <c r="X5" s="113">
        <f>_xll.qlSimpleQuoteSetValue(E5,W5/100,Trigger)</f>
        <v>6.0000000000000331E-4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2.66</v>
      </c>
      <c r="P6" s="136">
        <v>2.69</v>
      </c>
      <c r="Q6" s="105">
        <v>0</v>
      </c>
      <c r="R6" s="136">
        <v>2.66</v>
      </c>
      <c r="S6" s="313">
        <f>_xll.qlMidSafe($O6,$P6)</f>
        <v>2.6749999999999998</v>
      </c>
      <c r="T6" s="102"/>
      <c r="U6" s="134">
        <v>2.665</v>
      </c>
      <c r="V6" s="102"/>
      <c r="W6" s="154">
        <v>2.6749999999999998</v>
      </c>
      <c r="X6" s="100">
        <f>_xll.qlSimpleQuoteSetValue(E6,W6/100,Trigger)</f>
        <v>4.0000000000000105E-4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2.66</v>
      </c>
      <c r="P7" s="136">
        <v>2.69</v>
      </c>
      <c r="Q7" s="105">
        <v>0</v>
      </c>
      <c r="R7" s="136">
        <v>2.66</v>
      </c>
      <c r="S7" s="313">
        <f>_xll.qlMidSafe($O7,$P7)</f>
        <v>2.6749999999999998</v>
      </c>
      <c r="T7" s="102"/>
      <c r="U7" s="134">
        <v>2.6550000000000002</v>
      </c>
      <c r="V7" s="102"/>
      <c r="W7" s="154">
        <v>2.6749999999999998</v>
      </c>
      <c r="X7" s="100">
        <f>_xll.qlSimpleQuoteSetValue(E7,W7/100,Trigger)</f>
        <v>2.9999999999999818E-4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2.66</v>
      </c>
      <c r="P8" s="136">
        <v>2.69</v>
      </c>
      <c r="Q8" s="105">
        <v>0</v>
      </c>
      <c r="R8" s="136">
        <v>2.66</v>
      </c>
      <c r="S8" s="313">
        <f>_xll.qlMidSafe($O8,$P8)</f>
        <v>2.6749999999999998</v>
      </c>
      <c r="T8" s="102"/>
      <c r="U8" s="134">
        <v>2.645</v>
      </c>
      <c r="V8" s="102"/>
      <c r="W8" s="154">
        <v>2.6749999999999998</v>
      </c>
      <c r="X8" s="100">
        <f>_xll.qlSimpleQuoteSetValue(E8,W8/100,Trigger)</f>
        <v>1.9999999999999532E-4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2.67</v>
      </c>
      <c r="P9" s="136">
        <v>2.7</v>
      </c>
      <c r="Q9" s="105">
        <v>0</v>
      </c>
      <c r="R9" s="136">
        <v>2.67</v>
      </c>
      <c r="S9" s="313">
        <f>_xll.qlMidSafe($O9,$P9)</f>
        <v>2.6850000000000001</v>
      </c>
      <c r="T9" s="102"/>
      <c r="U9" s="134">
        <v>2.645</v>
      </c>
      <c r="V9" s="102"/>
      <c r="W9" s="154">
        <v>2.6850000000000001</v>
      </c>
      <c r="X9" s="100">
        <f>_xll.qlSimpleQuoteSetValue(E9,W9/100,Trigger)</f>
        <v>1.9999999999999879E-4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2.68</v>
      </c>
      <c r="P10" s="136">
        <v>2.71</v>
      </c>
      <c r="Q10" s="105">
        <v>0</v>
      </c>
      <c r="R10" s="136">
        <v>2.68</v>
      </c>
      <c r="S10" s="313">
        <f>_xll.qlMidSafe($O10,$P10)</f>
        <v>2.6950000000000003</v>
      </c>
      <c r="T10" s="102"/>
      <c r="U10" s="134">
        <v>2.645</v>
      </c>
      <c r="V10" s="102"/>
      <c r="W10" s="154">
        <v>2.6950000000000003</v>
      </c>
      <c r="X10" s="100">
        <f>_xll.qlSimpleQuoteSetValue(E10,W10/100,Trigger)</f>
        <v>1.0000000000000286E-4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2.69</v>
      </c>
      <c r="P11" s="318">
        <v>2.73</v>
      </c>
      <c r="Q11" s="315">
        <v>0</v>
      </c>
      <c r="R11" s="318">
        <v>2.69</v>
      </c>
      <c r="S11" s="319">
        <f>_xll.qlMidSafe($O11,$P11)</f>
        <v>2.71</v>
      </c>
      <c r="T11" s="102"/>
      <c r="U11" s="309">
        <v>2.69</v>
      </c>
      <c r="V11" s="102"/>
      <c r="W11" s="310">
        <v>2.71</v>
      </c>
      <c r="X11" s="311">
        <f>_xll.qlSimpleQuoteSetValue(E11,W11/100,Trigger)</f>
        <v>4.9999999999999697E-4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2.68</v>
      </c>
      <c r="P12" s="136">
        <v>2.72</v>
      </c>
      <c r="Q12" s="105">
        <v>0</v>
      </c>
      <c r="R12" s="136">
        <v>2.68</v>
      </c>
      <c r="S12" s="313">
        <f>_xll.qlMidSafe($O12,$P12)</f>
        <v>2.7</v>
      </c>
      <c r="T12" s="102"/>
      <c r="U12" s="134">
        <v>2.68</v>
      </c>
      <c r="V12" s="102"/>
      <c r="W12" s="154">
        <v>2.7</v>
      </c>
      <c r="X12" s="100">
        <f>_xll.qlSimpleQuoteSetValue(E12,W12/100,Trigger)</f>
        <v>3.0000000000000512E-4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2.68</v>
      </c>
      <c r="P13" s="136">
        <v>2.72</v>
      </c>
      <c r="Q13" s="105">
        <v>0</v>
      </c>
      <c r="R13" s="136">
        <v>2.69</v>
      </c>
      <c r="S13" s="313">
        <f>_xll.qlMidSafe($O13,$P13)</f>
        <v>2.7</v>
      </c>
      <c r="T13" s="102"/>
      <c r="U13" s="134">
        <v>2.67</v>
      </c>
      <c r="V13" s="102"/>
      <c r="W13" s="154">
        <v>2.7</v>
      </c>
      <c r="X13" s="100">
        <f>_xll.qlSimpleQuoteSetValue(E13,W13/100,Trigger)</f>
        <v>3.0000000000000512E-4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2.7</v>
      </c>
      <c r="P14" s="136">
        <v>2.74</v>
      </c>
      <c r="Q14" s="105">
        <v>0</v>
      </c>
      <c r="R14" s="136">
        <v>2.7</v>
      </c>
      <c r="S14" s="313">
        <f>_xll.qlMidSafe($O14,$P14)</f>
        <v>2.72</v>
      </c>
      <c r="T14" s="102"/>
      <c r="U14" s="134">
        <v>2.67</v>
      </c>
      <c r="V14" s="102"/>
      <c r="W14" s="154">
        <v>2.72</v>
      </c>
      <c r="X14" s="100">
        <f>_xll.qlSimpleQuoteSetValue(E14,W14/100,Trigger)</f>
        <v>3.0000000000000165E-4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2.7</v>
      </c>
      <c r="P15" s="136">
        <v>2.74</v>
      </c>
      <c r="Q15" s="105">
        <v>0</v>
      </c>
      <c r="R15" s="136">
        <v>2.71</v>
      </c>
      <c r="S15" s="313">
        <f>_xll.qlMidSafe($O15,$P15)</f>
        <v>2.72</v>
      </c>
      <c r="T15" s="102"/>
      <c r="U15" s="134">
        <v>2.68</v>
      </c>
      <c r="V15" s="102"/>
      <c r="W15" s="154">
        <v>2.72</v>
      </c>
      <c r="X15" s="100">
        <f>_xll.qlSimpleQuoteSetValue(E15,W15/100,Trigger)</f>
        <v>1.9999999999999879E-4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2.72</v>
      </c>
      <c r="P16" s="136">
        <v>2.76</v>
      </c>
      <c r="Q16" s="105">
        <v>0</v>
      </c>
      <c r="R16" s="136">
        <v>2.73</v>
      </c>
      <c r="S16" s="313">
        <f>_xll.qlMidSafe($O16,$P16)</f>
        <v>2.74</v>
      </c>
      <c r="T16" s="102"/>
      <c r="U16" s="134">
        <v>2.68</v>
      </c>
      <c r="V16" s="102"/>
      <c r="W16" s="154">
        <v>2.74</v>
      </c>
      <c r="X16" s="100">
        <f>_xll.qlSimpleQuoteSetValue(E16,W16/100,Trigger)</f>
        <v>1.9999999999999879E-4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221</v>
      </c>
      <c r="P17" s="136" t="s">
        <v>221</v>
      </c>
      <c r="Q17" s="105" t="s">
        <v>221</v>
      </c>
      <c r="R17" s="136" t="s">
        <v>221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221</v>
      </c>
      <c r="P18" s="136" t="s">
        <v>221</v>
      </c>
      <c r="Q18" s="105" t="s">
        <v>221</v>
      </c>
      <c r="R18" s="136" t="s">
        <v>221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221</v>
      </c>
      <c r="P19" s="132" t="s">
        <v>221</v>
      </c>
      <c r="Q19" s="111" t="s">
        <v>221</v>
      </c>
      <c r="R19" s="132" t="s">
        <v>221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workbookViewId="0">
      <selection activeCell="F2" sqref="F2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3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Updated at 09:36:41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V4</v>
      </c>
      <c r="E3" s="57" t="str">
        <f t="shared" ref="E3:E14" si="0">Currency&amp;$D$1&amp;$E$1&amp;$D3&amp;QuoteSuffix</f>
        <v>AUDFUT1MV4_Quote</v>
      </c>
      <c r="F3" s="63" t="str">
        <f>_xll.qlSimpleQuote(E3,,PriceTickValue,Permanent,Trigger,ObjectOverwrite)</f>
        <v>AUDFUT1MV4_Quote#0000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V4</v>
      </c>
      <c r="N3" s="164">
        <f t="array" ref="N3:N14">_xll.qlIMMNextDates(_xll.qlSettingsEvaluationDate(Trigger)-1,$L3:$L14)</f>
        <v>41927</v>
      </c>
      <c r="O3" s="114" t="e">
        <f t="array" ref="O3:O14">VLOOKUP(Currency,LiffeCodes,2)&amp;FuturesCodes</f>
        <v>#NAME?</v>
      </c>
      <c r="P3" s="163" t="s">
        <v>222</v>
      </c>
      <c r="Q3" s="114" t="s">
        <v>222</v>
      </c>
      <c r="R3" s="114" t="s">
        <v>222</v>
      </c>
      <c r="S3" s="114" t="s">
        <v>222</v>
      </c>
      <c r="T3" s="114" t="s">
        <v>222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X4</v>
      </c>
      <c r="E4" s="57" t="str">
        <f t="shared" si="0"/>
        <v>AUDFUT1MX4_Quote</v>
      </c>
      <c r="F4" s="56" t="str">
        <f>_xll.qlSimpleQuote(E4,,PriceTickValue,Permanent,Trigger,ObjectOverwrite)</f>
        <v>AUDFUT1MX4_Quote#0000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X4</v>
      </c>
      <c r="N4" s="157">
        <v>41962</v>
      </c>
      <c r="O4" s="101" t="e">
        <v>#NAME?</v>
      </c>
      <c r="P4" s="156" t="s">
        <v>222</v>
      </c>
      <c r="Q4" s="101" t="s">
        <v>222</v>
      </c>
      <c r="R4" s="101" t="s">
        <v>222</v>
      </c>
      <c r="S4" s="101" t="s">
        <v>222</v>
      </c>
      <c r="T4" s="101" t="s">
        <v>222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V4</v>
      </c>
      <c r="AL4" s="93" t="str">
        <f t="shared" ref="AL4:AL15" si="1">Currency&amp;"FUT"&amp;$AN$1&amp;$AK4&amp;QuoteSuffix</f>
        <v>AUDFUT1MV4_Quote</v>
      </c>
      <c r="AM4" s="94" t="str">
        <f t="shared" ref="AM4:AM15" si="2">Currency&amp;"FUT"&amp;$AN$1&amp;$AK4&amp;"ConvAdj"&amp;QuoteSuffix</f>
        <v>AUDFUT1MV4ConvAdj_Quote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'AUDFUT1MV4_Quote'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Z4</v>
      </c>
      <c r="E5" s="57" t="str">
        <f t="shared" si="0"/>
        <v>AUDFUT1MZ4_Quote</v>
      </c>
      <c r="F5" s="56" t="str">
        <f>_xll.qlSimpleQuote(E5,,PriceTickValue,Permanent,Trigger,ObjectOverwrite)</f>
        <v>AUDFUT1MZ4_Quote#0000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Z4</v>
      </c>
      <c r="N5" s="157">
        <v>41990</v>
      </c>
      <c r="O5" s="101" t="e">
        <v>#NAME?</v>
      </c>
      <c r="P5" s="156" t="s">
        <v>222</v>
      </c>
      <c r="Q5" s="101" t="s">
        <v>222</v>
      </c>
      <c r="R5" s="101" t="s">
        <v>222</v>
      </c>
      <c r="S5" s="101" t="s">
        <v>222</v>
      </c>
      <c r="T5" s="101" t="s">
        <v>222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X4</v>
      </c>
      <c r="AL5" s="93" t="str">
        <f t="shared" si="1"/>
        <v>AUDFUT1MX4_Quote</v>
      </c>
      <c r="AM5" s="94" t="str">
        <f t="shared" si="2"/>
        <v>AUDFUT1MX4ConvAdj_Quote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'AUDFUT1MX4_Quote'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F5</v>
      </c>
      <c r="E6" s="57" t="str">
        <f t="shared" si="0"/>
        <v>AUDFUT1MF5_Quote</v>
      </c>
      <c r="F6" s="56" t="str">
        <f>_xll.qlSimpleQuote(E6,,PriceTickValue,Permanent,Trigger,ObjectOverwrite)</f>
        <v>AUDFUT1MF5_Quote#0000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F5</v>
      </c>
      <c r="N6" s="157">
        <v>42025</v>
      </c>
      <c r="O6" s="101" t="e">
        <v>#NAME?</v>
      </c>
      <c r="P6" s="156" t="s">
        <v>222</v>
      </c>
      <c r="Q6" s="101" t="s">
        <v>222</v>
      </c>
      <c r="R6" s="101" t="s">
        <v>222</v>
      </c>
      <c r="S6" s="101" t="s">
        <v>222</v>
      </c>
      <c r="T6" s="101" t="s">
        <v>222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Z4</v>
      </c>
      <c r="AL6" s="93" t="str">
        <f t="shared" si="1"/>
        <v>AUDFUT1MZ4_Quote</v>
      </c>
      <c r="AM6" s="94" t="str">
        <f t="shared" si="2"/>
        <v>AUDFUT1MZ4ConvAdj_Quote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'AUDFUT1MZ4_Quote'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G5</v>
      </c>
      <c r="E7" s="57" t="str">
        <f t="shared" si="0"/>
        <v>AUDFUT1MG5_Quote</v>
      </c>
      <c r="F7" s="56" t="str">
        <f>_xll.qlSimpleQuote(E7,,PriceTickValue,Permanent,Trigger,ObjectOverwrite)</f>
        <v>AUDFUT1MG5_Quote#0000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G5</v>
      </c>
      <c r="N7" s="157">
        <v>42053</v>
      </c>
      <c r="O7" s="101" t="e">
        <v>#NAME?</v>
      </c>
      <c r="P7" s="156" t="s">
        <v>222</v>
      </c>
      <c r="Q7" s="101" t="s">
        <v>222</v>
      </c>
      <c r="R7" s="101" t="s">
        <v>222</v>
      </c>
      <c r="S7" s="101" t="s">
        <v>222</v>
      </c>
      <c r="T7" s="101" t="s">
        <v>222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F5</v>
      </c>
      <c r="AL7" s="93" t="str">
        <f t="shared" si="1"/>
        <v>AUDFUT1MF5_Quote</v>
      </c>
      <c r="AM7" s="94" t="str">
        <f t="shared" si="2"/>
        <v>AUDFUT1MF5ConvAdj_Quote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'AUDFUT1MF5_Quote'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H5</v>
      </c>
      <c r="E8" s="57" t="str">
        <f t="shared" si="0"/>
        <v>AUDFUT1MH5_Quote</v>
      </c>
      <c r="F8" s="56" t="str">
        <f>_xll.qlSimpleQuote(E8,,PriceTickValue,Permanent,Trigger,ObjectOverwrite)</f>
        <v>AUDFUT1MH5_Quote#0000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H5</v>
      </c>
      <c r="N8" s="157">
        <v>42081</v>
      </c>
      <c r="O8" s="101" t="e">
        <v>#NAME?</v>
      </c>
      <c r="P8" s="156" t="s">
        <v>222</v>
      </c>
      <c r="Q8" s="101" t="s">
        <v>222</v>
      </c>
      <c r="R8" s="101" t="s">
        <v>222</v>
      </c>
      <c r="S8" s="101" t="s">
        <v>222</v>
      </c>
      <c r="T8" s="101" t="s">
        <v>222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G5</v>
      </c>
      <c r="AL8" s="93" t="str">
        <f t="shared" si="1"/>
        <v>AUDFUT1MG5_Quote</v>
      </c>
      <c r="AM8" s="94" t="str">
        <f t="shared" si="2"/>
        <v>AUDFUT1MG5ConvAdj_Quote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'AUDFUT1MG5_Quote'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J5</v>
      </c>
      <c r="E9" s="57" t="str">
        <f t="shared" si="0"/>
        <v>AUDFUT1MJ5_Quote</v>
      </c>
      <c r="F9" s="56" t="str">
        <f>_xll.qlSimpleQuote(E9,,PriceTickValue,Permanent,Trigger,ObjectOverwrite)</f>
        <v>AUDFUT1MJ5_Quote#0000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J5</v>
      </c>
      <c r="N9" s="157">
        <v>42109</v>
      </c>
      <c r="O9" s="101" t="e">
        <v>#NAME?</v>
      </c>
      <c r="P9" s="156" t="s">
        <v>222</v>
      </c>
      <c r="Q9" s="101" t="s">
        <v>222</v>
      </c>
      <c r="R9" s="101" t="s">
        <v>222</v>
      </c>
      <c r="S9" s="101" t="s">
        <v>222</v>
      </c>
      <c r="T9" s="101" t="s">
        <v>222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H5</v>
      </c>
      <c r="AL9" s="93" t="str">
        <f t="shared" si="1"/>
        <v>AUDFUT1MH5_Quote</v>
      </c>
      <c r="AM9" s="94" t="str">
        <f t="shared" si="2"/>
        <v>AUDFUT1MH5ConvAdj_Quote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'AUDFUT1MH5_Quote'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K5</v>
      </c>
      <c r="E10" s="57" t="str">
        <f t="shared" si="0"/>
        <v>AUDFUT1MK5_Quote</v>
      </c>
      <c r="F10" s="56" t="str">
        <f>_xll.qlSimpleQuote(E10,,PriceTickValue,Permanent,Trigger,ObjectOverwrite)</f>
        <v>AUDFUT1MK5_Quote#0000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K5</v>
      </c>
      <c r="N10" s="157">
        <v>42144</v>
      </c>
      <c r="O10" s="101" t="e">
        <v>#NAME?</v>
      </c>
      <c r="P10" s="156" t="s">
        <v>222</v>
      </c>
      <c r="Q10" s="101" t="s">
        <v>222</v>
      </c>
      <c r="R10" s="101" t="s">
        <v>222</v>
      </c>
      <c r="S10" s="101" t="s">
        <v>222</v>
      </c>
      <c r="T10" s="101" t="s">
        <v>222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J5</v>
      </c>
      <c r="AL10" s="93" t="str">
        <f t="shared" si="1"/>
        <v>AUDFUT1MJ5_Quote</v>
      </c>
      <c r="AM10" s="94" t="str">
        <f t="shared" si="2"/>
        <v>AUDFUT1MJ5ConvAdj_Quote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'AUDFUT1MJ5_Quote'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M5</v>
      </c>
      <c r="E11" s="57" t="str">
        <f t="shared" si="0"/>
        <v>AUDFUT1MM5_Quote</v>
      </c>
      <c r="F11" s="56" t="str">
        <f>_xll.qlSimpleQuote(E11,,PriceTickValue,Permanent,Trigger,ObjectOverwrite)</f>
        <v>AUDFUT1MM5_Quote#0000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M5</v>
      </c>
      <c r="N11" s="157">
        <v>42172</v>
      </c>
      <c r="O11" s="101" t="e">
        <v>#NAME?</v>
      </c>
      <c r="P11" s="156" t="s">
        <v>222</v>
      </c>
      <c r="Q11" s="101" t="s">
        <v>222</v>
      </c>
      <c r="R11" s="101" t="s">
        <v>222</v>
      </c>
      <c r="S11" s="101" t="s">
        <v>222</v>
      </c>
      <c r="T11" s="101" t="s">
        <v>222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K5</v>
      </c>
      <c r="AL11" s="93" t="str">
        <f t="shared" si="1"/>
        <v>AUDFUT1MK5_Quote</v>
      </c>
      <c r="AM11" s="94" t="str">
        <f t="shared" si="2"/>
        <v>AUDFUT1MK5ConvAdj_Quote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'AUDFUT1MK5_Quote'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N5</v>
      </c>
      <c r="E12" s="57" t="str">
        <f t="shared" si="0"/>
        <v>AUDFUT1MN5_Quote</v>
      </c>
      <c r="F12" s="56" t="str">
        <f>_xll.qlSimpleQuote(E12,,PriceTickValue,Permanent,Trigger,ObjectOverwrite)</f>
        <v>AUDFUT1MN5_Quote#0000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N5</v>
      </c>
      <c r="N12" s="157">
        <v>42200</v>
      </c>
      <c r="O12" s="101" t="e">
        <v>#NAME?</v>
      </c>
      <c r="P12" s="156" t="s">
        <v>222</v>
      </c>
      <c r="Q12" s="101" t="s">
        <v>222</v>
      </c>
      <c r="R12" s="101" t="s">
        <v>222</v>
      </c>
      <c r="S12" s="101" t="s">
        <v>222</v>
      </c>
      <c r="T12" s="101" t="s">
        <v>222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M5</v>
      </c>
      <c r="AL12" s="93" t="str">
        <f t="shared" si="1"/>
        <v>AUDFUT1MM5_Quote</v>
      </c>
      <c r="AM12" s="94" t="str">
        <f t="shared" si="2"/>
        <v>AUDFUT1MM5ConvAdj_Quote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'AUDFUT1MM5_Quote'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Q5</v>
      </c>
      <c r="E13" s="57" t="str">
        <f t="shared" si="0"/>
        <v>AUDFUT1MQ5_Quote</v>
      </c>
      <c r="F13" s="56" t="str">
        <f>_xll.qlSimpleQuote(E13,,PriceTickValue,Permanent,Trigger,ObjectOverwrite)</f>
        <v>AUDFUT1MQ5_Quote#0000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Q5</v>
      </c>
      <c r="N13" s="157">
        <v>42235</v>
      </c>
      <c r="O13" s="101" t="e">
        <v>#NAME?</v>
      </c>
      <c r="P13" s="156" t="s">
        <v>222</v>
      </c>
      <c r="Q13" s="101" t="s">
        <v>222</v>
      </c>
      <c r="R13" s="101" t="s">
        <v>222</v>
      </c>
      <c r="S13" s="101" t="s">
        <v>222</v>
      </c>
      <c r="T13" s="101" t="s">
        <v>222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N5</v>
      </c>
      <c r="AL13" s="93" t="str">
        <f t="shared" si="1"/>
        <v>AUDFUT1MN5_Quote</v>
      </c>
      <c r="AM13" s="94" t="str">
        <f t="shared" si="2"/>
        <v>AUDFUT1MN5ConvAdj_Quote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'AUDFUT1MN5_Quote'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U5</v>
      </c>
      <c r="E14" s="57" t="str">
        <f t="shared" si="0"/>
        <v>AUDFUT1MU5_Quote</v>
      </c>
      <c r="F14" s="56" t="str">
        <f>_xll.qlSimpleQuote(E14,,PriceTickValue,Permanent,Trigger,ObjectOverwrite)</f>
        <v>AUDFUT1MU5_Quote#0000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U5</v>
      </c>
      <c r="N14" s="150">
        <v>42263</v>
      </c>
      <c r="O14" s="108" t="e">
        <v>#NAME?</v>
      </c>
      <c r="P14" s="149" t="s">
        <v>222</v>
      </c>
      <c r="Q14" s="108" t="s">
        <v>222</v>
      </c>
      <c r="R14" s="108" t="s">
        <v>222</v>
      </c>
      <c r="S14" s="108" t="s">
        <v>222</v>
      </c>
      <c r="T14" s="108" t="s">
        <v>222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Q5</v>
      </c>
      <c r="AL14" s="93" t="str">
        <f t="shared" si="1"/>
        <v>AUDFUT1MQ5_Quote</v>
      </c>
      <c r="AM14" s="94" t="str">
        <f t="shared" si="2"/>
        <v>AUDFUT1MQ5ConvAdj_Quote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'AUDFUT1MQ5_Quote'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U5</v>
      </c>
      <c r="AL15" s="93" t="str">
        <f t="shared" si="1"/>
        <v>AUDFUT1MU5_Quote</v>
      </c>
      <c r="AM15" s="94" t="str">
        <f t="shared" si="2"/>
        <v>AUDFUT1MU5ConvAdj_Quote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'AUDFUT1MU5_Quote'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6.28515625" style="372" customWidth="1"/>
    <col min="23" max="23" width="7.140625" style="95" customWidth="1"/>
    <col min="24" max="24" width="3.5703125" style="34" customWidth="1"/>
    <col min="25" max="25" width="9.42578125" style="34" customWidth="1"/>
    <col min="26" max="26" width="2.7109375" style="34" customWidth="1"/>
    <col min="27" max="27" width="7.7109375" style="34" bestFit="1" customWidth="1"/>
    <col min="28" max="28" width="7" style="34" bestFit="1" customWidth="1"/>
    <col min="29" max="31" width="2.7109375" style="34" customWidth="1"/>
    <col min="32" max="32" width="2.7109375" style="34" bestFit="1" customWidth="1"/>
    <col min="33" max="33" width="8.42578125" style="34" bestFit="1" customWidth="1"/>
    <col min="34" max="34" width="5.42578125" style="34" bestFit="1" customWidth="1"/>
    <col min="35" max="35" width="25" style="34" bestFit="1" customWidth="1"/>
    <col min="36" max="36" width="28" style="34" bestFit="1" customWidth="1"/>
    <col min="37" max="37" width="19.7109375" style="34" customWidth="1"/>
    <col min="38" max="38" width="2.7109375" style="34" customWidth="1"/>
    <col min="39" max="16384" width="9.140625" style="34"/>
  </cols>
  <sheetData>
    <row r="1" spans="1:38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369"/>
      <c r="W1" s="102"/>
      <c r="X1" s="102"/>
      <c r="Y1" s="102"/>
      <c r="Z1" s="51"/>
      <c r="AA1" s="102"/>
      <c r="AB1" s="51"/>
      <c r="AC1" s="168"/>
      <c r="AD1" s="3"/>
      <c r="AE1" s="126"/>
      <c r="AF1" s="51"/>
      <c r="AG1" s="51"/>
      <c r="AH1" s="51"/>
      <c r="AI1" s="97" t="s">
        <v>128</v>
      </c>
      <c r="AJ1" s="96" t="str">
        <f>FuturesHWConvAdj!C5</f>
        <v>AUDHW_Volatility_Quote#0000</v>
      </c>
      <c r="AK1" s="51"/>
      <c r="AL1" s="9"/>
    </row>
    <row r="2" spans="1:38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369"/>
      <c r="W2" s="102"/>
      <c r="X2" s="102"/>
      <c r="Y2" s="102"/>
      <c r="Z2" s="51"/>
      <c r="AA2" s="51"/>
      <c r="AB2" s="51"/>
      <c r="AC2" s="168"/>
      <c r="AD2" s="3"/>
      <c r="AE2" s="126"/>
      <c r="AF2" s="51"/>
      <c r="AG2" s="51"/>
      <c r="AH2" s="51"/>
      <c r="AI2" s="97" t="s">
        <v>127</v>
      </c>
      <c r="AJ2" s="96" t="str">
        <f>FuturesHWConvAdj!C6</f>
        <v>AUDHW_MeanReversion_Quote#0000</v>
      </c>
      <c r="AK2" s="51"/>
      <c r="AL2" s="9"/>
    </row>
    <row r="3" spans="1:38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369"/>
      <c r="W3" s="102"/>
      <c r="X3" s="102"/>
      <c r="Y3" s="102"/>
      <c r="Z3" s="51"/>
      <c r="AA3" s="51"/>
      <c r="AB3" s="123">
        <f>_xll.ohTrigger(AB5:AB46)</f>
        <v>8</v>
      </c>
      <c r="AC3" s="168"/>
      <c r="AD3" s="3"/>
      <c r="AE3" s="126"/>
      <c r="AF3" s="51"/>
      <c r="AG3" s="51"/>
      <c r="AH3" s="51"/>
      <c r="AI3" s="97" t="s">
        <v>61</v>
      </c>
      <c r="AJ3" s="96" t="str">
        <f>BBSW!K9</f>
        <v>AudBBSW3M#0000</v>
      </c>
      <c r="AK3" s="95" t="s">
        <v>17</v>
      </c>
      <c r="AL3" s="9"/>
    </row>
    <row r="4" spans="1:38" ht="33.7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Updated at 09:39:01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374" t="s">
        <v>148</v>
      </c>
      <c r="V4" s="143" t="s">
        <v>225</v>
      </c>
      <c r="W4" s="122" t="s">
        <v>226</v>
      </c>
      <c r="X4" s="102"/>
      <c r="Y4" s="172" t="s">
        <v>146</v>
      </c>
      <c r="Z4" s="102"/>
      <c r="AA4" s="175" t="s">
        <v>145</v>
      </c>
      <c r="AB4" s="170" t="s">
        <v>144</v>
      </c>
      <c r="AC4" s="9"/>
      <c r="AD4" s="3"/>
      <c r="AE4" s="67"/>
      <c r="AF4" s="29" t="s">
        <v>105</v>
      </c>
      <c r="AG4" s="80" t="s">
        <v>104</v>
      </c>
      <c r="AH4" s="80" t="s">
        <v>103</v>
      </c>
      <c r="AI4" s="28" t="str">
        <f>Currency&amp;"_020_Futures"&amp;AK3&amp;"ConvAdj.xml"</f>
        <v>AUD_020_Futures3MConvAdj.xml</v>
      </c>
      <c r="AJ4" s="39" t="str">
        <f>IF(Serialize,_xll.ohObjectSave(AJ5:AJ46,SerializationPath&amp;AI4,FileOverwrite,Serialize),"---")</f>
        <v>---</v>
      </c>
      <c r="AK4" s="17" t="str">
        <f>_xll.ohRangeRetrieveError(AJ4)</f>
        <v/>
      </c>
      <c r="AL4" s="9"/>
    </row>
    <row r="5" spans="1:38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V4</v>
      </c>
      <c r="E5" s="57" t="str">
        <f t="shared" ref="E5:E46" si="0">Currency&amp;$C$3&amp;$D$3&amp;$D5&amp;QuoteSuffix</f>
        <v>AUDFUT3MV4_Quote</v>
      </c>
      <c r="F5" s="63" t="str">
        <f>_xll.qlSimpleQuote(E5,,PriceTickValue,Permanent,Trigger,ObjectOverwrite)</f>
        <v>AUDFUT3MV4_Quote#0000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V4</v>
      </c>
      <c r="N5" s="164">
        <f t="array" ref="N5:N46">_xll.qlIMMNextDates(_xll.qlSettingsEvaluationDate(Trigger)-1,$L5:$L46)</f>
        <v>41927</v>
      </c>
      <c r="O5" s="114" t="str">
        <f t="array" ref="O5:O46">"YBA"&amp;FuturesCodes</f>
        <v>YBAV4</v>
      </c>
      <c r="P5" s="163" t="s">
        <v>221</v>
      </c>
      <c r="Q5" s="114" t="s">
        <v>221</v>
      </c>
      <c r="R5" s="114" t="s">
        <v>221</v>
      </c>
      <c r="S5" s="114" t="s">
        <v>221</v>
      </c>
      <c r="T5" s="114" t="s">
        <v>221</v>
      </c>
      <c r="U5" s="114" t="e">
        <f>_xll.qlMidSafe($Q5,$R5)</f>
        <v>#NUM!</v>
      </c>
      <c r="V5" s="370" t="str">
        <f>_xll.RtGet("IDN",O5,"TRDVOL_1")</f>
        <v>#N/A The record could not be found</v>
      </c>
      <c r="W5" s="375" t="str">
        <f>_xll.RtGet("IDN",O5,"OPINT_1")</f>
        <v>#N/A The record could not be found</v>
      </c>
      <c r="X5" s="102" t="s">
        <v>224</v>
      </c>
      <c r="Y5" s="162">
        <v>97.335000000000008</v>
      </c>
      <c r="Z5" s="102"/>
      <c r="AA5" s="161" t="e">
        <f t="array" ref="AA5:AA46">QuoteLive</f>
        <v>#NUM!</v>
      </c>
      <c r="AB5" s="116" t="e">
        <f>_xll.qlSimpleQuoteSetValue(F5,AA5,Trigger)</f>
        <v>#NUM!</v>
      </c>
      <c r="AC5" s="9"/>
      <c r="AD5" s="3"/>
      <c r="AE5" s="61"/>
      <c r="AF5" s="66">
        <v>1</v>
      </c>
      <c r="AG5" s="64" t="b">
        <v>0</v>
      </c>
      <c r="AH5" s="64" t="str">
        <f t="array" ref="AH5:AH46">_xll.qlIMMNextCodes(_xll.qlSettingsEvaluationDate(Trigger)-1,$AG5:$AG46)</f>
        <v>V4</v>
      </c>
      <c r="AI5" s="94" t="str">
        <f t="shared" ref="AI5:AI46" si="1">Currency&amp;"FUT"&amp;$AK$3&amp;$AH5&amp;"ConvAdj"&amp;QuoteSuffix</f>
        <v>AUDFUT3MV4ConvAdj_Quote</v>
      </c>
      <c r="AJ5" s="93" t="str">
        <f>_xll.qlFuturesConvAdjustmentQuote(AI5,IborIndex,AH5,F5,Volatility,MeanReversion,Permanent,AND(ISERROR(AB5),ISERROR(FuturesHWConvAdj!Q5:Q6)),ObjectOverwrite)</f>
        <v>AUDFUT3MV4ConvAdj_Quote#0006</v>
      </c>
      <c r="AK5" s="17" t="str">
        <f>_xll.ohRangeRetrieveError(AJ5)</f>
        <v/>
      </c>
      <c r="AL5" s="9"/>
    </row>
    <row r="6" spans="1:38" x14ac:dyDescent="0.2">
      <c r="A6" s="61"/>
      <c r="B6" s="60">
        <v>2</v>
      </c>
      <c r="C6" s="59" t="b">
        <v>0</v>
      </c>
      <c r="D6" s="58" t="str">
        <v>X4</v>
      </c>
      <c r="E6" s="57" t="str">
        <f t="shared" si="0"/>
        <v>AUDFUT3MX4_Quote</v>
      </c>
      <c r="F6" s="56" t="str">
        <f>_xll.qlSimpleQuote(E6,,PriceTickValue,Permanent,Trigger,ObjectOverwrite)</f>
        <v>AUDFUT3MX4_Quote#0000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X4</v>
      </c>
      <c r="N6" s="157">
        <v>41962</v>
      </c>
      <c r="O6" s="101" t="str">
        <v>YBAX4</v>
      </c>
      <c r="P6" s="156" t="s">
        <v>221</v>
      </c>
      <c r="Q6" s="101" t="s">
        <v>221</v>
      </c>
      <c r="R6" s="101" t="s">
        <v>221</v>
      </c>
      <c r="S6" s="101" t="s">
        <v>221</v>
      </c>
      <c r="T6" s="101" t="s">
        <v>221</v>
      </c>
      <c r="U6" s="101" t="e">
        <f>_xll.qlMidSafe($Q6,$R6)</f>
        <v>#NUM!</v>
      </c>
      <c r="V6" s="370" t="str">
        <f>_xll.RtGet("IDN",O6,"TRDVOL_1")</f>
        <v>#N/A The record could not be found</v>
      </c>
      <c r="W6" s="375" t="str">
        <f>_xll.RtGet("IDN",O6,"OPINT_1")</f>
        <v>#N/A The record could not be found</v>
      </c>
      <c r="X6" s="102" t="s">
        <v>224</v>
      </c>
      <c r="Y6" s="160" t="e">
        <v>#NUM!</v>
      </c>
      <c r="Z6" s="102"/>
      <c r="AA6" s="154" t="e">
        <v>#NUM!</v>
      </c>
      <c r="AB6" s="104" t="e">
        <f>_xll.qlSimpleQuoteSetValue(F6,AA6,Trigger)</f>
        <v>#NUM!</v>
      </c>
      <c r="AC6" s="9"/>
      <c r="AD6" s="3"/>
      <c r="AE6" s="61"/>
      <c r="AF6" s="60">
        <v>2</v>
      </c>
      <c r="AG6" s="58" t="b">
        <v>0</v>
      </c>
      <c r="AH6" s="58" t="str">
        <v>X4</v>
      </c>
      <c r="AI6" s="94" t="str">
        <f t="shared" si="1"/>
        <v>AUDFUT3MX4ConvAdj_Quote</v>
      </c>
      <c r="AJ6" s="93" t="str">
        <f>_xll.qlFuturesConvAdjustmentQuote(AI6,IborIndex,AH6,F6,Volatility,MeanReversion,Permanent,AND(ISERROR(AB6),ISERROR(FuturesHWConvAdj!Q6:Q7)),ObjectOverwrite)</f>
        <v>AUDFUT3MX4ConvAdj_Quote#0006</v>
      </c>
      <c r="AK6" s="17" t="str">
        <f>_xll.ohRangeRetrieveError(AJ6)</f>
        <v/>
      </c>
      <c r="AL6" s="9"/>
    </row>
    <row r="7" spans="1:38" x14ac:dyDescent="0.2">
      <c r="A7" s="61"/>
      <c r="B7" s="60">
        <v>3</v>
      </c>
      <c r="C7" s="59" t="b">
        <v>0</v>
      </c>
      <c r="D7" s="58" t="str">
        <v>Z4</v>
      </c>
      <c r="E7" s="57" t="str">
        <f t="shared" si="0"/>
        <v>AUDFUT3MZ4_Quote</v>
      </c>
      <c r="F7" s="56" t="str">
        <f>_xll.qlSimpleQuote(E7,,PriceTickValue,Permanent,Trigger,ObjectOverwrite)</f>
        <v>AUDFUT3MZ4_Quote#0000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Z4</v>
      </c>
      <c r="N7" s="157">
        <v>41990</v>
      </c>
      <c r="O7" s="101" t="str">
        <v>YBAZ4</v>
      </c>
      <c r="P7" s="156">
        <v>41984</v>
      </c>
      <c r="Q7" s="101">
        <v>97.32</v>
      </c>
      <c r="R7" s="101">
        <v>97.33</v>
      </c>
      <c r="S7" s="101">
        <v>0</v>
      </c>
      <c r="T7" s="101">
        <v>97.32</v>
      </c>
      <c r="U7" s="101">
        <f>_xll.qlMidSafe($Q7,$R7)</f>
        <v>97.324999999999989</v>
      </c>
      <c r="V7" s="370">
        <f>_xll.RtGet("IDN",O7,"TRDVOL_1")</f>
        <v>0</v>
      </c>
      <c r="W7" s="375">
        <f>_xll.RtGet("IDN",O7,"OPINT_1")</f>
        <v>199556</v>
      </c>
      <c r="X7" s="102" t="s">
        <v>224</v>
      </c>
      <c r="Y7" s="160" t="e">
        <v>#NUM!</v>
      </c>
      <c r="Z7" s="102"/>
      <c r="AA7" s="154">
        <v>97.324999999999989</v>
      </c>
      <c r="AB7" s="104">
        <f>_xll.qlSimpleQuoteSetValue(F7,AA7,Trigger)</f>
        <v>0</v>
      </c>
      <c r="AC7" s="9"/>
      <c r="AD7" s="3"/>
      <c r="AE7" s="61"/>
      <c r="AF7" s="60">
        <v>3</v>
      </c>
      <c r="AG7" s="58" t="b">
        <v>0</v>
      </c>
      <c r="AH7" s="58" t="str">
        <v>Z4</v>
      </c>
      <c r="AI7" s="94" t="str">
        <f t="shared" si="1"/>
        <v>AUDFUT3MZ4ConvAdj_Quote</v>
      </c>
      <c r="AJ7" s="93" t="str">
        <f>_xll.qlFuturesConvAdjustmentQuote(AI7,IborIndex,AH7,F7,Volatility,MeanReversion,Permanent,AND(ISERROR(AB7),ISERROR(FuturesHWConvAdj!Q7:Q8)),ObjectOverwrite)</f>
        <v>AUDFUT3MZ4ConvAdj_Quote#0006</v>
      </c>
      <c r="AK7" s="17" t="str">
        <f>_xll.ohRangeRetrieveError(AJ7)</f>
        <v/>
      </c>
      <c r="AL7" s="9"/>
    </row>
    <row r="8" spans="1:38" x14ac:dyDescent="0.2">
      <c r="A8" s="61"/>
      <c r="B8" s="60">
        <v>4</v>
      </c>
      <c r="C8" s="59" t="b">
        <v>0</v>
      </c>
      <c r="D8" s="58" t="str">
        <v>F5</v>
      </c>
      <c r="E8" s="57" t="str">
        <f t="shared" si="0"/>
        <v>AUDFUT3MF5_Quote</v>
      </c>
      <c r="F8" s="56" t="str">
        <f>_xll.qlSimpleQuote(E8,,PriceTickValue,Permanent,Trigger,ObjectOverwrite)</f>
        <v>AUDFUT3MF5_Quote#0000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F5</v>
      </c>
      <c r="N8" s="157">
        <v>42025</v>
      </c>
      <c r="O8" s="101" t="str">
        <v>YBAF5</v>
      </c>
      <c r="P8" s="156" t="s">
        <v>221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1" t="e">
        <f>_xll.qlMidSafe($Q8,$R8)</f>
        <v>#NUM!</v>
      </c>
      <c r="V8" s="370" t="str">
        <f>_xll.RtGet("IDN",O8,"TRDVOL_1")</f>
        <v>#N/A The record could not be found</v>
      </c>
      <c r="W8" s="375" t="str">
        <f>_xll.RtGet("IDN",O8,"OPINT_1")</f>
        <v>#N/A The record could not be found</v>
      </c>
      <c r="X8" s="102" t="s">
        <v>224</v>
      </c>
      <c r="Y8" s="160">
        <v>97.35499999999999</v>
      </c>
      <c r="Z8" s="102"/>
      <c r="AA8" s="154" t="e">
        <v>#NUM!</v>
      </c>
      <c r="AB8" s="104" t="e">
        <f>_xll.qlSimpleQuoteSetValue(F8,AA8,Trigger)</f>
        <v>#NUM!</v>
      </c>
      <c r="AC8" s="9"/>
      <c r="AD8" s="3"/>
      <c r="AE8" s="61"/>
      <c r="AF8" s="60">
        <v>4</v>
      </c>
      <c r="AG8" s="58" t="b">
        <v>0</v>
      </c>
      <c r="AH8" s="58" t="str">
        <v>F5</v>
      </c>
      <c r="AI8" s="94" t="str">
        <f t="shared" si="1"/>
        <v>AUDFUT3MF5ConvAdj_Quote</v>
      </c>
      <c r="AJ8" s="93" t="str">
        <f>_xll.qlFuturesConvAdjustmentQuote(AI8,IborIndex,AH8,F8,Volatility,MeanReversion,Permanent,AND(ISERROR(AB8),ISERROR(FuturesHWConvAdj!Q8:Q9)),ObjectOverwrite)</f>
        <v>AUDFUT3MF5ConvAdj_Quote#0006</v>
      </c>
      <c r="AK8" s="17" t="str">
        <f>_xll.ohRangeRetrieveError(AJ8)</f>
        <v/>
      </c>
      <c r="AL8" s="9"/>
    </row>
    <row r="9" spans="1:38" x14ac:dyDescent="0.2">
      <c r="A9" s="61"/>
      <c r="B9" s="60">
        <v>5</v>
      </c>
      <c r="C9" s="59" t="b">
        <v>0</v>
      </c>
      <c r="D9" s="58" t="str">
        <v>G5</v>
      </c>
      <c r="E9" s="57" t="str">
        <f t="shared" si="0"/>
        <v>AUDFUT3MG5_Quote</v>
      </c>
      <c r="F9" s="56" t="str">
        <f>_xll.qlSimpleQuote(E9,,PriceTickValue,Permanent,Trigger,ObjectOverwrite)</f>
        <v>AUDFUT3MG5_Quote#0000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G5</v>
      </c>
      <c r="N9" s="157">
        <v>42053</v>
      </c>
      <c r="O9" s="101" t="str">
        <v>YBAG5</v>
      </c>
      <c r="P9" s="156" t="s">
        <v>221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1" t="e">
        <f>_xll.qlMidSafe($Q9,$R9)</f>
        <v>#NUM!</v>
      </c>
      <c r="V9" s="370" t="str">
        <f>_xll.RtGet("IDN",O9,"TRDVOL_1")</f>
        <v>#N/A The record could not be found</v>
      </c>
      <c r="W9" s="375" t="str">
        <f>_xll.RtGet("IDN",O9,"OPINT_1")</f>
        <v>#N/A The record could not be found</v>
      </c>
      <c r="X9" s="102" t="s">
        <v>224</v>
      </c>
      <c r="Y9" s="155" t="e">
        <v>#NUM!</v>
      </c>
      <c r="Z9" s="102"/>
      <c r="AA9" s="154" t="e">
        <v>#NUM!</v>
      </c>
      <c r="AB9" s="104" t="e">
        <f>_xll.qlSimpleQuoteSetValue(F9,AA9,Trigger)</f>
        <v>#NUM!</v>
      </c>
      <c r="AC9" s="9"/>
      <c r="AD9" s="3"/>
      <c r="AE9" s="61"/>
      <c r="AF9" s="60">
        <v>5</v>
      </c>
      <c r="AG9" s="58" t="b">
        <v>0</v>
      </c>
      <c r="AH9" s="58" t="str">
        <v>G5</v>
      </c>
      <c r="AI9" s="94" t="str">
        <f t="shared" si="1"/>
        <v>AUDFUT3MG5ConvAdj_Quote</v>
      </c>
      <c r="AJ9" s="93" t="str">
        <f>_xll.qlFuturesConvAdjustmentQuote(AI9,IborIndex,AH9,F9,Volatility,MeanReversion,Permanent,AND(ISERROR(AB9),ISERROR(FuturesHWConvAdj!Q9:Q10)),ObjectOverwrite)</f>
        <v>AUDFUT3MG5ConvAdj_Quote#0006</v>
      </c>
      <c r="AK9" s="17" t="str">
        <f>_xll.ohRangeRetrieveError(AJ9)</f>
        <v/>
      </c>
      <c r="AL9" s="9"/>
    </row>
    <row r="10" spans="1:38" x14ac:dyDescent="0.2">
      <c r="A10" s="61"/>
      <c r="B10" s="60">
        <v>6</v>
      </c>
      <c r="C10" s="59" t="b">
        <v>0</v>
      </c>
      <c r="D10" s="58" t="str">
        <v>H5</v>
      </c>
      <c r="E10" s="57" t="str">
        <f t="shared" si="0"/>
        <v>AUDFUT3MH5_Quote</v>
      </c>
      <c r="F10" s="56" t="str">
        <f>_xll.qlSimpleQuote(E10,,PriceTickValue,Permanent,Trigger,ObjectOverwrite)</f>
        <v>AUDFUT3MH5_Quote#0000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H5</v>
      </c>
      <c r="N10" s="157">
        <v>42081</v>
      </c>
      <c r="O10" s="101" t="str">
        <v>YBAH5</v>
      </c>
      <c r="P10" s="156">
        <v>42075</v>
      </c>
      <c r="Q10" s="101">
        <v>97.3</v>
      </c>
      <c r="R10" s="101">
        <v>97.31</v>
      </c>
      <c r="S10" s="101">
        <v>97.3</v>
      </c>
      <c r="T10" s="101">
        <v>97.31</v>
      </c>
      <c r="U10" s="101">
        <f>_xll.qlMidSafe($Q10,$R10)</f>
        <v>97.305000000000007</v>
      </c>
      <c r="V10" s="370">
        <f>_xll.RtGet("IDN",O10,"TRDVOL_1")</f>
        <v>29</v>
      </c>
      <c r="W10" s="375">
        <f>_xll.RtGet("IDN",O10,"OPINT_1")</f>
        <v>182753</v>
      </c>
      <c r="X10" s="102" t="s">
        <v>224</v>
      </c>
      <c r="Y10" s="155" t="e">
        <v>#NUM!</v>
      </c>
      <c r="Z10" s="102"/>
      <c r="AA10" s="154">
        <v>97.305000000000007</v>
      </c>
      <c r="AB10" s="104">
        <f>_xll.qlSimpleQuoteSetValue(F10,AA10,Trigger)</f>
        <v>0</v>
      </c>
      <c r="AC10" s="9"/>
      <c r="AD10" s="3"/>
      <c r="AE10" s="61"/>
      <c r="AF10" s="60">
        <v>6</v>
      </c>
      <c r="AG10" s="58" t="b">
        <v>0</v>
      </c>
      <c r="AH10" s="58" t="str">
        <v>H5</v>
      </c>
      <c r="AI10" s="94" t="str">
        <f t="shared" si="1"/>
        <v>AUDFUT3MH5ConvAdj_Quote</v>
      </c>
      <c r="AJ10" s="93" t="str">
        <f>_xll.qlFuturesConvAdjustmentQuote(AI10,IborIndex,AH10,F10,Volatility,MeanReversion,Permanent,AND(ISERROR(AB10),ISERROR(FuturesHWConvAdj!Q10:Q11)),ObjectOverwrite)</f>
        <v>AUDFUT3MH5ConvAdj_Quote#0006</v>
      </c>
      <c r="AK10" s="17" t="str">
        <f>_xll.ohRangeRetrieveError(AJ10)</f>
        <v/>
      </c>
      <c r="AL10" s="9"/>
    </row>
    <row r="11" spans="1:38" x14ac:dyDescent="0.2">
      <c r="A11" s="61"/>
      <c r="B11" s="60">
        <v>7</v>
      </c>
      <c r="C11" s="59" t="b">
        <v>0</v>
      </c>
      <c r="D11" s="58" t="str">
        <v>J5</v>
      </c>
      <c r="E11" s="57" t="str">
        <f t="shared" si="0"/>
        <v>AUDFUT3MJ5_Quote</v>
      </c>
      <c r="F11" s="56" t="str">
        <f>_xll.qlSimpleQuote(E11,,PriceTickValue,Permanent,Trigger,ObjectOverwrite)</f>
        <v>AUDFUT3MJ5_Quote#0000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J5</v>
      </c>
      <c r="N11" s="157">
        <v>42109</v>
      </c>
      <c r="O11" s="101" t="str">
        <v>YBAJ5</v>
      </c>
      <c r="P11" s="156" t="s">
        <v>221</v>
      </c>
      <c r="Q11" s="101" t="s">
        <v>221</v>
      </c>
      <c r="R11" s="101" t="s">
        <v>221</v>
      </c>
      <c r="S11" s="101" t="s">
        <v>221</v>
      </c>
      <c r="T11" s="101" t="s">
        <v>221</v>
      </c>
      <c r="U11" s="101" t="e">
        <f>_xll.qlMidSafe($Q11,$R11)</f>
        <v>#NUM!</v>
      </c>
      <c r="V11" s="370" t="str">
        <f>_xll.RtGet("IDN",O11,"TRDVOL_1")</f>
        <v>#N/A The record could not be found</v>
      </c>
      <c r="W11" s="375" t="str">
        <f>_xll.RtGet("IDN",O11,"OPINT_1")</f>
        <v>#N/A The record could not be found</v>
      </c>
      <c r="X11" s="102" t="s">
        <v>224</v>
      </c>
      <c r="Y11" s="155">
        <v>97.314999999999998</v>
      </c>
      <c r="Z11" s="102"/>
      <c r="AA11" s="154" t="e">
        <v>#NUM!</v>
      </c>
      <c r="AB11" s="104" t="e">
        <f>_xll.qlSimpleQuoteSetValue(F11,AA11,Trigger)</f>
        <v>#NUM!</v>
      </c>
      <c r="AC11" s="9"/>
      <c r="AD11" s="3"/>
      <c r="AE11" s="61"/>
      <c r="AF11" s="60">
        <v>7</v>
      </c>
      <c r="AG11" s="58" t="b">
        <v>0</v>
      </c>
      <c r="AH11" s="58" t="str">
        <v>J5</v>
      </c>
      <c r="AI11" s="94" t="str">
        <f t="shared" si="1"/>
        <v>AUDFUT3MJ5ConvAdj_Quote</v>
      </c>
      <c r="AJ11" s="93" t="str">
        <f>_xll.qlFuturesConvAdjustmentQuote(AI11,IborIndex,AH11,F11,Volatility,MeanReversion,Permanent,AND(ISERROR(AB11),ISERROR(FuturesHWConvAdj!Q11:Q12)),ObjectOverwrite)</f>
        <v>AUDFUT3MJ5ConvAdj_Quote#0006</v>
      </c>
      <c r="AK11" s="17" t="str">
        <f>_xll.ohRangeRetrieveError(AJ11)</f>
        <v/>
      </c>
      <c r="AL11" s="9"/>
    </row>
    <row r="12" spans="1:38" x14ac:dyDescent="0.2">
      <c r="A12" s="61"/>
      <c r="B12" s="60">
        <v>8</v>
      </c>
      <c r="C12" s="59" t="b">
        <v>0</v>
      </c>
      <c r="D12" s="58" t="str">
        <v>K5</v>
      </c>
      <c r="E12" s="57" t="str">
        <f t="shared" si="0"/>
        <v>AUDFUT3MK5_Quote</v>
      </c>
      <c r="F12" s="56" t="str">
        <f>_xll.qlSimpleQuote(E12,,PriceTickValue,Permanent,Trigger,ObjectOverwrite)</f>
        <v>AUDFUT3MK5_Quote#0000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K5</v>
      </c>
      <c r="N12" s="157">
        <v>42144</v>
      </c>
      <c r="O12" s="101" t="str">
        <v>YBAK5</v>
      </c>
      <c r="P12" s="156" t="s">
        <v>221</v>
      </c>
      <c r="Q12" s="101" t="s">
        <v>221</v>
      </c>
      <c r="R12" s="101" t="s">
        <v>221</v>
      </c>
      <c r="S12" s="101" t="s">
        <v>221</v>
      </c>
      <c r="T12" s="101" t="s">
        <v>221</v>
      </c>
      <c r="U12" s="101" t="e">
        <f>_xll.qlMidSafe($Q12,$R12)</f>
        <v>#NUM!</v>
      </c>
      <c r="V12" s="370" t="str">
        <f>_xll.RtGet("IDN",O12,"TRDVOL_1")</f>
        <v>#N/A The record could not be found</v>
      </c>
      <c r="W12" s="375" t="str">
        <f>_xll.RtGet("IDN",O12,"OPINT_1")</f>
        <v>#N/A The record could not be found</v>
      </c>
      <c r="X12" s="102" t="s">
        <v>224</v>
      </c>
      <c r="Y12" s="155" t="e">
        <v>#NUM!</v>
      </c>
      <c r="Z12" s="102"/>
      <c r="AA12" s="154" t="e">
        <v>#NUM!</v>
      </c>
      <c r="AB12" s="104" t="e">
        <f>_xll.qlSimpleQuoteSetValue(F12,AA12,Trigger)</f>
        <v>#NUM!</v>
      </c>
      <c r="AC12" s="9"/>
      <c r="AD12" s="3"/>
      <c r="AE12" s="61"/>
      <c r="AF12" s="60">
        <v>8</v>
      </c>
      <c r="AG12" s="58" t="b">
        <v>0</v>
      </c>
      <c r="AH12" s="58" t="str">
        <v>K5</v>
      </c>
      <c r="AI12" s="94" t="str">
        <f t="shared" si="1"/>
        <v>AUDFUT3MK5ConvAdj_Quote</v>
      </c>
      <c r="AJ12" s="93" t="str">
        <f>_xll.qlFuturesConvAdjustmentQuote(AI12,IborIndex,AH12,F12,Volatility,MeanReversion,Permanent,AND(ISERROR(AB12),ISERROR(FuturesHWConvAdj!Q12:Q13)),ObjectOverwrite)</f>
        <v>AUDFUT3MK5ConvAdj_Quote#0006</v>
      </c>
      <c r="AK12" s="17" t="str">
        <f>_xll.ohRangeRetrieveError(AJ12)</f>
        <v/>
      </c>
      <c r="AL12" s="9"/>
    </row>
    <row r="13" spans="1:38" x14ac:dyDescent="0.2">
      <c r="A13" s="61"/>
      <c r="B13" s="60">
        <v>9</v>
      </c>
      <c r="C13" s="59" t="b">
        <v>0</v>
      </c>
      <c r="D13" s="58" t="str">
        <v>M5</v>
      </c>
      <c r="E13" s="57" t="str">
        <f t="shared" si="0"/>
        <v>AUDFUT3MM5_Quote</v>
      </c>
      <c r="F13" s="56" t="str">
        <f>_xll.qlSimpleQuote(E13,,PriceTickValue,Permanent,Trigger,ObjectOverwrite)</f>
        <v>AUDFUT3MM5_Quote#0000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M5</v>
      </c>
      <c r="N13" s="157">
        <v>42172</v>
      </c>
      <c r="O13" s="101" t="str">
        <v>YBAM5</v>
      </c>
      <c r="P13" s="156">
        <v>42166</v>
      </c>
      <c r="Q13" s="101">
        <v>97.27</v>
      </c>
      <c r="R13" s="101">
        <v>97.28</v>
      </c>
      <c r="S13" s="101">
        <v>97.27</v>
      </c>
      <c r="T13" s="101">
        <v>97.27</v>
      </c>
      <c r="U13" s="101">
        <f>_xll.qlMidSafe($Q13,$R13)</f>
        <v>97.275000000000006</v>
      </c>
      <c r="V13" s="370">
        <f>_xll.RtGet("IDN",O13,"TRDVOL_1")</f>
        <v>1</v>
      </c>
      <c r="W13" s="375">
        <f>_xll.RtGet("IDN",O13,"OPINT_1")</f>
        <v>182260</v>
      </c>
      <c r="X13" s="102" t="s">
        <v>224</v>
      </c>
      <c r="Y13" s="155" t="e">
        <v>#NUM!</v>
      </c>
      <c r="Z13" s="102"/>
      <c r="AA13" s="154">
        <v>97.275000000000006</v>
      </c>
      <c r="AB13" s="104">
        <f>_xll.qlSimpleQuoteSetValue(F13,AA13,Trigger)</f>
        <v>0</v>
      </c>
      <c r="AC13" s="9"/>
      <c r="AD13" s="3"/>
      <c r="AE13" s="61"/>
      <c r="AF13" s="60">
        <v>9</v>
      </c>
      <c r="AG13" s="58" t="b">
        <v>0</v>
      </c>
      <c r="AH13" s="58" t="str">
        <v>M5</v>
      </c>
      <c r="AI13" s="94" t="str">
        <f t="shared" si="1"/>
        <v>AUDFUT3MM5ConvAdj_Quote</v>
      </c>
      <c r="AJ13" s="93" t="str">
        <f>_xll.qlFuturesConvAdjustmentQuote(AI13,IborIndex,AH13,F13,Volatility,MeanReversion,Permanent,AND(ISERROR(AB13),ISERROR(FuturesHWConvAdj!Q13:Q14)),ObjectOverwrite)</f>
        <v>AUDFUT3MM5ConvAdj_Quote#0006</v>
      </c>
      <c r="AK13" s="17" t="str">
        <f>_xll.ohRangeRetrieveError(AJ13)</f>
        <v/>
      </c>
      <c r="AL13" s="9"/>
    </row>
    <row r="14" spans="1:38" x14ac:dyDescent="0.2">
      <c r="A14" s="61"/>
      <c r="B14" s="60">
        <v>10</v>
      </c>
      <c r="C14" s="59" t="b">
        <v>0</v>
      </c>
      <c r="D14" s="58" t="str">
        <v>N5</v>
      </c>
      <c r="E14" s="57" t="str">
        <f t="shared" si="0"/>
        <v>AUDFUT3MN5_Quote</v>
      </c>
      <c r="F14" s="56" t="str">
        <f>_xll.qlSimpleQuote(E14,,PriceTickValue,Permanent,Trigger,ObjectOverwrite)</f>
        <v>AUDFUT3MN5_Quote#0000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N5</v>
      </c>
      <c r="N14" s="157">
        <v>42200</v>
      </c>
      <c r="O14" s="101" t="str">
        <v>YBAN5</v>
      </c>
      <c r="P14" s="156" t="s">
        <v>221</v>
      </c>
      <c r="Q14" s="101" t="s">
        <v>221</v>
      </c>
      <c r="R14" s="101" t="s">
        <v>221</v>
      </c>
      <c r="S14" s="101" t="s">
        <v>221</v>
      </c>
      <c r="T14" s="101" t="s">
        <v>221</v>
      </c>
      <c r="U14" s="101" t="e">
        <f>_xll.qlMidSafe($Q14,$R14)</f>
        <v>#NUM!</v>
      </c>
      <c r="V14" s="370" t="str">
        <f>_xll.RtGet("IDN",O14,"TRDVOL_1")</f>
        <v>#N/A The record could not be found</v>
      </c>
      <c r="W14" s="375" t="str">
        <f>_xll.RtGet("IDN",O14,"OPINT_1")</f>
        <v>#N/A The record could not be found</v>
      </c>
      <c r="X14" s="102" t="s">
        <v>224</v>
      </c>
      <c r="Y14" s="155">
        <v>97.265000000000001</v>
      </c>
      <c r="Z14" s="102"/>
      <c r="AA14" s="154" t="e">
        <v>#NUM!</v>
      </c>
      <c r="AB14" s="104" t="e">
        <f>_xll.qlSimpleQuoteSetValue(F14,AA14,Trigger)</f>
        <v>#NUM!</v>
      </c>
      <c r="AC14" s="9"/>
      <c r="AD14" s="3"/>
      <c r="AE14" s="61"/>
      <c r="AF14" s="60">
        <v>10</v>
      </c>
      <c r="AG14" s="58" t="b">
        <v>0</v>
      </c>
      <c r="AH14" s="58" t="str">
        <v>N5</v>
      </c>
      <c r="AI14" s="94" t="str">
        <f t="shared" si="1"/>
        <v>AUDFUT3MN5ConvAdj_Quote</v>
      </c>
      <c r="AJ14" s="93" t="str">
        <f>_xll.qlFuturesConvAdjustmentQuote(AI14,IborIndex,AH14,F14,Volatility,MeanReversion,Permanent,AND(ISERROR(AB14),ISERROR(FuturesHWConvAdj!Q14:Q15)),ObjectOverwrite)</f>
        <v>AUDFUT3MN5ConvAdj_Quote#0006</v>
      </c>
      <c r="AK14" s="17" t="str">
        <f>_xll.ohRangeRetrieveError(AJ14)</f>
        <v/>
      </c>
      <c r="AL14" s="9"/>
    </row>
    <row r="15" spans="1:38" x14ac:dyDescent="0.2">
      <c r="A15" s="61"/>
      <c r="B15" s="60">
        <v>11</v>
      </c>
      <c r="C15" s="59" t="b">
        <v>0</v>
      </c>
      <c r="D15" s="58" t="str">
        <v>Q5</v>
      </c>
      <c r="E15" s="57" t="str">
        <f t="shared" si="0"/>
        <v>AUDFUT3MQ5_Quote</v>
      </c>
      <c r="F15" s="56" t="str">
        <f>_xll.qlSimpleQuote(E15,,PriceTickValue,Permanent,Trigger,ObjectOverwrite)</f>
        <v>AUDFUT3MQ5_Quote#0000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Q5</v>
      </c>
      <c r="N15" s="157">
        <v>42235</v>
      </c>
      <c r="O15" s="101" t="str">
        <v>YBAQ5</v>
      </c>
      <c r="P15" s="156" t="s">
        <v>221</v>
      </c>
      <c r="Q15" s="101" t="s">
        <v>221</v>
      </c>
      <c r="R15" s="101" t="s">
        <v>221</v>
      </c>
      <c r="S15" s="101" t="s">
        <v>221</v>
      </c>
      <c r="T15" s="101" t="s">
        <v>221</v>
      </c>
      <c r="U15" s="101" t="e">
        <f>_xll.qlMidSafe($Q15,$R15)</f>
        <v>#NUM!</v>
      </c>
      <c r="V15" s="370" t="str">
        <f>_xll.RtGet("IDN",O15,"TRDVOL_1")</f>
        <v>#N/A The record could not be found</v>
      </c>
      <c r="W15" s="375" t="str">
        <f>_xll.RtGet("IDN",O15,"OPINT_1")</f>
        <v>#N/A The record could not be found</v>
      </c>
      <c r="X15" s="102" t="s">
        <v>224</v>
      </c>
      <c r="Y15" s="155" t="e">
        <v>#NUM!</v>
      </c>
      <c r="Z15" s="102"/>
      <c r="AA15" s="154" t="e">
        <v>#NUM!</v>
      </c>
      <c r="AB15" s="104" t="e">
        <f>_xll.qlSimpleQuoteSetValue(F15,AA15,Trigger)</f>
        <v>#NUM!</v>
      </c>
      <c r="AC15" s="9"/>
      <c r="AD15" s="3"/>
      <c r="AE15" s="61"/>
      <c r="AF15" s="60">
        <v>11</v>
      </c>
      <c r="AG15" s="58" t="b">
        <v>0</v>
      </c>
      <c r="AH15" s="58" t="str">
        <v>Q5</v>
      </c>
      <c r="AI15" s="94" t="str">
        <f t="shared" si="1"/>
        <v>AUDFUT3MQ5ConvAdj_Quote</v>
      </c>
      <c r="AJ15" s="93" t="str">
        <f>_xll.qlFuturesConvAdjustmentQuote(AI15,IborIndex,AH15,F15,Volatility,MeanReversion,Permanent,AND(ISERROR(AB15),ISERROR(FuturesHWConvAdj!Q15:Q16)),ObjectOverwrite)</f>
        <v>AUDFUT3MQ5ConvAdj_Quote#0006</v>
      </c>
      <c r="AK15" s="17" t="str">
        <f>_xll.ohRangeRetrieveError(AJ15)</f>
        <v/>
      </c>
      <c r="AL15" s="9"/>
    </row>
    <row r="16" spans="1:38" x14ac:dyDescent="0.2">
      <c r="A16" s="61"/>
      <c r="B16" s="60">
        <v>12</v>
      </c>
      <c r="C16" s="59" t="b">
        <v>0</v>
      </c>
      <c r="D16" s="58" t="str">
        <v>U5</v>
      </c>
      <c r="E16" s="57" t="str">
        <f t="shared" si="0"/>
        <v>AUDFUT3MU5_Quote</v>
      </c>
      <c r="F16" s="56" t="str">
        <f>_xll.qlSimpleQuote(E16,,PriceTickValue,Permanent,Trigger,ObjectOverwrite)</f>
        <v>AUDFUT3MU5_Quote#0000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U5</v>
      </c>
      <c r="N16" s="157">
        <v>42263</v>
      </c>
      <c r="O16" s="101" t="str">
        <v>YBAU5</v>
      </c>
      <c r="P16" s="156">
        <v>42257</v>
      </c>
      <c r="Q16" s="101">
        <v>97.23</v>
      </c>
      <c r="R16" s="101">
        <v>97.24</v>
      </c>
      <c r="S16" s="101">
        <v>97.23</v>
      </c>
      <c r="T16" s="101">
        <v>97.24</v>
      </c>
      <c r="U16" s="101">
        <f>_xll.qlMidSafe($Q16,$R16)</f>
        <v>97.234999999999999</v>
      </c>
      <c r="V16" s="370">
        <f>_xll.RtGet("IDN",O16,"TRDVOL_1")</f>
        <v>3</v>
      </c>
      <c r="W16" s="375">
        <f>_xll.RtGet("IDN",O16,"OPINT_1")</f>
        <v>137551</v>
      </c>
      <c r="X16" s="102" t="s">
        <v>224</v>
      </c>
      <c r="Y16" s="155" t="e">
        <v>#NUM!</v>
      </c>
      <c r="Z16" s="102"/>
      <c r="AA16" s="154">
        <v>97.234999999999999</v>
      </c>
      <c r="AB16" s="104">
        <f>_xll.qlSimpleQuoteSetValue(F16,AA16,Trigger)</f>
        <v>0</v>
      </c>
      <c r="AC16" s="9"/>
      <c r="AD16" s="3"/>
      <c r="AE16" s="61"/>
      <c r="AF16" s="60">
        <v>12</v>
      </c>
      <c r="AG16" s="58" t="b">
        <v>0</v>
      </c>
      <c r="AH16" s="58" t="str">
        <v>U5</v>
      </c>
      <c r="AI16" s="94" t="str">
        <f t="shared" si="1"/>
        <v>AUDFUT3MU5ConvAdj_Quote</v>
      </c>
      <c r="AJ16" s="93" t="str">
        <f>_xll.qlFuturesConvAdjustmentQuote(AI16,IborIndex,AH16,F16,Volatility,MeanReversion,Permanent,AND(ISERROR(AB16),ISERROR(FuturesHWConvAdj!Q16:Q17)),ObjectOverwrite)</f>
        <v>AUDFUT3MU5ConvAdj_Quote#0006</v>
      </c>
      <c r="AK16" s="17" t="str">
        <f>_xll.ohRangeRetrieveError(AJ16)</f>
        <v/>
      </c>
      <c r="AL16" s="9"/>
    </row>
    <row r="17" spans="1:38" x14ac:dyDescent="0.2">
      <c r="A17" s="61"/>
      <c r="B17" s="60">
        <v>13</v>
      </c>
      <c r="C17" s="59" t="b">
        <v>1</v>
      </c>
      <c r="D17" s="58" t="str">
        <v>Z5</v>
      </c>
      <c r="E17" s="57" t="str">
        <f t="shared" si="0"/>
        <v>AUDFUT3MZ5_Quote</v>
      </c>
      <c r="F17" s="56" t="str">
        <f>_xll.qlSimpleQuote(E17,,PriceTickValue,Permanent,Trigger,ObjectOverwrite)</f>
        <v>AUDFUT3MZ5_Quote#0000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Z5</v>
      </c>
      <c r="N17" s="157">
        <v>42354</v>
      </c>
      <c r="O17" s="101" t="str">
        <v>YBAZ5</v>
      </c>
      <c r="P17" s="156">
        <v>42348</v>
      </c>
      <c r="Q17" s="101">
        <v>97.17</v>
      </c>
      <c r="R17" s="101">
        <v>97.19</v>
      </c>
      <c r="S17" s="101">
        <v>97.18</v>
      </c>
      <c r="T17" s="101">
        <v>97.18</v>
      </c>
      <c r="U17" s="101">
        <f>_xll.qlMidSafe($Q17,$R17)</f>
        <v>97.18</v>
      </c>
      <c r="V17" s="370">
        <f>_xll.RtGet("IDN",O17,"TRDVOL_1")</f>
        <v>8</v>
      </c>
      <c r="W17" s="375">
        <f>_xll.RtGet("IDN",O17,"OPINT_1")</f>
        <v>76025</v>
      </c>
      <c r="X17" s="102" t="s">
        <v>224</v>
      </c>
      <c r="Y17" s="155">
        <v>97.164999999999992</v>
      </c>
      <c r="Z17" s="102"/>
      <c r="AA17" s="154">
        <v>97.18</v>
      </c>
      <c r="AB17" s="104">
        <f>_xll.qlSimpleQuoteSetValue(F17,AA17,Trigger)</f>
        <v>0</v>
      </c>
      <c r="AC17" s="9"/>
      <c r="AD17" s="3"/>
      <c r="AE17" s="61"/>
      <c r="AF17" s="60">
        <v>13</v>
      </c>
      <c r="AG17" s="58" t="b">
        <v>1</v>
      </c>
      <c r="AH17" s="58" t="str">
        <v>Z5</v>
      </c>
      <c r="AI17" s="94" t="str">
        <f t="shared" si="1"/>
        <v>AUDFUT3MZ5ConvAdj_Quote</v>
      </c>
      <c r="AJ17" s="93" t="str">
        <f>_xll.qlFuturesConvAdjustmentQuote(AI17,IborIndex,AH17,F17,Volatility,MeanReversion,Permanent,AND(ISERROR(AB17),ISERROR(FuturesHWConvAdj!Q17:Q18)),ObjectOverwrite)</f>
        <v>AUDFUT3MZ5ConvAdj_Quote#0006</v>
      </c>
      <c r="AK17" s="17" t="str">
        <f>_xll.ohRangeRetrieveError(AJ17)</f>
        <v/>
      </c>
      <c r="AL17" s="9"/>
    </row>
    <row r="18" spans="1:38" x14ac:dyDescent="0.2">
      <c r="A18" s="61"/>
      <c r="B18" s="60">
        <v>14</v>
      </c>
      <c r="C18" s="59" t="b">
        <v>1</v>
      </c>
      <c r="D18" s="58" t="str">
        <v>H6</v>
      </c>
      <c r="E18" s="57" t="str">
        <f t="shared" si="0"/>
        <v>AUDFUT3MH6_Quote</v>
      </c>
      <c r="F18" s="56" t="str">
        <f>_xll.qlSimpleQuote(E18,,PriceTickValue,Permanent,Trigger,ObjectOverwrite)</f>
        <v>AUDFUT3MH6_Quote#0000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H6</v>
      </c>
      <c r="N18" s="157">
        <v>42445</v>
      </c>
      <c r="O18" s="101" t="str">
        <v>YBAH6</v>
      </c>
      <c r="P18" s="156">
        <v>42439</v>
      </c>
      <c r="Q18" s="101">
        <v>97.1</v>
      </c>
      <c r="R18" s="101">
        <v>97.11</v>
      </c>
      <c r="S18" s="101">
        <v>97.1</v>
      </c>
      <c r="T18" s="101">
        <v>97.11</v>
      </c>
      <c r="U18" s="101">
        <f>_xll.qlMidSafe($Q18,$R18)</f>
        <v>97.10499999999999</v>
      </c>
      <c r="V18" s="370">
        <f>_xll.RtGet("IDN",O18,"TRDVOL_1")</f>
        <v>10</v>
      </c>
      <c r="W18" s="375">
        <f>_xll.RtGet("IDN",O18,"OPINT_1")</f>
        <v>55131</v>
      </c>
      <c r="X18" s="102" t="s">
        <v>224</v>
      </c>
      <c r="Y18" s="155">
        <v>97.055000000000007</v>
      </c>
      <c r="Z18" s="102"/>
      <c r="AA18" s="154">
        <v>97.10499999999999</v>
      </c>
      <c r="AB18" s="104">
        <f>_xll.qlSimpleQuoteSetValue(F18,AA18,Trigger)</f>
        <v>0</v>
      </c>
      <c r="AC18" s="9"/>
      <c r="AD18" s="3"/>
      <c r="AE18" s="61"/>
      <c r="AF18" s="60">
        <v>14</v>
      </c>
      <c r="AG18" s="58" t="b">
        <v>1</v>
      </c>
      <c r="AH18" s="58" t="str">
        <v>H6</v>
      </c>
      <c r="AI18" s="94" t="str">
        <f t="shared" si="1"/>
        <v>AUDFUT3MH6ConvAdj_Quote</v>
      </c>
      <c r="AJ18" s="93" t="str">
        <f>_xll.qlFuturesConvAdjustmentQuote(AI18,IborIndex,AH18,F18,Volatility,MeanReversion,Permanent,AND(ISERROR(AB18),ISERROR(FuturesHWConvAdj!Q18:Q19)),ObjectOverwrite)</f>
        <v>AUDFUT3MH6ConvAdj_Quote#0006</v>
      </c>
      <c r="AK18" s="17" t="str">
        <f>_xll.ohRangeRetrieveError(AJ18)</f>
        <v/>
      </c>
      <c r="AL18" s="9"/>
    </row>
    <row r="19" spans="1:38" x14ac:dyDescent="0.2">
      <c r="A19" s="61"/>
      <c r="B19" s="60">
        <v>15</v>
      </c>
      <c r="C19" s="59" t="b">
        <v>1</v>
      </c>
      <c r="D19" s="58" t="str">
        <v>M6</v>
      </c>
      <c r="E19" s="57" t="str">
        <f t="shared" si="0"/>
        <v>AUDFUT3MM6_Quote</v>
      </c>
      <c r="F19" s="56" t="str">
        <f>_xll.qlSimpleQuote(E19,,PriceTickValue,Permanent,Trigger,ObjectOverwrite)</f>
        <v>AUDFUT3MM6_Quote#0000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M6</v>
      </c>
      <c r="N19" s="157">
        <v>42536</v>
      </c>
      <c r="O19" s="101" t="str">
        <v>YBAM6</v>
      </c>
      <c r="P19" s="156">
        <v>42530</v>
      </c>
      <c r="Q19" s="101">
        <v>97.01</v>
      </c>
      <c r="R19" s="101">
        <v>97.03</v>
      </c>
      <c r="S19" s="101">
        <v>0</v>
      </c>
      <c r="T19" s="101">
        <v>97.02</v>
      </c>
      <c r="U19" s="101">
        <f>_xll.qlMidSafe($Q19,$R19)</f>
        <v>97.02000000000001</v>
      </c>
      <c r="V19" s="370">
        <f>_xll.RtGet("IDN",O19,"TRDVOL_1")</f>
        <v>0</v>
      </c>
      <c r="W19" s="375">
        <f>_xll.RtGet("IDN",O19,"OPINT_1")</f>
        <v>30256</v>
      </c>
      <c r="X19" s="102" t="s">
        <v>224</v>
      </c>
      <c r="Y19" s="155">
        <v>96.954999999999998</v>
      </c>
      <c r="Z19" s="102"/>
      <c r="AA19" s="154">
        <v>97.02000000000001</v>
      </c>
      <c r="AB19" s="104">
        <f>_xll.qlSimpleQuoteSetValue(F19,AA19,Trigger)</f>
        <v>0</v>
      </c>
      <c r="AC19" s="9"/>
      <c r="AD19" s="3"/>
      <c r="AE19" s="61"/>
      <c r="AF19" s="60">
        <v>15</v>
      </c>
      <c r="AG19" s="58" t="b">
        <v>1</v>
      </c>
      <c r="AH19" s="58" t="str">
        <v>M6</v>
      </c>
      <c r="AI19" s="94" t="str">
        <f t="shared" si="1"/>
        <v>AUDFUT3MM6ConvAdj_Quote</v>
      </c>
      <c r="AJ19" s="93" t="str">
        <f>_xll.qlFuturesConvAdjustmentQuote(AI19,IborIndex,AH19,F19,Volatility,MeanReversion,Permanent,AND(ISERROR(AB19),ISERROR(FuturesHWConvAdj!Q19:Q20)),ObjectOverwrite)</f>
        <v>AUDFUT3MM6ConvAdj_Quote#0006</v>
      </c>
      <c r="AK19" s="17" t="str">
        <f>_xll.ohRangeRetrieveError(AJ19)</f>
        <v/>
      </c>
      <c r="AL19" s="9"/>
    </row>
    <row r="20" spans="1:38" x14ac:dyDescent="0.2">
      <c r="A20" s="61"/>
      <c r="B20" s="60">
        <v>16</v>
      </c>
      <c r="C20" s="59" t="b">
        <v>1</v>
      </c>
      <c r="D20" s="58" t="str">
        <v>U6</v>
      </c>
      <c r="E20" s="57" t="str">
        <f t="shared" si="0"/>
        <v>AUDFUT3MU6_Quote</v>
      </c>
      <c r="F20" s="56" t="str">
        <f>_xll.qlSimpleQuote(E20,,PriceTickValue,Permanent,Trigger,ObjectOverwrite)</f>
        <v>AUDFUT3MU6_Quote#0000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U6</v>
      </c>
      <c r="N20" s="157">
        <v>42634</v>
      </c>
      <c r="O20" s="101" t="str">
        <v>YBAU6</v>
      </c>
      <c r="P20" s="156">
        <v>42621</v>
      </c>
      <c r="Q20" s="101">
        <v>96.92</v>
      </c>
      <c r="R20" s="101">
        <v>96.94</v>
      </c>
      <c r="S20" s="101">
        <v>0</v>
      </c>
      <c r="T20" s="101">
        <v>96.94</v>
      </c>
      <c r="U20" s="101">
        <f>_xll.qlMidSafe($Q20,$R20)</f>
        <v>96.93</v>
      </c>
      <c r="V20" s="370">
        <f>_xll.RtGet("IDN",O20,"TRDVOL_1")</f>
        <v>0</v>
      </c>
      <c r="W20" s="375">
        <f>_xll.RtGet("IDN",O20,"OPINT_1")</f>
        <v>18199</v>
      </c>
      <c r="X20" s="102" t="s">
        <v>224</v>
      </c>
      <c r="Y20" s="155">
        <v>96.85</v>
      </c>
      <c r="Z20" s="102"/>
      <c r="AA20" s="154">
        <v>96.93</v>
      </c>
      <c r="AB20" s="104">
        <f>_xll.qlSimpleQuoteSetValue(F20,AA20,Trigger)</f>
        <v>0</v>
      </c>
      <c r="AC20" s="9"/>
      <c r="AD20" s="3"/>
      <c r="AE20" s="61"/>
      <c r="AF20" s="60">
        <v>16</v>
      </c>
      <c r="AG20" s="58" t="b">
        <v>1</v>
      </c>
      <c r="AH20" s="58" t="str">
        <v>U6</v>
      </c>
      <c r="AI20" s="94" t="str">
        <f t="shared" si="1"/>
        <v>AUDFUT3MU6ConvAdj_Quote</v>
      </c>
      <c r="AJ20" s="93" t="str">
        <f>_xll.qlFuturesConvAdjustmentQuote(AI20,IborIndex,AH20,F20,Volatility,MeanReversion,Permanent,AND(ISERROR(AB20),ISERROR(FuturesHWConvAdj!Q20:Q21)),ObjectOverwrite)</f>
        <v>AUDFUT3MU6ConvAdj_Quote#0006</v>
      </c>
      <c r="AK20" s="17" t="str">
        <f>_xll.ohRangeRetrieveError(AJ20)</f>
        <v/>
      </c>
      <c r="AL20" s="9"/>
    </row>
    <row r="21" spans="1:38" x14ac:dyDescent="0.2">
      <c r="A21" s="61"/>
      <c r="B21" s="60">
        <v>17</v>
      </c>
      <c r="C21" s="59" t="b">
        <v>1</v>
      </c>
      <c r="D21" s="58" t="str">
        <v>Z6</v>
      </c>
      <c r="E21" s="57" t="str">
        <f t="shared" si="0"/>
        <v>AUDFUT3MZ6_Quote</v>
      </c>
      <c r="F21" s="56" t="str">
        <f>_xll.qlSimpleQuote(E21,,PriceTickValue,Permanent,Trigger,ObjectOverwrite)</f>
        <v>AUDFUT3MZ6_Quote#0000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Z6</v>
      </c>
      <c r="N21" s="157">
        <v>42725</v>
      </c>
      <c r="O21" s="101" t="str">
        <v>YBAZ6</v>
      </c>
      <c r="P21" s="156">
        <v>42712</v>
      </c>
      <c r="Q21" s="101">
        <v>96.83</v>
      </c>
      <c r="R21" s="101">
        <v>96.86</v>
      </c>
      <c r="S21" s="101">
        <v>0</v>
      </c>
      <c r="T21" s="101">
        <v>96.82</v>
      </c>
      <c r="U21" s="101">
        <f>_xll.qlMidSafe($Q21,$R21)</f>
        <v>96.844999999999999</v>
      </c>
      <c r="V21" s="370">
        <f>_xll.RtGet("IDN",O21,"TRDVOL_1")</f>
        <v>0</v>
      </c>
      <c r="W21" s="375">
        <f>_xll.RtGet("IDN",O21,"OPINT_1")</f>
        <v>1313</v>
      </c>
      <c r="X21" s="102" t="s">
        <v>224</v>
      </c>
      <c r="Y21" s="155">
        <v>96.759999999999991</v>
      </c>
      <c r="Z21" s="102"/>
      <c r="AA21" s="154">
        <v>96.844999999999999</v>
      </c>
      <c r="AB21" s="104">
        <f>_xll.qlSimpleQuoteSetValue(F21,AA21,Trigger)</f>
        <v>0</v>
      </c>
      <c r="AC21" s="9"/>
      <c r="AD21" s="3"/>
      <c r="AE21" s="61"/>
      <c r="AF21" s="60">
        <v>17</v>
      </c>
      <c r="AG21" s="58" t="b">
        <v>1</v>
      </c>
      <c r="AH21" s="58" t="str">
        <v>Z6</v>
      </c>
      <c r="AI21" s="94" t="str">
        <f t="shared" si="1"/>
        <v>AUDFUT3MZ6ConvAdj_Quote</v>
      </c>
      <c r="AJ21" s="93" t="str">
        <f>_xll.qlFuturesConvAdjustmentQuote(AI21,IborIndex,AH21,F21,Volatility,MeanReversion,Permanent,AND(ISERROR(AB21),ISERROR(FuturesHWConvAdj!Q21:Q22)),ObjectOverwrite)</f>
        <v>AUDFUT3MZ6ConvAdj_Quote#0006</v>
      </c>
      <c r="AK21" s="17" t="str">
        <f>_xll.ohRangeRetrieveError(AJ21)</f>
        <v/>
      </c>
      <c r="AL21" s="9"/>
    </row>
    <row r="22" spans="1:38" x14ac:dyDescent="0.2">
      <c r="A22" s="61"/>
      <c r="B22" s="60">
        <v>18</v>
      </c>
      <c r="C22" s="59" t="b">
        <v>1</v>
      </c>
      <c r="D22" s="58" t="str">
        <v>H7</v>
      </c>
      <c r="E22" s="57" t="str">
        <f t="shared" si="0"/>
        <v>AUDFUT3MH7_Quote</v>
      </c>
      <c r="F22" s="56" t="str">
        <f>_xll.qlSimpleQuote(E22,,PriceTickValue,Permanent,Trigger,ObjectOverwrite)</f>
        <v>AUDFUT3MH7_Quote#0000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H7</v>
      </c>
      <c r="N22" s="157">
        <v>42809</v>
      </c>
      <c r="O22" s="101" t="str">
        <v>YBAH7</v>
      </c>
      <c r="P22" s="156">
        <v>42803</v>
      </c>
      <c r="Q22" s="101">
        <v>96.74</v>
      </c>
      <c r="R22" s="101">
        <v>96.77</v>
      </c>
      <c r="S22" s="101">
        <v>0</v>
      </c>
      <c r="T22" s="101">
        <v>96.79</v>
      </c>
      <c r="U22" s="101">
        <f>_xll.qlMidSafe($Q22,$R22)</f>
        <v>96.754999999999995</v>
      </c>
      <c r="V22" s="370">
        <f>_xll.RtGet("IDN",O22,"TRDVOL_1")</f>
        <v>0</v>
      </c>
      <c r="W22" s="375">
        <f>_xll.RtGet("IDN",O22,"OPINT_1")</f>
        <v>689</v>
      </c>
      <c r="X22" s="102" t="s">
        <v>224</v>
      </c>
      <c r="Y22" s="155">
        <v>96.67</v>
      </c>
      <c r="Z22" s="102"/>
      <c r="AA22" s="154">
        <v>96.754999999999995</v>
      </c>
      <c r="AB22" s="104">
        <f>_xll.qlSimpleQuoteSetValue(F22,AA22,Trigger)</f>
        <v>0</v>
      </c>
      <c r="AC22" s="9"/>
      <c r="AD22" s="3"/>
      <c r="AE22" s="61"/>
      <c r="AF22" s="60">
        <v>18</v>
      </c>
      <c r="AG22" s="58" t="b">
        <v>1</v>
      </c>
      <c r="AH22" s="58" t="str">
        <v>H7</v>
      </c>
      <c r="AI22" s="94" t="str">
        <f t="shared" si="1"/>
        <v>AUDFUT3MH7ConvAdj_Quote</v>
      </c>
      <c r="AJ22" s="93" t="str">
        <f>_xll.qlFuturesConvAdjustmentQuote(AI22,IborIndex,AH22,F22,Volatility,MeanReversion,Permanent,AND(ISERROR(AB22),ISERROR(FuturesHWConvAdj!Q22:Q23)),ObjectOverwrite)</f>
        <v>AUDFUT3MH7ConvAdj_Quote#0006</v>
      </c>
      <c r="AK22" s="17" t="str">
        <f>_xll.ohRangeRetrieveError(AJ22)</f>
        <v/>
      </c>
      <c r="AL22" s="9"/>
    </row>
    <row r="23" spans="1:38" x14ac:dyDescent="0.2">
      <c r="A23" s="61"/>
      <c r="B23" s="60">
        <v>19</v>
      </c>
      <c r="C23" s="59" t="b">
        <v>1</v>
      </c>
      <c r="D23" s="58" t="str">
        <v>M7</v>
      </c>
      <c r="E23" s="57" t="str">
        <f t="shared" si="0"/>
        <v>AUDFUT3MM7_Quote</v>
      </c>
      <c r="F23" s="56" t="str">
        <f>_xll.qlSimpleQuote(E23,,PriceTickValue,Permanent,Trigger,ObjectOverwrite)</f>
        <v>AUDFUT3MM7_Quote#0000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M7</v>
      </c>
      <c r="N23" s="157">
        <v>42907</v>
      </c>
      <c r="O23" s="101" t="str">
        <v>YBAM7</v>
      </c>
      <c r="P23" s="156">
        <v>42894</v>
      </c>
      <c r="Q23" s="101">
        <v>96.64</v>
      </c>
      <c r="R23" s="101">
        <v>96.67</v>
      </c>
      <c r="S23" s="101">
        <v>0</v>
      </c>
      <c r="T23" s="101">
        <v>96.67</v>
      </c>
      <c r="U23" s="101">
        <f>_xll.qlMidSafe($Q23,$R23)</f>
        <v>96.655000000000001</v>
      </c>
      <c r="V23" s="370">
        <f>_xll.RtGet("IDN",O23,"TRDVOL_1")</f>
        <v>0</v>
      </c>
      <c r="W23" s="375">
        <f>_xll.RtGet("IDN",O23,"OPINT_1")</f>
        <v>409</v>
      </c>
      <c r="X23" s="102" t="s">
        <v>224</v>
      </c>
      <c r="Y23" s="155">
        <v>96.57</v>
      </c>
      <c r="Z23" s="102"/>
      <c r="AA23" s="154">
        <v>96.655000000000001</v>
      </c>
      <c r="AB23" s="104">
        <f>_xll.qlSimpleQuoteSetValue(F23,AA23,Trigger)</f>
        <v>0</v>
      </c>
      <c r="AC23" s="9"/>
      <c r="AD23" s="3"/>
      <c r="AE23" s="61"/>
      <c r="AF23" s="60">
        <v>19</v>
      </c>
      <c r="AG23" s="58" t="b">
        <v>1</v>
      </c>
      <c r="AH23" s="58" t="str">
        <v>M7</v>
      </c>
      <c r="AI23" s="94" t="str">
        <f t="shared" si="1"/>
        <v>AUDFUT3MM7ConvAdj_Quote</v>
      </c>
      <c r="AJ23" s="93" t="str">
        <f>_xll.qlFuturesConvAdjustmentQuote(AI23,IborIndex,AH23,F23,Volatility,MeanReversion,Permanent,AND(ISERROR(AB23),ISERROR(FuturesHWConvAdj!Q23:Q24)),ObjectOverwrite)</f>
        <v>AUDFUT3MM7ConvAdj_Quote#0006</v>
      </c>
      <c r="AK23" s="17" t="str">
        <f>_xll.ohRangeRetrieveError(AJ23)</f>
        <v/>
      </c>
      <c r="AL23" s="9"/>
    </row>
    <row r="24" spans="1:38" x14ac:dyDescent="0.2">
      <c r="A24" s="61"/>
      <c r="B24" s="60">
        <v>20</v>
      </c>
      <c r="C24" s="59" t="b">
        <v>1</v>
      </c>
      <c r="D24" s="58" t="str">
        <v>U7</v>
      </c>
      <c r="E24" s="57" t="str">
        <f t="shared" si="0"/>
        <v>AUDFUT3MU7_Quote</v>
      </c>
      <c r="F24" s="56" t="str">
        <f>_xll.qlSimpleQuote(E24,,PriceTickValue,Permanent,Trigger,ObjectOverwrite)</f>
        <v>AUDFUT3MU7_Quote#0000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U7</v>
      </c>
      <c r="N24" s="157">
        <v>42998</v>
      </c>
      <c r="O24" s="101" t="str">
        <v>YBAU7</v>
      </c>
      <c r="P24" s="156">
        <v>42985</v>
      </c>
      <c r="Q24" s="101">
        <v>96.55</v>
      </c>
      <c r="R24" s="101">
        <v>96.58</v>
      </c>
      <c r="S24" s="101">
        <v>0</v>
      </c>
      <c r="T24" s="101">
        <v>96.57</v>
      </c>
      <c r="U24" s="101">
        <f>_xll.qlMidSafe($Q24,$R24)</f>
        <v>96.564999999999998</v>
      </c>
      <c r="V24" s="370">
        <f>_xll.RtGet("IDN",O24,"TRDVOL_1")</f>
        <v>0</v>
      </c>
      <c r="W24" s="375">
        <f>_xll.RtGet("IDN",O24,"OPINT_1")</f>
        <v>95</v>
      </c>
      <c r="X24" s="102" t="s">
        <v>224</v>
      </c>
      <c r="Y24" s="155">
        <v>96.47</v>
      </c>
      <c r="Z24" s="102"/>
      <c r="AA24" s="154">
        <v>96.564999999999998</v>
      </c>
      <c r="AB24" s="104">
        <f>_xll.qlSimpleQuoteSetValue(F24,AA24,Trigger)</f>
        <v>0</v>
      </c>
      <c r="AC24" s="9"/>
      <c r="AD24" s="3"/>
      <c r="AE24" s="61"/>
      <c r="AF24" s="60">
        <v>20</v>
      </c>
      <c r="AG24" s="58" t="b">
        <v>1</v>
      </c>
      <c r="AH24" s="58" t="str">
        <v>U7</v>
      </c>
      <c r="AI24" s="94" t="str">
        <f t="shared" si="1"/>
        <v>AUDFUT3MU7ConvAdj_Quote</v>
      </c>
      <c r="AJ24" s="93" t="str">
        <f>_xll.qlFuturesConvAdjustmentQuote(AI24,IborIndex,AH24,F24,Volatility,MeanReversion,Permanent,AND(ISERROR(AB24),ISERROR(FuturesHWConvAdj!Q24:Q25)),ObjectOverwrite)</f>
        <v>AUDFUT3MU7ConvAdj_Quote#0006</v>
      </c>
      <c r="AK24" s="17" t="str">
        <f>_xll.ohRangeRetrieveError(AJ24)</f>
        <v/>
      </c>
      <c r="AL24" s="9"/>
    </row>
    <row r="25" spans="1:38" x14ac:dyDescent="0.2">
      <c r="A25" s="61"/>
      <c r="B25" s="60">
        <v>21</v>
      </c>
      <c r="C25" s="59" t="b">
        <v>1</v>
      </c>
      <c r="D25" s="58" t="str">
        <v>Z7</v>
      </c>
      <c r="E25" s="57" t="str">
        <f t="shared" si="0"/>
        <v>AUDFUT3MZ7_Quote</v>
      </c>
      <c r="F25" s="56" t="str">
        <f>_xll.qlSimpleQuote(E25,,PriceTickValue,Permanent,Trigger,ObjectOverwrite)</f>
        <v>AUDFUT3MZ7_Quote#0000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Z7</v>
      </c>
      <c r="N25" s="157">
        <v>43089</v>
      </c>
      <c r="O25" s="101" t="str">
        <v>YBAZ7</v>
      </c>
      <c r="P25" s="156">
        <v>43076</v>
      </c>
      <c r="Q25" s="101">
        <v>96.44</v>
      </c>
      <c r="R25" s="101">
        <v>96.49</v>
      </c>
      <c r="S25" s="101">
        <v>0</v>
      </c>
      <c r="T25" s="101">
        <v>95.76</v>
      </c>
      <c r="U25" s="101">
        <f>_xll.qlMidSafe($Q25,$R25)</f>
        <v>96.465000000000003</v>
      </c>
      <c r="V25" s="370">
        <f>_xll.RtGet("IDN",O25,"TRDVOL_1")</f>
        <v>0</v>
      </c>
      <c r="W25" s="375">
        <f>_xll.RtGet("IDN",O25,"OPINT_1")</f>
        <v>0</v>
      </c>
      <c r="X25" s="102" t="s">
        <v>224</v>
      </c>
      <c r="Y25" s="155">
        <v>96.385000000000005</v>
      </c>
      <c r="Z25" s="102"/>
      <c r="AA25" s="154">
        <v>96.465000000000003</v>
      </c>
      <c r="AB25" s="104">
        <f>_xll.qlSimpleQuoteSetValue(F25,AA25,Trigger)</f>
        <v>-9.9999999999909051E-3</v>
      </c>
      <c r="AC25" s="9"/>
      <c r="AD25" s="3"/>
      <c r="AE25" s="61"/>
      <c r="AF25" s="60">
        <v>21</v>
      </c>
      <c r="AG25" s="58" t="b">
        <v>1</v>
      </c>
      <c r="AH25" s="58" t="str">
        <v>Z7</v>
      </c>
      <c r="AI25" s="94" t="str">
        <f t="shared" si="1"/>
        <v>AUDFUT3MZ7ConvAdj_Quote</v>
      </c>
      <c r="AJ25" s="93" t="str">
        <f>_xll.qlFuturesConvAdjustmentQuote(AI25,IborIndex,AH25,F25,Volatility,MeanReversion,Permanent,AND(ISERROR(AB25),ISERROR(FuturesHWConvAdj!Q25:Q26)),ObjectOverwrite)</f>
        <v>AUDFUT3MZ7ConvAdj_Quote#0006</v>
      </c>
      <c r="AK25" s="17" t="str">
        <f>_xll.ohRangeRetrieveError(AJ25)</f>
        <v/>
      </c>
      <c r="AL25" s="9"/>
    </row>
    <row r="26" spans="1:38" x14ac:dyDescent="0.2">
      <c r="A26" s="61"/>
      <c r="B26" s="60">
        <v>22</v>
      </c>
      <c r="C26" s="59" t="b">
        <v>1</v>
      </c>
      <c r="D26" s="58" t="str">
        <v>H8</v>
      </c>
      <c r="E26" s="57" t="str">
        <f t="shared" si="0"/>
        <v>AUDFUT3MH8_Quote</v>
      </c>
      <c r="F26" s="56" t="str">
        <f>_xll.qlSimpleQuote(E26,,PriceTickValue,Permanent,Trigger,ObjectOverwrite)</f>
        <v>AUDFUT3MH8_Quote#0000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H8</v>
      </c>
      <c r="N26" s="157">
        <v>43180</v>
      </c>
      <c r="O26" s="101" t="str">
        <v>YBAH8</v>
      </c>
      <c r="P26" s="156">
        <v>43167</v>
      </c>
      <c r="Q26" s="101">
        <v>96.34</v>
      </c>
      <c r="R26" s="101">
        <v>96.39</v>
      </c>
      <c r="S26" s="101">
        <v>0</v>
      </c>
      <c r="T26" s="101">
        <v>95.76</v>
      </c>
      <c r="U26" s="101">
        <f>_xll.qlMidSafe($Q26,$R26)</f>
        <v>96.365000000000009</v>
      </c>
      <c r="V26" s="370">
        <f>_xll.RtGet("IDN",O26,"TRDVOL_1")</f>
        <v>0</v>
      </c>
      <c r="W26" s="375">
        <f>_xll.RtGet("IDN",O26,"OPINT_1")</f>
        <v>0</v>
      </c>
      <c r="X26" s="102" t="s">
        <v>224</v>
      </c>
      <c r="Y26" s="155">
        <v>96.3</v>
      </c>
      <c r="Z26" s="102"/>
      <c r="AA26" s="154">
        <v>96.365000000000009</v>
      </c>
      <c r="AB26" s="104">
        <f>_xll.qlSimpleQuoteSetValue(F26,AA26,Trigger)</f>
        <v>-9.9999999999909051E-3</v>
      </c>
      <c r="AC26" s="9"/>
      <c r="AD26" s="3"/>
      <c r="AE26" s="61"/>
      <c r="AF26" s="60">
        <v>22</v>
      </c>
      <c r="AG26" s="58" t="b">
        <v>1</v>
      </c>
      <c r="AH26" s="58" t="str">
        <v>H8</v>
      </c>
      <c r="AI26" s="94" t="str">
        <f t="shared" si="1"/>
        <v>AUDFUT3MH8ConvAdj_Quote</v>
      </c>
      <c r="AJ26" s="93" t="str">
        <f>_xll.qlFuturesConvAdjustmentQuote(AI26,IborIndex,AH26,F26,Volatility,MeanReversion,Permanent,AND(ISERROR(AB26),ISERROR(FuturesHWConvAdj!Q26:Q27)),ObjectOverwrite)</f>
        <v>AUDFUT3MH8ConvAdj_Quote#0006</v>
      </c>
      <c r="AK26" s="17" t="str">
        <f>_xll.ohRangeRetrieveError(AJ26)</f>
        <v/>
      </c>
      <c r="AL26" s="9"/>
    </row>
    <row r="27" spans="1:38" x14ac:dyDescent="0.2">
      <c r="A27" s="61"/>
      <c r="B27" s="60">
        <v>23</v>
      </c>
      <c r="C27" s="59" t="b">
        <v>1</v>
      </c>
      <c r="D27" s="58" t="str">
        <v>M8</v>
      </c>
      <c r="E27" s="57" t="str">
        <f t="shared" si="0"/>
        <v>AUDFUT3MM8_Quote</v>
      </c>
      <c r="F27" s="56" t="str">
        <f>_xll.qlSimpleQuote(E27,,PriceTickValue,Permanent,Trigger,ObjectOverwrite)</f>
        <v>AUDFUT3MM8_Quote#0000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M8</v>
      </c>
      <c r="N27" s="157">
        <v>43271</v>
      </c>
      <c r="O27" s="101" t="str">
        <v>YBAM8</v>
      </c>
      <c r="P27" s="156">
        <v>43258</v>
      </c>
      <c r="Q27" s="101">
        <v>96.24</v>
      </c>
      <c r="R27" s="101">
        <v>96.29</v>
      </c>
      <c r="S27" s="101">
        <v>0</v>
      </c>
      <c r="T27" s="101">
        <v>95.76</v>
      </c>
      <c r="U27" s="101">
        <f>_xll.qlMidSafe($Q27,$R27)</f>
        <v>96.265000000000001</v>
      </c>
      <c r="V27" s="370">
        <f>_xll.RtGet("IDN",O27,"TRDVOL_1")</f>
        <v>0</v>
      </c>
      <c r="W27" s="375">
        <f>_xll.RtGet("IDN",O27,"OPINT_1")</f>
        <v>0</v>
      </c>
      <c r="X27" s="102" t="s">
        <v>224</v>
      </c>
      <c r="Y27" s="155" t="e">
        <v>#NUM!</v>
      </c>
      <c r="Z27" s="102"/>
      <c r="AA27" s="154">
        <v>96.265000000000001</v>
      </c>
      <c r="AB27" s="104">
        <f>_xll.qlSimpleQuoteSetValue(F27,AA27,Trigger)</f>
        <v>-1.0000000000005116E-2</v>
      </c>
      <c r="AC27" s="9"/>
      <c r="AD27" s="3"/>
      <c r="AE27" s="61"/>
      <c r="AF27" s="60">
        <v>23</v>
      </c>
      <c r="AG27" s="58" t="b">
        <v>1</v>
      </c>
      <c r="AH27" s="58" t="str">
        <v>M8</v>
      </c>
      <c r="AI27" s="94" t="str">
        <f t="shared" si="1"/>
        <v>AUDFUT3MM8ConvAdj_Quote</v>
      </c>
      <c r="AJ27" s="93" t="str">
        <f>_xll.qlFuturesConvAdjustmentQuote(AI27,IborIndex,AH27,F27,Volatility,MeanReversion,Permanent,AND(ISERROR(AB27),ISERROR(FuturesHWConvAdj!Q27:Q28)),ObjectOverwrite)</f>
        <v>AUDFUT3MM8ConvAdj_Quote#0006</v>
      </c>
      <c r="AK27" s="17" t="str">
        <f>_xll.ohRangeRetrieveError(AJ27)</f>
        <v/>
      </c>
      <c r="AL27" s="9"/>
    </row>
    <row r="28" spans="1:38" x14ac:dyDescent="0.2">
      <c r="A28" s="61"/>
      <c r="B28" s="60">
        <v>24</v>
      </c>
      <c r="C28" s="59" t="b">
        <v>1</v>
      </c>
      <c r="D28" s="58" t="str">
        <v>U8</v>
      </c>
      <c r="E28" s="57" t="str">
        <f t="shared" si="0"/>
        <v>AUDFUT3MU8_Quote</v>
      </c>
      <c r="F28" s="56" t="str">
        <f>_xll.qlSimpleQuote(E28,,PriceTickValue,Permanent,Trigger,ObjectOverwrite)</f>
        <v>AUDFUT3MU8_Quote#0000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U8</v>
      </c>
      <c r="N28" s="157">
        <v>43362</v>
      </c>
      <c r="O28" s="101" t="str">
        <v>YBAU8</v>
      </c>
      <c r="P28" s="156">
        <v>43356</v>
      </c>
      <c r="Q28" s="101">
        <v>96.14</v>
      </c>
      <c r="R28" s="101">
        <v>96.19</v>
      </c>
      <c r="S28" s="101">
        <v>0</v>
      </c>
      <c r="T28" s="101">
        <v>95.76</v>
      </c>
      <c r="U28" s="101">
        <f>_xll.qlMidSafe($Q28,$R28)</f>
        <v>96.164999999999992</v>
      </c>
      <c r="V28" s="370">
        <f>_xll.RtGet("IDN",O28,"TRDVOL_1")</f>
        <v>0</v>
      </c>
      <c r="W28" s="375">
        <f>_xll.RtGet("IDN",O28,"OPINT_1")</f>
        <v>0</v>
      </c>
      <c r="X28" s="102" t="s">
        <v>224</v>
      </c>
      <c r="Y28" s="155" t="e">
        <v>#NUM!</v>
      </c>
      <c r="Z28" s="102"/>
      <c r="AA28" s="154">
        <v>96.164999999999992</v>
      </c>
      <c r="AB28" s="104">
        <f>_xll.qlSimpleQuoteSetValue(F28,AA28,Trigger)</f>
        <v>0</v>
      </c>
      <c r="AC28" s="9"/>
      <c r="AD28" s="3"/>
      <c r="AE28" s="61"/>
      <c r="AF28" s="60">
        <v>24</v>
      </c>
      <c r="AG28" s="58" t="b">
        <v>1</v>
      </c>
      <c r="AH28" s="58" t="str">
        <v>U8</v>
      </c>
      <c r="AI28" s="94" t="str">
        <f t="shared" si="1"/>
        <v>AUDFUT3MU8ConvAdj_Quote</v>
      </c>
      <c r="AJ28" s="93" t="str">
        <f>_xll.qlFuturesConvAdjustmentQuote(AI28,IborIndex,AH28,F28,Volatility,MeanReversion,Permanent,AND(ISERROR(AB28),ISERROR(FuturesHWConvAdj!Q28:Q29)),ObjectOverwrite)</f>
        <v>AUDFUT3MU8ConvAdj_Quote#0006</v>
      </c>
      <c r="AK28" s="17" t="str">
        <f>_xll.ohRangeRetrieveError(AJ28)</f>
        <v/>
      </c>
      <c r="AL28" s="9"/>
    </row>
    <row r="29" spans="1:38" x14ac:dyDescent="0.2">
      <c r="A29" s="61"/>
      <c r="B29" s="60">
        <v>25</v>
      </c>
      <c r="C29" s="59" t="b">
        <v>1</v>
      </c>
      <c r="D29" s="58" t="str">
        <v>Z8</v>
      </c>
      <c r="E29" s="57" t="str">
        <f t="shared" si="0"/>
        <v>AUDFUT3MZ8_Quote</v>
      </c>
      <c r="F29" s="56" t="str">
        <f>_xll.qlSimpleQuote(E29,,PriceTickValue,Permanent,Trigger,ObjectOverwrite)</f>
        <v>AUDFUT3MZ8_Quote#0000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Z8</v>
      </c>
      <c r="N29" s="157">
        <v>43453</v>
      </c>
      <c r="O29" s="101" t="str">
        <v>YBAZ8</v>
      </c>
      <c r="P29" s="156">
        <v>43447</v>
      </c>
      <c r="Q29" s="101">
        <v>95.97</v>
      </c>
      <c r="R29" s="101">
        <v>96.16</v>
      </c>
      <c r="S29" s="101">
        <v>0</v>
      </c>
      <c r="T29" s="101">
        <v>95.76</v>
      </c>
      <c r="U29" s="101">
        <f>_xll.qlMidSafe($Q29,$R29)</f>
        <v>96.064999999999998</v>
      </c>
      <c r="V29" s="370">
        <f>_xll.RtGet("IDN",O29,"TRDVOL_1")</f>
        <v>0</v>
      </c>
      <c r="W29" s="375">
        <f>_xll.RtGet("IDN",O29,"OPINT_1")</f>
        <v>0</v>
      </c>
      <c r="X29" s="102" t="s">
        <v>224</v>
      </c>
      <c r="Y29" s="155" t="e">
        <v>#NUM!</v>
      </c>
      <c r="Z29" s="102"/>
      <c r="AA29" s="154">
        <v>96.064999999999998</v>
      </c>
      <c r="AB29" s="104">
        <f>_xll.qlSimpleQuoteSetValue(F29,AA29,Trigger)</f>
        <v>0</v>
      </c>
      <c r="AC29" s="9"/>
      <c r="AD29" s="3"/>
      <c r="AE29" s="61"/>
      <c r="AF29" s="60">
        <v>25</v>
      </c>
      <c r="AG29" s="58" t="b">
        <v>1</v>
      </c>
      <c r="AH29" s="58" t="str">
        <v>Z8</v>
      </c>
      <c r="AI29" s="94" t="str">
        <f t="shared" si="1"/>
        <v>AUDFUT3MZ8ConvAdj_Quote</v>
      </c>
      <c r="AJ29" s="93" t="str">
        <f>_xll.qlFuturesConvAdjustmentQuote(AI29,IborIndex,AH29,F29,Volatility,MeanReversion,Permanent,AND(ISERROR(AB29),ISERROR(FuturesHWConvAdj!Q29:Q30)),ObjectOverwrite)</f>
        <v>AUDFUT3MZ8ConvAdj_Quote#0006</v>
      </c>
      <c r="AK29" s="17" t="str">
        <f>_xll.ohRangeRetrieveError(AJ29)</f>
        <v/>
      </c>
      <c r="AL29" s="9"/>
    </row>
    <row r="30" spans="1:38" x14ac:dyDescent="0.2">
      <c r="A30" s="61"/>
      <c r="B30" s="60">
        <v>26</v>
      </c>
      <c r="C30" s="59" t="b">
        <v>1</v>
      </c>
      <c r="D30" s="58" t="str">
        <v>H9</v>
      </c>
      <c r="E30" s="57" t="str">
        <f t="shared" si="0"/>
        <v>AUDFUT3MH9_Quote</v>
      </c>
      <c r="F30" s="56" t="str">
        <f>_xll.qlSimpleQuote(E30,,PriceTickValue,Permanent,Trigger,ObjectOverwrite)</f>
        <v>AUDFUT3MH9_Quote#0000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H9</v>
      </c>
      <c r="N30" s="157">
        <v>43544</v>
      </c>
      <c r="O30" s="101" t="str">
        <v>YBAH9</v>
      </c>
      <c r="P30" s="156">
        <v>43531</v>
      </c>
      <c r="Q30" s="101">
        <v>0</v>
      </c>
      <c r="R30" s="101">
        <v>0</v>
      </c>
      <c r="S30" s="101">
        <v>0</v>
      </c>
      <c r="T30" s="101">
        <v>0</v>
      </c>
      <c r="U30" s="101" t="e">
        <f>_xll.qlMidSafe($Q30,$R30)</f>
        <v>#NUM!</v>
      </c>
      <c r="V30" s="370">
        <f>_xll.RtGet("IDN",O30,"TRDVOL_1")</f>
        <v>0</v>
      </c>
      <c r="W30" s="375">
        <f>_xll.RtGet("IDN",O30,"OPINT_1")</f>
        <v>0</v>
      </c>
      <c r="X30" s="102" t="s">
        <v>224</v>
      </c>
      <c r="Y30" s="155" t="e">
        <v>#NUM!</v>
      </c>
      <c r="Z30" s="102"/>
      <c r="AA30" s="154" t="e">
        <v>#NUM!</v>
      </c>
      <c r="AB30" s="104" t="e">
        <f>_xll.qlSimpleQuoteSetValue(F30,AA30,Trigger)</f>
        <v>#NUM!</v>
      </c>
      <c r="AC30" s="9"/>
      <c r="AD30" s="3"/>
      <c r="AE30" s="61"/>
      <c r="AF30" s="60">
        <v>26</v>
      </c>
      <c r="AG30" s="58" t="b">
        <v>1</v>
      </c>
      <c r="AH30" s="58" t="str">
        <v>H9</v>
      </c>
      <c r="AI30" s="94" t="str">
        <f t="shared" si="1"/>
        <v>AUDFUT3MH9ConvAdj_Quote</v>
      </c>
      <c r="AJ30" s="93" t="str">
        <f>_xll.qlFuturesConvAdjustmentQuote(AI30,IborIndex,AH30,F30,Volatility,MeanReversion,Permanent,AND(ISERROR(AB30),ISERROR(FuturesHWConvAdj!Q30:Q31)),ObjectOverwrite)</f>
        <v>AUDFUT3MH9ConvAdj_Quote#0006</v>
      </c>
      <c r="AK30" s="17" t="str">
        <f>_xll.ohRangeRetrieveError(AJ30)</f>
        <v/>
      </c>
      <c r="AL30" s="9"/>
    </row>
    <row r="31" spans="1:38" x14ac:dyDescent="0.2">
      <c r="A31" s="61"/>
      <c r="B31" s="60">
        <v>27</v>
      </c>
      <c r="C31" s="59" t="b">
        <v>1</v>
      </c>
      <c r="D31" s="58" t="str">
        <v>M9</v>
      </c>
      <c r="E31" s="57" t="str">
        <f t="shared" si="0"/>
        <v>AUDFUT3MM9_Quote</v>
      </c>
      <c r="F31" s="56" t="str">
        <f>_xll.qlSimpleQuote(E31,,PriceTickValue,Permanent,Trigger,ObjectOverwrite)</f>
        <v>AUDFUT3MM9_Quote#0000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M9</v>
      </c>
      <c r="N31" s="157">
        <v>43635</v>
      </c>
      <c r="O31" s="101" t="str">
        <v>YBAM9</v>
      </c>
      <c r="P31" s="156">
        <v>43629</v>
      </c>
      <c r="Q31" s="101">
        <v>0</v>
      </c>
      <c r="R31" s="101">
        <v>0</v>
      </c>
      <c r="S31" s="101">
        <v>0</v>
      </c>
      <c r="T31" s="101">
        <v>0</v>
      </c>
      <c r="U31" s="101" t="e">
        <f>_xll.qlMidSafe($Q31,$R31)</f>
        <v>#NUM!</v>
      </c>
      <c r="V31" s="370">
        <f>_xll.RtGet("IDN",O31,"TRDVOL_1")</f>
        <v>0</v>
      </c>
      <c r="W31" s="375">
        <f>_xll.RtGet("IDN",O31,"OPINT_1")</f>
        <v>0</v>
      </c>
      <c r="X31" s="102" t="s">
        <v>224</v>
      </c>
      <c r="Y31" s="155" t="e">
        <v>#NUM!</v>
      </c>
      <c r="Z31" s="102"/>
      <c r="AA31" s="154" t="e">
        <v>#NUM!</v>
      </c>
      <c r="AB31" s="104" t="e">
        <f>_xll.qlSimpleQuoteSetValue(F31,AA31,Trigger)</f>
        <v>#NUM!</v>
      </c>
      <c r="AC31" s="9"/>
      <c r="AD31" s="3"/>
      <c r="AE31" s="61"/>
      <c r="AF31" s="60">
        <v>27</v>
      </c>
      <c r="AG31" s="58" t="b">
        <v>1</v>
      </c>
      <c r="AH31" s="58" t="str">
        <v>M9</v>
      </c>
      <c r="AI31" s="94" t="str">
        <f t="shared" si="1"/>
        <v>AUDFUT3MM9ConvAdj_Quote</v>
      </c>
      <c r="AJ31" s="93" t="str">
        <f>_xll.qlFuturesConvAdjustmentQuote(AI31,IborIndex,AH31,F31,Volatility,MeanReversion,Permanent,AND(ISERROR(AB31),ISERROR(FuturesHWConvAdj!Q31:Q32)),ObjectOverwrite)</f>
        <v>AUDFUT3MM9ConvAdj_Quote#0006</v>
      </c>
      <c r="AK31" s="17" t="str">
        <f>_xll.ohRangeRetrieveError(AJ31)</f>
        <v/>
      </c>
      <c r="AL31" s="9"/>
    </row>
    <row r="32" spans="1:38" x14ac:dyDescent="0.2">
      <c r="A32" s="61"/>
      <c r="B32" s="60">
        <v>28</v>
      </c>
      <c r="C32" s="59" t="b">
        <v>1</v>
      </c>
      <c r="D32" s="58" t="str">
        <v>U9</v>
      </c>
      <c r="E32" s="57" t="str">
        <f t="shared" si="0"/>
        <v>AUDFUT3MU9_Quote</v>
      </c>
      <c r="F32" s="56" t="str">
        <f>_xll.qlSimpleQuote(E32,,PriceTickValue,Permanent,Trigger,ObjectOverwrite)</f>
        <v>AUDFUT3MU9_Quote#0000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U9</v>
      </c>
      <c r="N32" s="157">
        <v>43726</v>
      </c>
      <c r="O32" s="101" t="str">
        <v>YBAU9</v>
      </c>
      <c r="P32" s="156">
        <v>43720</v>
      </c>
      <c r="Q32" s="101">
        <v>0</v>
      </c>
      <c r="R32" s="101">
        <v>0</v>
      </c>
      <c r="S32" s="101">
        <v>0</v>
      </c>
      <c r="T32" s="101">
        <v>0</v>
      </c>
      <c r="U32" s="101" t="e">
        <f>_xll.qlMidSafe($Q32,$R32)</f>
        <v>#NUM!</v>
      </c>
      <c r="V32" s="370">
        <f>_xll.RtGet("IDN",O32,"TRDVOL_1")</f>
        <v>0</v>
      </c>
      <c r="W32" s="375">
        <f>_xll.RtGet("IDN",O32,"OPINT_1")</f>
        <v>0</v>
      </c>
      <c r="X32" s="102" t="s">
        <v>224</v>
      </c>
      <c r="Y32" s="155" t="e">
        <v>#NUM!</v>
      </c>
      <c r="Z32" s="102"/>
      <c r="AA32" s="154" t="e">
        <v>#NUM!</v>
      </c>
      <c r="AB32" s="104" t="e">
        <f>_xll.qlSimpleQuoteSetValue(F32,AA32,Trigger)</f>
        <v>#NUM!</v>
      </c>
      <c r="AC32" s="9"/>
      <c r="AD32" s="3"/>
      <c r="AE32" s="61"/>
      <c r="AF32" s="60">
        <v>28</v>
      </c>
      <c r="AG32" s="58" t="b">
        <v>1</v>
      </c>
      <c r="AH32" s="58" t="str">
        <v>U9</v>
      </c>
      <c r="AI32" s="94" t="str">
        <f t="shared" si="1"/>
        <v>AUDFUT3MU9ConvAdj_Quote</v>
      </c>
      <c r="AJ32" s="93" t="str">
        <f>_xll.qlFuturesConvAdjustmentQuote(AI32,IborIndex,AH32,F32,Volatility,MeanReversion,Permanent,AND(ISERROR(AB32),ISERROR(FuturesHWConvAdj!Q32:Q33)),ObjectOverwrite)</f>
        <v>AUDFUT3MU9ConvAdj_Quote#0006</v>
      </c>
      <c r="AK32" s="17" t="str">
        <f>_xll.ohRangeRetrieveError(AJ32)</f>
        <v/>
      </c>
      <c r="AL32" s="9"/>
    </row>
    <row r="33" spans="1:38" x14ac:dyDescent="0.2">
      <c r="A33" s="61"/>
      <c r="B33" s="60">
        <v>29</v>
      </c>
      <c r="C33" s="59" t="b">
        <v>1</v>
      </c>
      <c r="D33" s="58" t="str">
        <v>Z9</v>
      </c>
      <c r="E33" s="57" t="str">
        <f t="shared" si="0"/>
        <v>AUDFUT3MZ9_Quote</v>
      </c>
      <c r="F33" s="56" t="str">
        <f>_xll.qlSimpleQuote(E33,,PriceTickValue,Permanent,Trigger,ObjectOverwrite)</f>
        <v>AUDFUT3MZ9_Quote#0000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Z9</v>
      </c>
      <c r="N33" s="157">
        <v>43817</v>
      </c>
      <c r="O33" s="101" t="str">
        <v>YBAZ9</v>
      </c>
      <c r="P33" s="156" t="s">
        <v>221</v>
      </c>
      <c r="Q33" s="101" t="s">
        <v>221</v>
      </c>
      <c r="R33" s="101" t="s">
        <v>221</v>
      </c>
      <c r="S33" s="101" t="s">
        <v>221</v>
      </c>
      <c r="T33" s="101" t="s">
        <v>221</v>
      </c>
      <c r="U33" s="101" t="e">
        <f>_xll.qlMidSafe($Q33,$R33)</f>
        <v>#NUM!</v>
      </c>
      <c r="V33" s="370" t="str">
        <f>_xll.RtGet("IDN",O33,"TRDVOL_1")</f>
        <v>#N/A The record could not be found</v>
      </c>
      <c r="W33" s="375" t="str">
        <f>_xll.RtGet("IDN",O33,"OPINT_1")</f>
        <v>#N/A The record could not be found</v>
      </c>
      <c r="X33" s="102"/>
      <c r="Y33" s="155" t="e">
        <v>#NUM!</v>
      </c>
      <c r="Z33" s="102"/>
      <c r="AA33" s="154" t="e">
        <v>#NUM!</v>
      </c>
      <c r="AB33" s="104" t="e">
        <f>_xll.qlSimpleQuoteSetValue(F33,AA33,Trigger)</f>
        <v>#NUM!</v>
      </c>
      <c r="AC33" s="9"/>
      <c r="AD33" s="3"/>
      <c r="AE33" s="61"/>
      <c r="AF33" s="60">
        <v>29</v>
      </c>
      <c r="AG33" s="58" t="b">
        <v>1</v>
      </c>
      <c r="AH33" s="58" t="str">
        <v>Z9</v>
      </c>
      <c r="AI33" s="94" t="str">
        <f t="shared" si="1"/>
        <v>AUDFUT3MZ9ConvAdj_Quote</v>
      </c>
      <c r="AJ33" s="93" t="str">
        <f>_xll.qlFuturesConvAdjustmentQuote(AI33,IborIndex,AH33,F33,Volatility,MeanReversion,Permanent,AND(ISERROR(AB33),ISERROR(FuturesHWConvAdj!Q33:Q34)),ObjectOverwrite)</f>
        <v>AUDFUT3MZ9ConvAdj_Quote#0006</v>
      </c>
      <c r="AK33" s="17" t="str">
        <f>_xll.ohRangeRetrieveError(AJ33)</f>
        <v/>
      </c>
      <c r="AL33" s="9"/>
    </row>
    <row r="34" spans="1:38" x14ac:dyDescent="0.2">
      <c r="A34" s="61"/>
      <c r="B34" s="60">
        <v>30</v>
      </c>
      <c r="C34" s="59" t="b">
        <v>1</v>
      </c>
      <c r="D34" s="58" t="str">
        <v>H0</v>
      </c>
      <c r="E34" s="57" t="str">
        <f t="shared" si="0"/>
        <v>AUDFUT3MH0_Quote</v>
      </c>
      <c r="F34" s="56" t="str">
        <f>_xll.qlSimpleQuote(E34,,PriceTickValue,Permanent,Trigger,ObjectOverwrite)</f>
        <v>AUDFUT3MH0_Quote#0000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H0</v>
      </c>
      <c r="N34" s="157">
        <v>43908</v>
      </c>
      <c r="O34" s="101" t="str">
        <v>YBAH0</v>
      </c>
      <c r="P34" s="156" t="s">
        <v>221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1" t="e">
        <f>_xll.qlMidSafe($Q34,$R34)</f>
        <v>#NUM!</v>
      </c>
      <c r="V34" s="370" t="str">
        <f>_xll.RtGet("IDN",O34,"TRDVOL_1")</f>
        <v>#N/A The record could not be found</v>
      </c>
      <c r="W34" s="375" t="str">
        <f>_xll.RtGet("IDN",O34,"OPINT_1")</f>
        <v>#N/A The record could not be found</v>
      </c>
      <c r="X34" s="102" t="s">
        <v>224</v>
      </c>
      <c r="Y34" s="155" t="e">
        <v>#NUM!</v>
      </c>
      <c r="Z34" s="102"/>
      <c r="AA34" s="154" t="e">
        <v>#NUM!</v>
      </c>
      <c r="AB34" s="104" t="e">
        <f>_xll.qlSimpleQuoteSetValue(F34,AA34,Trigger)</f>
        <v>#NUM!</v>
      </c>
      <c r="AC34" s="9"/>
      <c r="AD34" s="3"/>
      <c r="AE34" s="61"/>
      <c r="AF34" s="60">
        <v>30</v>
      </c>
      <c r="AG34" s="58" t="b">
        <v>1</v>
      </c>
      <c r="AH34" s="58" t="str">
        <v>H0</v>
      </c>
      <c r="AI34" s="94" t="str">
        <f t="shared" si="1"/>
        <v>AUDFUT3MH0ConvAdj_Quote</v>
      </c>
      <c r="AJ34" s="93" t="str">
        <f>_xll.qlFuturesConvAdjustmentQuote(AI34,IborIndex,AH34,F34,Volatility,MeanReversion,Permanent,AND(ISERROR(AB34),ISERROR(FuturesHWConvAdj!Q34:Q35)),ObjectOverwrite)</f>
        <v>AUDFUT3MH0ConvAdj_Quote#0006</v>
      </c>
      <c r="AK34" s="17" t="str">
        <f>_xll.ohRangeRetrieveError(AJ34)</f>
        <v/>
      </c>
      <c r="AL34" s="9"/>
    </row>
    <row r="35" spans="1:38" x14ac:dyDescent="0.2">
      <c r="A35" s="61"/>
      <c r="B35" s="60">
        <v>31</v>
      </c>
      <c r="C35" s="59" t="b">
        <v>1</v>
      </c>
      <c r="D35" s="58" t="str">
        <v>M0</v>
      </c>
      <c r="E35" s="57" t="str">
        <f t="shared" si="0"/>
        <v>AUDFUT3MM0_Quote</v>
      </c>
      <c r="F35" s="56" t="str">
        <f>_xll.qlSimpleQuote(E35,,PriceTickValue,Permanent,Trigger,ObjectOverwrite)</f>
        <v>AUDFUT3MM0_Quote#0000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M0</v>
      </c>
      <c r="N35" s="157">
        <v>43999</v>
      </c>
      <c r="O35" s="101" t="str">
        <v>YBAM0</v>
      </c>
      <c r="P35" s="156" t="s">
        <v>221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1" t="e">
        <f>_xll.qlMidSafe($Q35,$R35)</f>
        <v>#NUM!</v>
      </c>
      <c r="V35" s="370" t="str">
        <f>_xll.RtGet("IDN",O35,"TRDVOL_1")</f>
        <v>#N/A The record could not be found</v>
      </c>
      <c r="W35" s="375" t="str">
        <f>_xll.RtGet("IDN",O35,"OPINT_1")</f>
        <v>#N/A The record could not be found</v>
      </c>
      <c r="X35" s="102" t="s">
        <v>224</v>
      </c>
      <c r="Y35" s="155" t="e">
        <v>#NUM!</v>
      </c>
      <c r="Z35" s="102"/>
      <c r="AA35" s="154" t="e">
        <v>#NUM!</v>
      </c>
      <c r="AB35" s="104" t="e">
        <f>_xll.qlSimpleQuoteSetValue(F35,AA35,Trigger)</f>
        <v>#NUM!</v>
      </c>
      <c r="AC35" s="9"/>
      <c r="AD35" s="3"/>
      <c r="AE35" s="61"/>
      <c r="AF35" s="60">
        <v>31</v>
      </c>
      <c r="AG35" s="58" t="b">
        <v>1</v>
      </c>
      <c r="AH35" s="58" t="str">
        <v>M0</v>
      </c>
      <c r="AI35" s="94" t="str">
        <f t="shared" si="1"/>
        <v>AUDFUT3MM0ConvAdj_Quote</v>
      </c>
      <c r="AJ35" s="93" t="str">
        <f>_xll.qlFuturesConvAdjustmentQuote(AI35,IborIndex,AH35,F35,Volatility,MeanReversion,Permanent,AND(ISERROR(AB35),ISERROR(FuturesHWConvAdj!Q35:Q36)),ObjectOverwrite)</f>
        <v>AUDFUT3MM0ConvAdj_Quote#0006</v>
      </c>
      <c r="AK35" s="17" t="str">
        <f>_xll.ohRangeRetrieveError(AJ35)</f>
        <v/>
      </c>
      <c r="AL35" s="9"/>
    </row>
    <row r="36" spans="1:38" x14ac:dyDescent="0.2">
      <c r="A36" s="61"/>
      <c r="B36" s="60">
        <v>32</v>
      </c>
      <c r="C36" s="59" t="b">
        <v>1</v>
      </c>
      <c r="D36" s="58" t="str">
        <v>U0</v>
      </c>
      <c r="E36" s="57" t="str">
        <f t="shared" si="0"/>
        <v>AUDFUT3MU0_Quote</v>
      </c>
      <c r="F36" s="56" t="str">
        <f>_xll.qlSimpleQuote(E36,,PriceTickValue,Permanent,Trigger,ObjectOverwrite)</f>
        <v>AUDFUT3MU0_Quote#0000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U0</v>
      </c>
      <c r="N36" s="157">
        <v>44090</v>
      </c>
      <c r="O36" s="101" t="str">
        <v>YBAU0</v>
      </c>
      <c r="P36" s="156" t="s">
        <v>221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1" t="e">
        <f>_xll.qlMidSafe($Q36,$R36)</f>
        <v>#NUM!</v>
      </c>
      <c r="V36" s="370" t="str">
        <f>_xll.RtGet("IDN",O36,"TRDVOL_1")</f>
        <v>#N/A The record could not be found</v>
      </c>
      <c r="W36" s="375" t="str">
        <f>_xll.RtGet("IDN",O36,"OPINT_1")</f>
        <v>#N/A The record could not be found</v>
      </c>
      <c r="X36" s="102" t="s">
        <v>224</v>
      </c>
      <c r="Y36" s="155" t="e">
        <v>#NUM!</v>
      </c>
      <c r="Z36" s="102"/>
      <c r="AA36" s="154" t="e">
        <v>#NUM!</v>
      </c>
      <c r="AB36" s="104" t="e">
        <f>_xll.qlSimpleQuoteSetValue(F36,AA36,Trigger)</f>
        <v>#NUM!</v>
      </c>
      <c r="AC36" s="9"/>
      <c r="AD36" s="3"/>
      <c r="AE36" s="61"/>
      <c r="AF36" s="60">
        <v>32</v>
      </c>
      <c r="AG36" s="58" t="b">
        <v>1</v>
      </c>
      <c r="AH36" s="58" t="str">
        <v>U0</v>
      </c>
      <c r="AI36" s="94" t="str">
        <f t="shared" si="1"/>
        <v>AUDFUT3MU0ConvAdj_Quote</v>
      </c>
      <c r="AJ36" s="93" t="str">
        <f>_xll.qlFuturesConvAdjustmentQuote(AI36,IborIndex,AH36,F36,Volatility,MeanReversion,Permanent,AND(ISERROR(AB36),ISERROR(FuturesHWConvAdj!Q36:Q37)),ObjectOverwrite)</f>
        <v>AUDFUT3MU0ConvAdj_Quote#0006</v>
      </c>
      <c r="AK36" s="17" t="str">
        <f>_xll.ohRangeRetrieveError(AJ36)</f>
        <v/>
      </c>
      <c r="AL36" s="9"/>
    </row>
    <row r="37" spans="1:38" x14ac:dyDescent="0.2">
      <c r="A37" s="61"/>
      <c r="B37" s="60">
        <v>33</v>
      </c>
      <c r="C37" s="59" t="b">
        <v>1</v>
      </c>
      <c r="D37" s="58" t="str">
        <v>Z0</v>
      </c>
      <c r="E37" s="57" t="str">
        <f t="shared" si="0"/>
        <v>AUDFUT3MZ0_Quote</v>
      </c>
      <c r="F37" s="56" t="str">
        <f>_xll.qlSimpleQuote(E37,,PriceTickValue,Permanent,Trigger,ObjectOverwrite)</f>
        <v>AUDFUT3MZ0_Quote#0000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Z0</v>
      </c>
      <c r="N37" s="157">
        <v>44181</v>
      </c>
      <c r="O37" s="101" t="str">
        <v>YBAZ0</v>
      </c>
      <c r="P37" s="156" t="s">
        <v>221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1" t="e">
        <f>_xll.qlMidSafe($Q37,$R37)</f>
        <v>#NUM!</v>
      </c>
      <c r="V37" s="370" t="str">
        <f>_xll.RtGet("IDN",O37,"TRDVOL_1")</f>
        <v>#N/A The record could not be found</v>
      </c>
      <c r="W37" s="375" t="str">
        <f>_xll.RtGet("IDN",O37,"OPINT_1")</f>
        <v>#N/A The record could not be found</v>
      </c>
      <c r="X37" s="102" t="s">
        <v>224</v>
      </c>
      <c r="Y37" s="155" t="e">
        <v>#NUM!</v>
      </c>
      <c r="Z37" s="102"/>
      <c r="AA37" s="154" t="e">
        <v>#NUM!</v>
      </c>
      <c r="AB37" s="104" t="e">
        <f>_xll.qlSimpleQuoteSetValue(F37,AA37,Trigger)</f>
        <v>#NUM!</v>
      </c>
      <c r="AC37" s="9"/>
      <c r="AD37" s="3"/>
      <c r="AE37" s="61"/>
      <c r="AF37" s="60">
        <v>33</v>
      </c>
      <c r="AG37" s="58" t="b">
        <v>1</v>
      </c>
      <c r="AH37" s="58" t="str">
        <v>Z0</v>
      </c>
      <c r="AI37" s="94" t="str">
        <f t="shared" si="1"/>
        <v>AUDFUT3MZ0ConvAdj_Quote</v>
      </c>
      <c r="AJ37" s="93" t="str">
        <f>_xll.qlFuturesConvAdjustmentQuote(AI37,IborIndex,AH37,F37,Volatility,MeanReversion,Permanent,AND(ISERROR(AB37),ISERROR(FuturesHWConvAdj!Q37:Q38)),ObjectOverwrite)</f>
        <v>AUDFUT3MZ0ConvAdj_Quote#0006</v>
      </c>
      <c r="AK37" s="17" t="str">
        <f>_xll.ohRangeRetrieveError(AJ37)</f>
        <v/>
      </c>
      <c r="AL37" s="9"/>
    </row>
    <row r="38" spans="1:38" x14ac:dyDescent="0.2">
      <c r="A38" s="61"/>
      <c r="B38" s="60">
        <v>34</v>
      </c>
      <c r="C38" s="59" t="b">
        <v>1</v>
      </c>
      <c r="D38" s="58" t="str">
        <v>H1</v>
      </c>
      <c r="E38" s="57" t="str">
        <f t="shared" si="0"/>
        <v>AUDFUT3MH1_Quote</v>
      </c>
      <c r="F38" s="56" t="str">
        <f>_xll.qlSimpleQuote(E38,,PriceTickValue,Permanent,Trigger,ObjectOverwrite)</f>
        <v>AUDFUT3MH1_Quote#0000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H1</v>
      </c>
      <c r="N38" s="157">
        <v>44272</v>
      </c>
      <c r="O38" s="101" t="str">
        <v>YBAH1</v>
      </c>
      <c r="P38" s="156" t="s">
        <v>221</v>
      </c>
      <c r="Q38" s="101" t="s">
        <v>221</v>
      </c>
      <c r="R38" s="101" t="s">
        <v>221</v>
      </c>
      <c r="S38" s="101" t="s">
        <v>221</v>
      </c>
      <c r="T38" s="101" t="s">
        <v>221</v>
      </c>
      <c r="U38" s="101" t="e">
        <f>_xll.qlMidSafe($Q38,$R38)</f>
        <v>#NUM!</v>
      </c>
      <c r="V38" s="370" t="str">
        <f>_xll.RtGet("IDN",O38,"TRDVOL_1")</f>
        <v>#N/A The record could not be found</v>
      </c>
      <c r="W38" s="375" t="str">
        <f>_xll.RtGet("IDN",O38,"OPINT_1")</f>
        <v>#N/A The record could not be found</v>
      </c>
      <c r="X38" s="102" t="s">
        <v>224</v>
      </c>
      <c r="Y38" s="155" t="e">
        <v>#NUM!</v>
      </c>
      <c r="Z38" s="102"/>
      <c r="AA38" s="154" t="e">
        <v>#NUM!</v>
      </c>
      <c r="AB38" s="104" t="e">
        <f>_xll.qlSimpleQuoteSetValue(F38,AA38,Trigger)</f>
        <v>#NUM!</v>
      </c>
      <c r="AC38" s="9"/>
      <c r="AD38" s="3"/>
      <c r="AE38" s="61"/>
      <c r="AF38" s="60">
        <v>34</v>
      </c>
      <c r="AG38" s="58" t="b">
        <v>1</v>
      </c>
      <c r="AH38" s="58" t="str">
        <v>H1</v>
      </c>
      <c r="AI38" s="94" t="str">
        <f t="shared" si="1"/>
        <v>AUDFUT3MH1ConvAdj_Quote</v>
      </c>
      <c r="AJ38" s="93" t="str">
        <f>_xll.qlFuturesConvAdjustmentQuote(AI38,IborIndex,AH38,F38,Volatility,MeanReversion,Permanent,AND(ISERROR(AB38),ISERROR(FuturesHWConvAdj!Q38:Q39)),ObjectOverwrite)</f>
        <v>AUDFUT3MH1ConvAdj_Quote#0006</v>
      </c>
      <c r="AK38" s="17" t="str">
        <f>_xll.ohRangeRetrieveError(AJ38)</f>
        <v/>
      </c>
      <c r="AL38" s="9"/>
    </row>
    <row r="39" spans="1:38" x14ac:dyDescent="0.2">
      <c r="A39" s="61"/>
      <c r="B39" s="60">
        <v>35</v>
      </c>
      <c r="C39" s="59" t="b">
        <v>1</v>
      </c>
      <c r="D39" s="58" t="str">
        <v>M1</v>
      </c>
      <c r="E39" s="57" t="str">
        <f t="shared" si="0"/>
        <v>AUDFUT3MM1_Quote</v>
      </c>
      <c r="F39" s="56" t="str">
        <f>_xll.qlSimpleQuote(E39,,PriceTickValue,Permanent,Trigger,ObjectOverwrite)</f>
        <v>AUDFUT3MM1_Quote#0000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M1</v>
      </c>
      <c r="N39" s="157">
        <v>44363</v>
      </c>
      <c r="O39" s="101" t="str">
        <v>YBAM1</v>
      </c>
      <c r="P39" s="156" t="s">
        <v>221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1" t="e">
        <f>_xll.qlMidSafe($Q39,$R39)</f>
        <v>#NUM!</v>
      </c>
      <c r="V39" s="370" t="str">
        <f>_xll.RtGet("IDN",O39,"TRDVOL_1")</f>
        <v>#N/A The record could not be found</v>
      </c>
      <c r="W39" s="375" t="str">
        <f>_xll.RtGet("IDN",O39,"OPINT_1")</f>
        <v>#N/A The record could not be found</v>
      </c>
      <c r="X39" s="102" t="s">
        <v>224</v>
      </c>
      <c r="Y39" s="155" t="e">
        <v>#NUM!</v>
      </c>
      <c r="Z39" s="102"/>
      <c r="AA39" s="154" t="e">
        <v>#NUM!</v>
      </c>
      <c r="AB39" s="104" t="e">
        <f>_xll.qlSimpleQuoteSetValue(F39,AA39,Trigger)</f>
        <v>#NUM!</v>
      </c>
      <c r="AC39" s="9"/>
      <c r="AD39" s="3"/>
      <c r="AE39" s="61"/>
      <c r="AF39" s="60">
        <v>35</v>
      </c>
      <c r="AG39" s="58" t="b">
        <v>1</v>
      </c>
      <c r="AH39" s="58" t="str">
        <v>M1</v>
      </c>
      <c r="AI39" s="94" t="str">
        <f t="shared" si="1"/>
        <v>AUDFUT3MM1ConvAdj_Quote</v>
      </c>
      <c r="AJ39" s="93" t="str">
        <f>_xll.qlFuturesConvAdjustmentQuote(AI39,IborIndex,AH39,F39,Volatility,MeanReversion,Permanent,AND(ISERROR(AB39),ISERROR(FuturesHWConvAdj!Q39:Q40)),ObjectOverwrite)</f>
        <v>AUDFUT3MM1ConvAdj_Quote#0006</v>
      </c>
      <c r="AK39" s="17" t="str">
        <f>_xll.ohRangeRetrieveError(AJ39)</f>
        <v/>
      </c>
      <c r="AL39" s="9"/>
    </row>
    <row r="40" spans="1:38" x14ac:dyDescent="0.2">
      <c r="A40" s="61"/>
      <c r="B40" s="60">
        <v>36</v>
      </c>
      <c r="C40" s="59" t="b">
        <v>1</v>
      </c>
      <c r="D40" s="58" t="str">
        <v>U1</v>
      </c>
      <c r="E40" s="57" t="str">
        <f t="shared" si="0"/>
        <v>AUDFUT3MU1_Quote</v>
      </c>
      <c r="F40" s="56" t="str">
        <f>_xll.qlSimpleQuote(E40,,PriceTickValue,Permanent,Trigger,ObjectOverwrite)</f>
        <v>AUDFUT3MU1_Quote#0000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U1</v>
      </c>
      <c r="N40" s="157">
        <v>44454</v>
      </c>
      <c r="O40" s="101" t="str">
        <v>YBAU1</v>
      </c>
      <c r="P40" s="156" t="s">
        <v>221</v>
      </c>
      <c r="Q40" s="101" t="s">
        <v>221</v>
      </c>
      <c r="R40" s="101" t="s">
        <v>221</v>
      </c>
      <c r="S40" s="101" t="s">
        <v>221</v>
      </c>
      <c r="T40" s="101" t="s">
        <v>221</v>
      </c>
      <c r="U40" s="101" t="e">
        <f>_xll.qlMidSafe($Q40,$R40)</f>
        <v>#NUM!</v>
      </c>
      <c r="V40" s="370" t="str">
        <f>_xll.RtGet("IDN",O40,"TRDVOL_1")</f>
        <v>#N/A The record could not be found</v>
      </c>
      <c r="W40" s="375" t="str">
        <f>_xll.RtGet("IDN",O40,"OPINT_1")</f>
        <v>#N/A The record could not be found</v>
      </c>
      <c r="X40" s="102" t="s">
        <v>224</v>
      </c>
      <c r="Y40" s="155" t="e">
        <v>#NUM!</v>
      </c>
      <c r="Z40" s="102"/>
      <c r="AA40" s="154" t="e">
        <v>#NUM!</v>
      </c>
      <c r="AB40" s="104" t="e">
        <f>_xll.qlSimpleQuoteSetValue(F40,AA40,Trigger)</f>
        <v>#NUM!</v>
      </c>
      <c r="AC40" s="9"/>
      <c r="AD40" s="3"/>
      <c r="AE40" s="61"/>
      <c r="AF40" s="60">
        <v>36</v>
      </c>
      <c r="AG40" s="58" t="b">
        <v>1</v>
      </c>
      <c r="AH40" s="58" t="str">
        <v>U1</v>
      </c>
      <c r="AI40" s="94" t="str">
        <f t="shared" si="1"/>
        <v>AUDFUT3MU1ConvAdj_Quote</v>
      </c>
      <c r="AJ40" s="93" t="str">
        <f>_xll.qlFuturesConvAdjustmentQuote(AI40,IborIndex,AH40,F40,Volatility,MeanReversion,Permanent,AND(ISERROR(AB40),ISERROR(FuturesHWConvAdj!Q40:Q41)),ObjectOverwrite)</f>
        <v>AUDFUT3MU1ConvAdj_Quote#0006</v>
      </c>
      <c r="AK40" s="17" t="str">
        <f>_xll.ohRangeRetrieveError(AJ40)</f>
        <v/>
      </c>
      <c r="AL40" s="9"/>
    </row>
    <row r="41" spans="1:38" x14ac:dyDescent="0.2">
      <c r="A41" s="61"/>
      <c r="B41" s="60">
        <v>37</v>
      </c>
      <c r="C41" s="59" t="b">
        <v>1</v>
      </c>
      <c r="D41" s="58" t="str">
        <v>Z1</v>
      </c>
      <c r="E41" s="57" t="str">
        <f t="shared" si="0"/>
        <v>AUDFUT3MZ1_Quote</v>
      </c>
      <c r="F41" s="56" t="str">
        <f>_xll.qlSimpleQuote(E41,,PriceTickValue,Permanent,Trigger,ObjectOverwrite)</f>
        <v>AUDFUT3MZ1_Quote#0000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Z1</v>
      </c>
      <c r="N41" s="157">
        <v>44545</v>
      </c>
      <c r="O41" s="101" t="str">
        <v>YBAZ1</v>
      </c>
      <c r="P41" s="156" t="s">
        <v>221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1" t="e">
        <f>_xll.qlMidSafe($Q41,$R41)</f>
        <v>#NUM!</v>
      </c>
      <c r="V41" s="370" t="str">
        <f>_xll.RtGet("IDN",O41,"TRDVOL_1")</f>
        <v>#N/A The record could not be found</v>
      </c>
      <c r="W41" s="375" t="str">
        <f>_xll.RtGet("IDN",O41,"OPINT_1")</f>
        <v>#N/A The record could not be found</v>
      </c>
      <c r="X41" s="102" t="s">
        <v>224</v>
      </c>
      <c r="Y41" s="155" t="e">
        <v>#NUM!</v>
      </c>
      <c r="Z41" s="102"/>
      <c r="AA41" s="154" t="e">
        <v>#NUM!</v>
      </c>
      <c r="AB41" s="104" t="e">
        <f>_xll.qlSimpleQuoteSetValue(F41,AA41,Trigger)</f>
        <v>#NUM!</v>
      </c>
      <c r="AC41" s="9"/>
      <c r="AD41" s="3"/>
      <c r="AE41" s="61"/>
      <c r="AF41" s="60">
        <v>37</v>
      </c>
      <c r="AG41" s="58" t="b">
        <v>1</v>
      </c>
      <c r="AH41" s="58" t="str">
        <v>Z1</v>
      </c>
      <c r="AI41" s="94" t="str">
        <f t="shared" si="1"/>
        <v>AUDFUT3MZ1ConvAdj_Quote</v>
      </c>
      <c r="AJ41" s="93" t="str">
        <f>_xll.qlFuturesConvAdjustmentQuote(AI41,IborIndex,AH41,F41,Volatility,MeanReversion,Permanent,AND(ISERROR(AB41),ISERROR(FuturesHWConvAdj!Q41:Q42)),ObjectOverwrite)</f>
        <v>AUDFUT3MZ1ConvAdj_Quote#0006</v>
      </c>
      <c r="AK41" s="17" t="str">
        <f>_xll.ohRangeRetrieveError(AJ41)</f>
        <v/>
      </c>
      <c r="AL41" s="9"/>
    </row>
    <row r="42" spans="1:38" x14ac:dyDescent="0.2">
      <c r="A42" s="61"/>
      <c r="B42" s="60">
        <v>38</v>
      </c>
      <c r="C42" s="59" t="b">
        <v>1</v>
      </c>
      <c r="D42" s="58" t="str">
        <v>H2</v>
      </c>
      <c r="E42" s="57" t="str">
        <f t="shared" si="0"/>
        <v>AUDFUT3MH2_Quote</v>
      </c>
      <c r="F42" s="56" t="str">
        <f>_xll.qlSimpleQuote(E42,,PriceTickValue,Permanent,Trigger,ObjectOverwrite)</f>
        <v>AUDFUT3MH2_Quote#0000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H2</v>
      </c>
      <c r="N42" s="157">
        <v>44636</v>
      </c>
      <c r="O42" s="101" t="str">
        <v>YBAH2</v>
      </c>
      <c r="P42" s="156" t="s">
        <v>221</v>
      </c>
      <c r="Q42" s="101" t="s">
        <v>221</v>
      </c>
      <c r="R42" s="101" t="s">
        <v>221</v>
      </c>
      <c r="S42" s="101" t="s">
        <v>221</v>
      </c>
      <c r="T42" s="101" t="s">
        <v>221</v>
      </c>
      <c r="U42" s="101" t="e">
        <f>_xll.qlMidSafe($Q42,$R42)</f>
        <v>#NUM!</v>
      </c>
      <c r="V42" s="370" t="str">
        <f>_xll.RtGet("IDN",O42,"TRDVOL_1")</f>
        <v>#N/A The record could not be found</v>
      </c>
      <c r="W42" s="375" t="str">
        <f>_xll.RtGet("IDN",O42,"OPINT_1")</f>
        <v>#N/A The record could not be found</v>
      </c>
      <c r="X42" s="102" t="s">
        <v>224</v>
      </c>
      <c r="Y42" s="155" t="e">
        <v>#NUM!</v>
      </c>
      <c r="Z42" s="102"/>
      <c r="AA42" s="154" t="e">
        <v>#NUM!</v>
      </c>
      <c r="AB42" s="104" t="e">
        <f>_xll.qlSimpleQuoteSetValue(F42,AA42,Trigger)</f>
        <v>#NUM!</v>
      </c>
      <c r="AC42" s="9"/>
      <c r="AD42" s="3"/>
      <c r="AE42" s="61"/>
      <c r="AF42" s="60">
        <v>38</v>
      </c>
      <c r="AG42" s="58" t="b">
        <v>1</v>
      </c>
      <c r="AH42" s="58" t="str">
        <v>H2</v>
      </c>
      <c r="AI42" s="94" t="str">
        <f t="shared" si="1"/>
        <v>AUDFUT3MH2ConvAdj_Quote</v>
      </c>
      <c r="AJ42" s="93" t="str">
        <f>_xll.qlFuturesConvAdjustmentQuote(AI42,IborIndex,AH42,F42,Volatility,MeanReversion,Permanent,AND(ISERROR(AB42),ISERROR(FuturesHWConvAdj!Q42:Q43)),ObjectOverwrite)</f>
        <v>AUDFUT3MH2ConvAdj_Quote#0006</v>
      </c>
      <c r="AK42" s="17" t="str">
        <f>_xll.ohRangeRetrieveError(AJ42)</f>
        <v/>
      </c>
      <c r="AL42" s="9"/>
    </row>
    <row r="43" spans="1:38" x14ac:dyDescent="0.2">
      <c r="A43" s="61"/>
      <c r="B43" s="60">
        <v>39</v>
      </c>
      <c r="C43" s="59" t="b">
        <v>1</v>
      </c>
      <c r="D43" s="58" t="str">
        <v>M2</v>
      </c>
      <c r="E43" s="57" t="str">
        <f t="shared" si="0"/>
        <v>AUDFUT3MM2_Quote</v>
      </c>
      <c r="F43" s="56" t="str">
        <f>_xll.qlSimpleQuote(E43,,PriceTickValue,Permanent,Trigger,ObjectOverwrite)</f>
        <v>AUDFUT3MM2_Quote#0000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M2</v>
      </c>
      <c r="N43" s="157">
        <v>44727</v>
      </c>
      <c r="O43" s="101" t="str">
        <v>YBAM2</v>
      </c>
      <c r="P43" s="156" t="s">
        <v>221</v>
      </c>
      <c r="Q43" s="101" t="s">
        <v>221</v>
      </c>
      <c r="R43" s="101" t="s">
        <v>221</v>
      </c>
      <c r="S43" s="101" t="s">
        <v>221</v>
      </c>
      <c r="T43" s="101" t="s">
        <v>221</v>
      </c>
      <c r="U43" s="101" t="e">
        <f>_xll.qlMidSafe($Q43,$R43)</f>
        <v>#NUM!</v>
      </c>
      <c r="V43" s="370" t="str">
        <f>_xll.RtGet("IDN",O43,"TRDVOL_1")</f>
        <v>#N/A The record could not be found</v>
      </c>
      <c r="W43" s="375" t="str">
        <f>_xll.RtGet("IDN",O43,"OPINT_1")</f>
        <v>#N/A The record could not be found</v>
      </c>
      <c r="X43" s="102" t="s">
        <v>224</v>
      </c>
      <c r="Y43" s="155" t="e">
        <v>#NUM!</v>
      </c>
      <c r="Z43" s="102"/>
      <c r="AA43" s="154" t="e">
        <v>#NUM!</v>
      </c>
      <c r="AB43" s="104" t="e">
        <f>_xll.qlSimpleQuoteSetValue(F43,AA43,Trigger)</f>
        <v>#NUM!</v>
      </c>
      <c r="AC43" s="9"/>
      <c r="AD43" s="3"/>
      <c r="AE43" s="61"/>
      <c r="AF43" s="60">
        <v>39</v>
      </c>
      <c r="AG43" s="58" t="b">
        <v>1</v>
      </c>
      <c r="AH43" s="58" t="str">
        <v>M2</v>
      </c>
      <c r="AI43" s="94" t="str">
        <f t="shared" si="1"/>
        <v>AUDFUT3MM2ConvAdj_Quote</v>
      </c>
      <c r="AJ43" s="93" t="str">
        <f>_xll.qlFuturesConvAdjustmentQuote(AI43,IborIndex,AH43,F43,Volatility,MeanReversion,Permanent,AND(ISERROR(AB43),ISERROR(FuturesHWConvAdj!Q43:Q44)),ObjectOverwrite)</f>
        <v>AUDFUT3MM2ConvAdj_Quote#0006</v>
      </c>
      <c r="AK43" s="17" t="str">
        <f>_xll.ohRangeRetrieveError(AJ43)</f>
        <v/>
      </c>
      <c r="AL43" s="9"/>
    </row>
    <row r="44" spans="1:38" x14ac:dyDescent="0.2">
      <c r="A44" s="61"/>
      <c r="B44" s="60">
        <v>40</v>
      </c>
      <c r="C44" s="59" t="b">
        <v>1</v>
      </c>
      <c r="D44" s="58" t="str">
        <v>U2</v>
      </c>
      <c r="E44" s="57" t="str">
        <f t="shared" si="0"/>
        <v>AUDFUT3MU2_Quote</v>
      </c>
      <c r="F44" s="56" t="str">
        <f>_xll.qlSimpleQuote(E44,,PriceTickValue,Permanent,Trigger,ObjectOverwrite)</f>
        <v>AUDFUT3MU2_Quote#0000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U2</v>
      </c>
      <c r="N44" s="157">
        <v>44825</v>
      </c>
      <c r="O44" s="101" t="str">
        <v>YBAU2</v>
      </c>
      <c r="P44" s="156" t="s">
        <v>221</v>
      </c>
      <c r="Q44" s="101" t="s">
        <v>221</v>
      </c>
      <c r="R44" s="101" t="s">
        <v>221</v>
      </c>
      <c r="S44" s="101" t="s">
        <v>221</v>
      </c>
      <c r="T44" s="101" t="s">
        <v>221</v>
      </c>
      <c r="U44" s="101" t="e">
        <f>_xll.qlMidSafe($Q44,$R44)</f>
        <v>#NUM!</v>
      </c>
      <c r="V44" s="370" t="str">
        <f>_xll.RtGet("IDN",O44,"TRDVOL_1")</f>
        <v>#N/A The record could not be found</v>
      </c>
      <c r="W44" s="375" t="str">
        <f>_xll.RtGet("IDN",O44,"OPINT_1")</f>
        <v>#N/A The record could not be found</v>
      </c>
      <c r="X44" s="102" t="s">
        <v>224</v>
      </c>
      <c r="Y44" s="155" t="e">
        <v>#NUM!</v>
      </c>
      <c r="Z44" s="102"/>
      <c r="AA44" s="154" t="e">
        <v>#NUM!</v>
      </c>
      <c r="AB44" s="104" t="e">
        <f>_xll.qlSimpleQuoteSetValue(F44,AA44,Trigger)</f>
        <v>#NUM!</v>
      </c>
      <c r="AC44" s="9"/>
      <c r="AD44" s="3"/>
      <c r="AE44" s="61"/>
      <c r="AF44" s="60">
        <v>40</v>
      </c>
      <c r="AG44" s="58" t="b">
        <v>1</v>
      </c>
      <c r="AH44" s="58" t="str">
        <v>U2</v>
      </c>
      <c r="AI44" s="94" t="str">
        <f t="shared" si="1"/>
        <v>AUDFUT3MU2ConvAdj_Quote</v>
      </c>
      <c r="AJ44" s="93" t="str">
        <f>_xll.qlFuturesConvAdjustmentQuote(AI44,IborIndex,AH44,F44,Volatility,MeanReversion,Permanent,AND(ISERROR(AB44),ISERROR(FuturesHWConvAdj!Q44:Q45)),ObjectOverwrite)</f>
        <v>AUDFUT3MU2ConvAdj_Quote#0006</v>
      </c>
      <c r="AK44" s="17" t="str">
        <f>_xll.ohRangeRetrieveError(AJ44)</f>
        <v/>
      </c>
      <c r="AL44" s="9"/>
    </row>
    <row r="45" spans="1:38" x14ac:dyDescent="0.2">
      <c r="A45" s="61"/>
      <c r="B45" s="60">
        <v>41</v>
      </c>
      <c r="C45" s="59" t="b">
        <v>1</v>
      </c>
      <c r="D45" s="58" t="str">
        <v>Z2</v>
      </c>
      <c r="E45" s="57" t="str">
        <f t="shared" si="0"/>
        <v>AUDFUT3MZ2_Quote</v>
      </c>
      <c r="F45" s="56" t="str">
        <f>_xll.qlSimpleQuote(E45,,PriceTickValue,Permanent,Trigger,ObjectOverwrite)</f>
        <v>AUDFUT3MZ2_Quote#0000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Z2</v>
      </c>
      <c r="N45" s="157">
        <v>44916</v>
      </c>
      <c r="O45" s="101" t="str">
        <v>YBAZ2</v>
      </c>
      <c r="P45" s="156" t="s">
        <v>221</v>
      </c>
      <c r="Q45" s="101" t="s">
        <v>221</v>
      </c>
      <c r="R45" s="101" t="s">
        <v>221</v>
      </c>
      <c r="S45" s="101" t="s">
        <v>221</v>
      </c>
      <c r="T45" s="101" t="s">
        <v>221</v>
      </c>
      <c r="U45" s="101" t="e">
        <f>_xll.qlMidSafe($Q45,$R45)</f>
        <v>#NUM!</v>
      </c>
      <c r="V45" s="370" t="str">
        <f>_xll.RtGet("IDN",O45,"TRDVOL_1")</f>
        <v>#N/A The record could not be found</v>
      </c>
      <c r="W45" s="375" t="str">
        <f>_xll.RtGet("IDN",O45,"OPINT_1")</f>
        <v>#N/A The record could not be found</v>
      </c>
      <c r="X45" s="102" t="s">
        <v>224</v>
      </c>
      <c r="Y45" s="155" t="e">
        <v>#NUM!</v>
      </c>
      <c r="Z45" s="102"/>
      <c r="AA45" s="154" t="e">
        <v>#NUM!</v>
      </c>
      <c r="AB45" s="104" t="e">
        <f>_xll.qlSimpleQuoteSetValue(F45,AA45,Trigger)</f>
        <v>#NUM!</v>
      </c>
      <c r="AC45" s="9"/>
      <c r="AD45" s="3"/>
      <c r="AE45" s="61"/>
      <c r="AF45" s="60">
        <v>41</v>
      </c>
      <c r="AG45" s="58" t="b">
        <v>1</v>
      </c>
      <c r="AH45" s="58" t="str">
        <v>Z2</v>
      </c>
      <c r="AI45" s="94" t="str">
        <f t="shared" si="1"/>
        <v>AUDFUT3MZ2ConvAdj_Quote</v>
      </c>
      <c r="AJ45" s="93" t="str">
        <f>_xll.qlFuturesConvAdjustmentQuote(AI45,IborIndex,AH45,F45,Volatility,MeanReversion,Permanent,AND(ISERROR(AB45),ISERROR(FuturesHWConvAdj!Q45:Q46)),ObjectOverwrite)</f>
        <v>AUDFUT3MZ2ConvAdj_Quote#0006</v>
      </c>
      <c r="AK45" s="17" t="str">
        <f>_xll.ohRangeRetrieveError(AJ45)</f>
        <v/>
      </c>
      <c r="AL45" s="9"/>
    </row>
    <row r="46" spans="1:38" x14ac:dyDescent="0.2">
      <c r="A46" s="61"/>
      <c r="B46" s="60">
        <v>42</v>
      </c>
      <c r="C46" s="59" t="b">
        <v>1</v>
      </c>
      <c r="D46" s="58" t="str">
        <v>H3</v>
      </c>
      <c r="E46" s="57" t="str">
        <f t="shared" si="0"/>
        <v>AUDFUT3MH3_Quote</v>
      </c>
      <c r="F46" s="56" t="str">
        <f>_xll.qlSimpleQuote(E46,,PriceTickValue,Permanent,Trigger,ObjectOverwrite)</f>
        <v>AUDFUT3MH3_Quote#0000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H3</v>
      </c>
      <c r="N46" s="150">
        <v>45000</v>
      </c>
      <c r="O46" s="108" t="str">
        <v>YBAH3</v>
      </c>
      <c r="P46" s="149" t="s">
        <v>221</v>
      </c>
      <c r="Q46" s="108" t="s">
        <v>221</v>
      </c>
      <c r="R46" s="108" t="s">
        <v>221</v>
      </c>
      <c r="S46" s="108" t="s">
        <v>221</v>
      </c>
      <c r="T46" s="108" t="s">
        <v>221</v>
      </c>
      <c r="U46" s="108" t="e">
        <f>_xll.qlMidSafe($Q46,$R46)</f>
        <v>#NUM!</v>
      </c>
      <c r="V46" s="373" t="str">
        <f>_xll.RtGet("IDN",O46,"TRDVOL_1")</f>
        <v>#N/A The record could not be found</v>
      </c>
      <c r="W46" s="376" t="str">
        <f>_xll.RtGet("IDN",O46,"OPINT_1")</f>
        <v>#N/A The record could not be found</v>
      </c>
      <c r="X46" s="102" t="s">
        <v>224</v>
      </c>
      <c r="Y46" s="148" t="e">
        <v>#NUM!</v>
      </c>
      <c r="Z46" s="102"/>
      <c r="AA46" s="147" t="e">
        <v>#NUM!</v>
      </c>
      <c r="AB46" s="110" t="e">
        <f>_xll.qlSimpleQuoteSetValue(F46,AA46,Trigger)</f>
        <v>#NUM!</v>
      </c>
      <c r="AC46" s="9"/>
      <c r="AD46" s="3"/>
      <c r="AE46" s="61"/>
      <c r="AF46" s="60">
        <v>42</v>
      </c>
      <c r="AG46" s="58" t="b">
        <v>1</v>
      </c>
      <c r="AH46" s="58" t="str">
        <v>H3</v>
      </c>
      <c r="AI46" s="94" t="str">
        <f t="shared" si="1"/>
        <v>AUDFUT3MH3ConvAdj_Quote</v>
      </c>
      <c r="AJ46" s="93" t="str">
        <f>_xll.qlFuturesConvAdjustmentQuote(AI46,IborIndex,AH46,F46,Volatility,MeanReversion,Permanent,AND(ISERROR(AB46),ISERROR(FuturesHWConvAdj!Q46:Q47)),ObjectOverwrite)</f>
        <v>AUDFUT3MH3ConvAdj_Quote#0006</v>
      </c>
      <c r="AK46" s="17" t="str">
        <f>_xll.ohRangeRetrieveError(AJ46)</f>
        <v/>
      </c>
      <c r="AL46" s="9"/>
    </row>
    <row r="47" spans="1:38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71"/>
      <c r="W47" s="85"/>
      <c r="X47" s="7" t="s">
        <v>224</v>
      </c>
      <c r="Y47" s="7"/>
      <c r="Z47" s="7"/>
      <c r="AA47" s="7"/>
      <c r="AB47" s="7"/>
      <c r="AC47" s="6"/>
      <c r="AD47" s="3"/>
      <c r="AE47" s="54"/>
      <c r="AF47" s="53"/>
      <c r="AG47" s="53"/>
      <c r="AH47" s="53"/>
      <c r="AI47" s="53"/>
      <c r="AJ47" s="53"/>
      <c r="AK47" s="53"/>
      <c r="AL47" s="6"/>
    </row>
  </sheetData>
  <conditionalFormatting sqref="AB5:AB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C4" sqref="C4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_xll.ohTrigger(Q5:Q6)</f>
        <v>3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77" t="s">
        <v>159</v>
      </c>
      <c r="L4" s="378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>
        <f>_xll.qlSimpleQuoteSetValue(C5,P5,Trigger)</f>
        <v>0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>
        <f>_xll.qlSimpleQuoteSetValue(C6,P6,Trigger)</f>
        <v>0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3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Updated at 09:36:41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221</v>
      </c>
      <c r="R5" s="101" t="s">
        <v>221</v>
      </c>
      <c r="S5" s="101" t="s">
        <v>221</v>
      </c>
      <c r="T5" s="101" t="s">
        <v>221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2.6825000000000001</v>
      </c>
      <c r="R6" s="101">
        <v>2.7324999999999999</v>
      </c>
      <c r="S6" s="101">
        <v>0</v>
      </c>
      <c r="T6" s="101">
        <v>0</v>
      </c>
      <c r="U6" s="104">
        <f>_xll.qlMidSafe($Q6,$R6)</f>
        <v>2.7075</v>
      </c>
      <c r="V6" s="102"/>
      <c r="W6" s="103">
        <v>2.6749999999999998</v>
      </c>
      <c r="X6" s="102"/>
      <c r="Y6" s="154">
        <v>2.7075</v>
      </c>
      <c r="Z6" s="100">
        <f>_xll.qlSimpleQuoteSetValue(F6,Y6/100,Trigger)</f>
        <v>2.9999999999999818E-4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2.77</v>
      </c>
      <c r="R10" s="101">
        <v>2.83</v>
      </c>
      <c r="S10" s="101">
        <v>0</v>
      </c>
      <c r="T10" s="101">
        <v>0</v>
      </c>
      <c r="U10" s="104">
        <f>_xll.qlMidSafe($Q10,$R10)</f>
        <v>2.8</v>
      </c>
      <c r="V10" s="102"/>
      <c r="W10" s="103">
        <v>2.7850000000000001</v>
      </c>
      <c r="X10" s="102"/>
      <c r="Y10" s="154">
        <v>2.8</v>
      </c>
      <c r="Z10" s="100">
        <f>_xll.qlSimpleQuoteSetValue(F10,Y10/100,Trigger)</f>
        <v>-2.7500000000000094E-4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2.9075000000000002</v>
      </c>
      <c r="R11" s="101">
        <v>2.9674999999999998</v>
      </c>
      <c r="S11" s="101">
        <v>0</v>
      </c>
      <c r="T11" s="101">
        <v>0</v>
      </c>
      <c r="U11" s="104">
        <f>_xll.qlMidSafe($Q11,$R11)</f>
        <v>2.9375</v>
      </c>
      <c r="V11" s="102"/>
      <c r="W11" s="103">
        <v>2.9349999999999996</v>
      </c>
      <c r="X11" s="102"/>
      <c r="Y11" s="154">
        <v>2.9375</v>
      </c>
      <c r="Z11" s="100">
        <f>_xll.qlSimpleQuoteSetValue(F11,Y11/100,Trigger)</f>
        <v>-6.5000000000000474E-4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221</v>
      </c>
      <c r="R12" s="101" t="s">
        <v>221</v>
      </c>
      <c r="S12" s="101" t="s">
        <v>221</v>
      </c>
      <c r="T12" s="101" t="s">
        <v>221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221</v>
      </c>
      <c r="R13" s="101" t="s">
        <v>221</v>
      </c>
      <c r="S13" s="101" t="s">
        <v>221</v>
      </c>
      <c r="T13" s="101" t="s">
        <v>221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221</v>
      </c>
      <c r="R14" s="101" t="s">
        <v>221</v>
      </c>
      <c r="S14" s="101" t="s">
        <v>221</v>
      </c>
      <c r="T14" s="101" t="s">
        <v>221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221</v>
      </c>
      <c r="R15" s="101" t="s">
        <v>221</v>
      </c>
      <c r="S15" s="101" t="s">
        <v>221</v>
      </c>
      <c r="T15" s="101" t="s">
        <v>221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221</v>
      </c>
      <c r="R16" s="101" t="s">
        <v>221</v>
      </c>
      <c r="S16" s="101" t="s">
        <v>221</v>
      </c>
      <c r="T16" s="101" t="s">
        <v>221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221</v>
      </c>
      <c r="R17" s="101" t="s">
        <v>221</v>
      </c>
      <c r="S17" s="101" t="s">
        <v>221</v>
      </c>
      <c r="T17" s="101" t="s">
        <v>221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221</v>
      </c>
      <c r="R18" s="101" t="s">
        <v>221</v>
      </c>
      <c r="S18" s="101" t="s">
        <v>221</v>
      </c>
      <c r="T18" s="101" t="s">
        <v>221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221</v>
      </c>
      <c r="R19" s="101" t="s">
        <v>221</v>
      </c>
      <c r="S19" s="101" t="s">
        <v>221</v>
      </c>
      <c r="T19" s="101" t="s">
        <v>221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221</v>
      </c>
      <c r="R20" s="101" t="s">
        <v>221</v>
      </c>
      <c r="S20" s="101" t="s">
        <v>221</v>
      </c>
      <c r="T20" s="101" t="s">
        <v>221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221</v>
      </c>
      <c r="R21" s="101" t="s">
        <v>221</v>
      </c>
      <c r="S21" s="101" t="s">
        <v>221</v>
      </c>
      <c r="T21" s="101" t="s">
        <v>221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221</v>
      </c>
      <c r="R22" s="101" t="s">
        <v>221</v>
      </c>
      <c r="S22" s="101" t="s">
        <v>221</v>
      </c>
      <c r="T22" s="101" t="s">
        <v>221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221</v>
      </c>
      <c r="R23" s="101" t="s">
        <v>221</v>
      </c>
      <c r="S23" s="101" t="s">
        <v>221</v>
      </c>
      <c r="T23" s="101" t="s">
        <v>221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221</v>
      </c>
      <c r="R24" s="101" t="s">
        <v>221</v>
      </c>
      <c r="S24" s="101" t="s">
        <v>221</v>
      </c>
      <c r="T24" s="101" t="s">
        <v>221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221</v>
      </c>
      <c r="R25" s="101" t="s">
        <v>221</v>
      </c>
      <c r="S25" s="101" t="s">
        <v>221</v>
      </c>
      <c r="T25" s="101" t="s">
        <v>221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221</v>
      </c>
      <c r="R26" s="101" t="s">
        <v>221</v>
      </c>
      <c r="S26" s="101" t="s">
        <v>221</v>
      </c>
      <c r="T26" s="101" t="s">
        <v>221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221</v>
      </c>
      <c r="R27" s="101" t="s">
        <v>221</v>
      </c>
      <c r="S27" s="101" t="s">
        <v>221</v>
      </c>
      <c r="T27" s="101" t="s">
        <v>221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221</v>
      </c>
      <c r="R28" s="101" t="s">
        <v>221</v>
      </c>
      <c r="S28" s="101" t="s">
        <v>221</v>
      </c>
      <c r="T28" s="101" t="s">
        <v>221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221</v>
      </c>
      <c r="R29" s="101" t="s">
        <v>221</v>
      </c>
      <c r="S29" s="101" t="s">
        <v>221</v>
      </c>
      <c r="T29" s="101" t="s">
        <v>221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221</v>
      </c>
      <c r="R30" s="101" t="s">
        <v>221</v>
      </c>
      <c r="S30" s="101" t="s">
        <v>221</v>
      </c>
      <c r="T30" s="101" t="s">
        <v>221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221</v>
      </c>
      <c r="R31" s="101" t="s">
        <v>221</v>
      </c>
      <c r="S31" s="101" t="s">
        <v>221</v>
      </c>
      <c r="T31" s="101" t="s">
        <v>221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221</v>
      </c>
      <c r="R32" s="101" t="s">
        <v>221</v>
      </c>
      <c r="S32" s="101" t="s">
        <v>221</v>
      </c>
      <c r="T32" s="101" t="s">
        <v>221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221</v>
      </c>
      <c r="R33" s="101" t="s">
        <v>221</v>
      </c>
      <c r="S33" s="101" t="s">
        <v>221</v>
      </c>
      <c r="T33" s="101" t="s">
        <v>221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221</v>
      </c>
      <c r="R38" s="101" t="s">
        <v>221</v>
      </c>
      <c r="S38" s="101" t="s">
        <v>221</v>
      </c>
      <c r="T38" s="101" t="s">
        <v>221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221</v>
      </c>
      <c r="R40" s="101" t="s">
        <v>221</v>
      </c>
      <c r="S40" s="101" t="s">
        <v>221</v>
      </c>
      <c r="T40" s="101" t="s">
        <v>221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221</v>
      </c>
      <c r="R42" s="108" t="s">
        <v>221</v>
      </c>
      <c r="S42" s="108" t="s">
        <v>221</v>
      </c>
      <c r="T42" s="108" t="s">
        <v>221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Updated at 09:36:41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221</v>
      </c>
      <c r="R5" s="101" t="s">
        <v>221</v>
      </c>
      <c r="S5" s="101" t="s">
        <v>221</v>
      </c>
      <c r="T5" s="101" t="s">
        <v>221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221</v>
      </c>
      <c r="R6" s="101" t="s">
        <v>221</v>
      </c>
      <c r="S6" s="101" t="s">
        <v>221</v>
      </c>
      <c r="T6" s="101" t="s">
        <v>221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221</v>
      </c>
      <c r="R10" s="101" t="s">
        <v>221</v>
      </c>
      <c r="S10" s="101" t="s">
        <v>221</v>
      </c>
      <c r="T10" s="101" t="s">
        <v>221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221</v>
      </c>
      <c r="R11" s="101" t="s">
        <v>221</v>
      </c>
      <c r="S11" s="101" t="s">
        <v>221</v>
      </c>
      <c r="T11" s="101" t="s">
        <v>221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3.16</v>
      </c>
      <c r="R12" s="101">
        <v>3.22</v>
      </c>
      <c r="S12" s="101">
        <v>0</v>
      </c>
      <c r="T12" s="101">
        <v>0</v>
      </c>
      <c r="U12" s="104">
        <f>_xll.qlMidEquivalent($Q12,$R12,$S12,$T12)</f>
        <v>3.1900000000000004</v>
      </c>
      <c r="V12" s="102"/>
      <c r="W12" s="103">
        <v>3.2050000000000001</v>
      </c>
      <c r="X12" s="102"/>
      <c r="Y12" s="154">
        <v>3.1900000000000004</v>
      </c>
      <c r="Z12" s="100">
        <f>_xll.qlSimpleQuoteSetValue(F12,Y12/100,Trigger)</f>
        <v>-7.7499999999999791E-4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3.3050000000000002</v>
      </c>
      <c r="R13" s="101">
        <v>3.3650000000000002</v>
      </c>
      <c r="S13" s="101">
        <v>0</v>
      </c>
      <c r="T13" s="101">
        <v>0</v>
      </c>
      <c r="U13" s="104">
        <f>_xll.qlMidEquivalent($Q13,$R13,$S13,$T13)</f>
        <v>3.335</v>
      </c>
      <c r="V13" s="102"/>
      <c r="W13" s="103">
        <v>3.3775000000000004</v>
      </c>
      <c r="X13" s="102"/>
      <c r="Y13" s="154">
        <v>3.335</v>
      </c>
      <c r="Z13" s="100">
        <f>_xll.qlSimpleQuoteSetValue(F13,Y13/100,Trigger)</f>
        <v>-1.0500000000000093E-3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3.44</v>
      </c>
      <c r="R14" s="101">
        <v>3.5</v>
      </c>
      <c r="S14" s="101">
        <v>0</v>
      </c>
      <c r="T14" s="101">
        <v>0</v>
      </c>
      <c r="U14" s="104">
        <f>_xll.qlMidEquivalent($Q14,$R14,$S14,$T14)</f>
        <v>3.4699999999999998</v>
      </c>
      <c r="V14" s="102"/>
      <c r="W14" s="103">
        <v>3.5449999999999999</v>
      </c>
      <c r="X14" s="102"/>
      <c r="Y14" s="154">
        <v>3.4699999999999998</v>
      </c>
      <c r="Z14" s="100">
        <f>_xll.qlSimpleQuoteSetValue(F14,Y14/100,Trigger)</f>
        <v>-1.1500000000000052E-3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3.5575000000000001</v>
      </c>
      <c r="R15" s="101">
        <v>3.6175000000000002</v>
      </c>
      <c r="S15" s="101">
        <v>0</v>
      </c>
      <c r="T15" s="101">
        <v>0</v>
      </c>
      <c r="U15" s="104">
        <f>_xll.qlMidEquivalent($Q15,$R15,$S15,$T15)</f>
        <v>3.5875000000000004</v>
      </c>
      <c r="V15" s="102"/>
      <c r="W15" s="103">
        <v>3.6950000000000003</v>
      </c>
      <c r="X15" s="102"/>
      <c r="Y15" s="154">
        <v>3.5875000000000004</v>
      </c>
      <c r="Z15" s="100">
        <f>_xll.qlSimpleQuoteSetValue(F15,Y15/100,Trigger)</f>
        <v>-1.1999999999999927E-3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3.6549999999999998</v>
      </c>
      <c r="R16" s="101">
        <v>3.7149999999999999</v>
      </c>
      <c r="S16" s="101">
        <v>0</v>
      </c>
      <c r="T16" s="101">
        <v>0</v>
      </c>
      <c r="U16" s="104">
        <f>_xll.qlMidEquivalent($Q16,$R16,$S16,$T16)</f>
        <v>3.6849999999999996</v>
      </c>
      <c r="V16" s="102"/>
      <c r="W16" s="103">
        <v>3.8250000000000002</v>
      </c>
      <c r="X16" s="102"/>
      <c r="Y16" s="154">
        <v>3.6849999999999996</v>
      </c>
      <c r="Z16" s="100">
        <f>_xll.qlSimpleQuoteSetValue(F16,Y16/100,Trigger)</f>
        <v>-1.2500000000000011E-3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3.74</v>
      </c>
      <c r="R17" s="101">
        <v>3.8</v>
      </c>
      <c r="S17" s="101">
        <v>0</v>
      </c>
      <c r="T17" s="101">
        <v>0</v>
      </c>
      <c r="U17" s="104">
        <f>_xll.qlMidEquivalent($Q17,$R17,$S17,$T17)</f>
        <v>3.77</v>
      </c>
      <c r="V17" s="102"/>
      <c r="W17" s="103">
        <v>3.9325000000000001</v>
      </c>
      <c r="X17" s="102"/>
      <c r="Y17" s="154">
        <v>3.77</v>
      </c>
      <c r="Z17" s="100">
        <f>_xll.qlSimpleQuoteSetValue(F17,Y17/100,Trigger)</f>
        <v>-1.350000000000004E-3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3.82</v>
      </c>
      <c r="R18" s="101">
        <v>3.88</v>
      </c>
      <c r="S18" s="101">
        <v>0</v>
      </c>
      <c r="T18" s="101">
        <v>0</v>
      </c>
      <c r="U18" s="104">
        <f>_xll.qlMidEquivalent($Q18,$R18,$S18,$T18)</f>
        <v>3.8499999999999996</v>
      </c>
      <c r="V18" s="102"/>
      <c r="W18" s="103">
        <v>4.0299999999999994</v>
      </c>
      <c r="X18" s="102"/>
      <c r="Y18" s="154">
        <v>3.8499999999999996</v>
      </c>
      <c r="Z18" s="100">
        <f>_xll.qlSimpleQuoteSetValue(F18,Y18/100,Trigger)</f>
        <v>-1.4249999999999957E-3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221</v>
      </c>
      <c r="R19" s="101" t="s">
        <v>221</v>
      </c>
      <c r="S19" s="101" t="s">
        <v>221</v>
      </c>
      <c r="T19" s="101" t="s">
        <v>221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3.9550000000000001</v>
      </c>
      <c r="R20" s="101">
        <v>4.0149999999999997</v>
      </c>
      <c r="S20" s="101">
        <v>0</v>
      </c>
      <c r="T20" s="101">
        <v>0</v>
      </c>
      <c r="U20" s="104">
        <f>_xll.qlMidEquivalent($Q20,$R20,$S20,$T20)</f>
        <v>3.9849999999999999</v>
      </c>
      <c r="V20" s="102"/>
      <c r="W20" s="103">
        <v>4.1875</v>
      </c>
      <c r="X20" s="102"/>
      <c r="Y20" s="154">
        <v>3.9849999999999999</v>
      </c>
      <c r="Z20" s="100">
        <f>_xll.qlSimpleQuoteSetValue(F20,Y20/100,Trigger)</f>
        <v>-1.5750000000000069E-3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221</v>
      </c>
      <c r="R21" s="101" t="s">
        <v>221</v>
      </c>
      <c r="S21" s="101" t="s">
        <v>221</v>
      </c>
      <c r="T21" s="101" t="s">
        <v>221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221</v>
      </c>
      <c r="R22" s="101" t="s">
        <v>221</v>
      </c>
      <c r="S22" s="101" t="s">
        <v>221</v>
      </c>
      <c r="T22" s="101" t="s">
        <v>221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4.0949999999999998</v>
      </c>
      <c r="R23" s="101">
        <v>4.1749999999999998</v>
      </c>
      <c r="S23" s="101">
        <v>0</v>
      </c>
      <c r="T23" s="101">
        <v>0</v>
      </c>
      <c r="U23" s="104">
        <f>_xll.qlMidEquivalent($Q23,$R23,$S23,$T23)</f>
        <v>4.1349999999999998</v>
      </c>
      <c r="V23" s="102"/>
      <c r="W23" s="103">
        <v>4.335</v>
      </c>
      <c r="X23" s="102"/>
      <c r="Y23" s="154">
        <v>4.1349999999999998</v>
      </c>
      <c r="Z23" s="100">
        <f>_xll.qlSimpleQuoteSetValue(F23,Y23/100,Trigger)</f>
        <v>-1.6250000000000084E-3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221</v>
      </c>
      <c r="R24" s="101" t="s">
        <v>221</v>
      </c>
      <c r="S24" s="101" t="s">
        <v>221</v>
      </c>
      <c r="T24" s="101" t="s">
        <v>221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221</v>
      </c>
      <c r="R25" s="101" t="s">
        <v>221</v>
      </c>
      <c r="S25" s="101" t="s">
        <v>221</v>
      </c>
      <c r="T25" s="101" t="s">
        <v>221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221</v>
      </c>
      <c r="R26" s="101" t="s">
        <v>221</v>
      </c>
      <c r="S26" s="101" t="s">
        <v>221</v>
      </c>
      <c r="T26" s="101" t="s">
        <v>221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221</v>
      </c>
      <c r="R27" s="101" t="s">
        <v>221</v>
      </c>
      <c r="S27" s="101" t="s">
        <v>221</v>
      </c>
      <c r="T27" s="101" t="s">
        <v>221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4.2625000000000002</v>
      </c>
      <c r="R28" s="101">
        <v>4.3425000000000002</v>
      </c>
      <c r="S28" s="101">
        <v>0</v>
      </c>
      <c r="T28" s="101">
        <v>0</v>
      </c>
      <c r="U28" s="104">
        <f>_xll.qlMidEquivalent($Q28,$R28,$S28,$T28)</f>
        <v>4.3025000000000002</v>
      </c>
      <c r="V28" s="102"/>
      <c r="W28" s="103">
        <v>4.4574999999999996</v>
      </c>
      <c r="X28" s="102"/>
      <c r="Y28" s="154">
        <v>4.3025000000000002</v>
      </c>
      <c r="Z28" s="100">
        <f>_xll.qlSimpleQuoteSetValue(F28,Y28/100,Trigger)</f>
        <v>-1.575E-3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221</v>
      </c>
      <c r="R29" s="101" t="s">
        <v>221</v>
      </c>
      <c r="S29" s="101" t="s">
        <v>221</v>
      </c>
      <c r="T29" s="101" t="s">
        <v>221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221</v>
      </c>
      <c r="R30" s="101" t="s">
        <v>221</v>
      </c>
      <c r="S30" s="101" t="s">
        <v>221</v>
      </c>
      <c r="T30" s="101" t="s">
        <v>221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221</v>
      </c>
      <c r="R31" s="101" t="s">
        <v>221</v>
      </c>
      <c r="S31" s="101" t="s">
        <v>221</v>
      </c>
      <c r="T31" s="101" t="s">
        <v>221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221</v>
      </c>
      <c r="R32" s="101" t="s">
        <v>221</v>
      </c>
      <c r="S32" s="101" t="s">
        <v>221</v>
      </c>
      <c r="T32" s="101" t="s">
        <v>221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4.3150000000000004</v>
      </c>
      <c r="R33" s="101">
        <v>4.3949999999999996</v>
      </c>
      <c r="S33" s="101">
        <v>0</v>
      </c>
      <c r="T33" s="101">
        <v>0</v>
      </c>
      <c r="U33" s="104">
        <f>_xll.qlMidEquivalent($Q33,$R33,$S33,$T33)</f>
        <v>4.3550000000000004</v>
      </c>
      <c r="V33" s="102"/>
      <c r="W33" s="103">
        <v>4.4924999999999997</v>
      </c>
      <c r="X33" s="102"/>
      <c r="Y33" s="154">
        <v>4.3550000000000004</v>
      </c>
      <c r="Z33" s="100">
        <f>_xll.qlSimpleQuoteSetValue(F33,Y33/100,Trigger)</f>
        <v>-1.5749999999999931E-3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4.335</v>
      </c>
      <c r="R38" s="101">
        <v>4.415</v>
      </c>
      <c r="S38" s="101">
        <v>0</v>
      </c>
      <c r="T38" s="101">
        <v>0</v>
      </c>
      <c r="U38" s="104">
        <f>_xll.qlMidEquivalent($Q38,$R38,$S38,$T38)</f>
        <v>4.375</v>
      </c>
      <c r="V38" s="102"/>
      <c r="W38" s="103">
        <v>4.5</v>
      </c>
      <c r="X38" s="102"/>
      <c r="Y38" s="154">
        <v>4.375</v>
      </c>
      <c r="Z38" s="100">
        <f>_xll.qlSimpleQuoteSetValue(F38,Y38/100,Trigger)</f>
        <v>-1.575E-3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4.2949999999999999</v>
      </c>
      <c r="R40" s="101">
        <v>4.375</v>
      </c>
      <c r="S40" s="101">
        <v>0</v>
      </c>
      <c r="T40" s="101">
        <v>0</v>
      </c>
      <c r="U40" s="104">
        <f>_xll.qlMidEquivalent($Q40,$R40,$S40,$T40)</f>
        <v>4.335</v>
      </c>
      <c r="V40" s="102"/>
      <c r="W40" s="103">
        <v>4.46</v>
      </c>
      <c r="X40" s="102"/>
      <c r="Y40" s="154">
        <v>4.335</v>
      </c>
      <c r="Z40" s="100">
        <f>_xll.qlSimpleQuoteSetValue(F40,Y40/100,Trigger)</f>
        <v>-1.575E-3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221</v>
      </c>
      <c r="R42" s="108" t="s">
        <v>221</v>
      </c>
      <c r="S42" s="108" t="s">
        <v>221</v>
      </c>
      <c r="T42" s="108" t="s">
        <v>221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workbookViewId="0">
      <selection activeCell="F4" sqref="F4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7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_xll.ohTrigger(X6:X44)</f>
        <v>2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Currency&amp;"_010_Sw"&amp;$C$8&amp;$D$8&amp;".xml"</f>
        <v>AUD_010_Sw1BR3BR.xml</v>
      </c>
      <c r="F4" s="27" t="str">
        <f>IF(Serialize,_xll.ohObjectSave(F6:F44,SerializationPath&amp;E4,FileOverwrite,Serialize),"---")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 t="array" ref="P4">_xll.RData(P5:P44,Q4:R4,"RTFEED:IDN",ReutersRtMode,,Q5)</f>
        <v>Updated at 09:36:41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x14ac:dyDescent="0.2">
      <c r="A5" s="22"/>
      <c r="B5" s="26" t="s">
        <v>17</v>
      </c>
      <c r="C5" s="20" t="s">
        <v>210</v>
      </c>
      <c r="D5" s="19" t="s">
        <v>208</v>
      </c>
      <c r="E5" s="18" t="str">
        <f t="shared" ref="E5" si="0">IF(ISBLANK(C5),"#",Currency&amp;$C5&amp;$D5&amp;$B5&amp;QuoteSuffix)</f>
        <v>AUD1BR3BR3M_Quote</v>
      </c>
      <c r="F5" s="18" t="str">
        <f>_xll.qlSimpleQuote(E5,,RateTickValue,Permanent,Trigger,ObjectOverwrite)</f>
        <v>AUD1BR3BR3M_Quote#0000</v>
      </c>
      <c r="G5" s="17" t="str">
        <f>_xll.ohRangeRetrieveError(F5)</f>
        <v/>
      </c>
      <c r="H5" s="16"/>
      <c r="K5" s="48"/>
      <c r="L5" s="106" t="s">
        <v>17</v>
      </c>
      <c r="M5" s="137" t="s">
        <v>206</v>
      </c>
      <c r="N5" s="137" t="s">
        <v>188</v>
      </c>
      <c r="O5" s="135" t="str">
        <f t="shared" ref="O5:O44" si="1">SUBSTITUTE(Currency,"D","")&amp;$M5&amp;$N5&amp;$L5</f>
        <v>AUBR3AB3M</v>
      </c>
      <c r="P5" s="105" t="str">
        <f t="array" ref="P5:P44">Instruments&amp;"="&amp;VLOOKUP(Contributor,ContributorTable,2,FALSE)</f>
        <v>AUBR3AB3M=ICAA</v>
      </c>
      <c r="Q5" s="200">
        <v>4.625</v>
      </c>
      <c r="R5" s="200">
        <v>6.625</v>
      </c>
      <c r="S5" s="332">
        <f>_xll.qlMidEquivalent(Q5,R5)</f>
        <v>5.625</v>
      </c>
      <c r="T5" s="102"/>
      <c r="U5" s="199"/>
      <c r="V5" s="102"/>
      <c r="W5" s="208">
        <f t="array" ref="W5:W44">QuoteLive</f>
        <v>5.625</v>
      </c>
      <c r="X5" s="100">
        <f>_xll.qlSimpleQuoteSetValue(F5,W5/10000,Trigger)</f>
        <v>1.7499999999999997E-4</v>
      </c>
      <c r="Y5" s="90"/>
    </row>
    <row r="6" spans="1:29" s="2" customFormat="1" ht="11.25" customHeight="1" x14ac:dyDescent="0.2">
      <c r="A6" s="22"/>
      <c r="B6" s="26" t="s">
        <v>14</v>
      </c>
      <c r="C6" s="20" t="s">
        <v>210</v>
      </c>
      <c r="D6" s="19" t="s">
        <v>208</v>
      </c>
      <c r="E6" s="18" t="str">
        <f t="shared" ref="E6:E44" si="2">IF(ISBLANK(C6),"#",Currency&amp;$C6&amp;$D6&amp;$B6&amp;QuoteSuffix)</f>
        <v>AUD1BR3BR6M_Quote</v>
      </c>
      <c r="F6" s="18" t="str">
        <f>_xll.qlSimpleQuote(E6,,RateTickValue,Permanent,Trigger,ObjectOverwrite)</f>
        <v>AUD1BR3BR6M_Quote#0000</v>
      </c>
      <c r="G6" s="17" t="str">
        <f>_xll.ohRangeRetrieveError(F6)</f>
        <v/>
      </c>
      <c r="H6" s="16"/>
      <c r="I6" s="3"/>
      <c r="K6" s="201"/>
      <c r="L6" s="106" t="s">
        <v>14</v>
      </c>
      <c r="M6" s="137" t="s">
        <v>206</v>
      </c>
      <c r="N6" s="137" t="s">
        <v>188</v>
      </c>
      <c r="O6" s="135" t="str">
        <f t="shared" si="1"/>
        <v>AUBR3AB6M</v>
      </c>
      <c r="P6" s="105" t="str">
        <v>AUBR3AB6M=ICAA</v>
      </c>
      <c r="Q6" s="200">
        <v>5.875</v>
      </c>
      <c r="R6" s="200">
        <v>7.875</v>
      </c>
      <c r="S6" s="191">
        <f>_xll.qlMidEquivalent(Q6,R6)</f>
        <v>6.875</v>
      </c>
      <c r="T6" s="102"/>
      <c r="U6" s="199"/>
      <c r="V6" s="102"/>
      <c r="W6" s="208">
        <v>6.875</v>
      </c>
      <c r="X6" s="100">
        <f>_xll.qlSimpleQuoteSetValue(F6,W6/10000,Trigger)</f>
        <v>1.7499999999999992E-4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11</v>
      </c>
      <c r="C7" s="20" t="s">
        <v>210</v>
      </c>
      <c r="D7" s="19" t="s">
        <v>208</v>
      </c>
      <c r="E7" s="18" t="str">
        <f t="shared" ref="E7" si="3">IF(ISBLANK(C7),"#",Currency&amp;$C7&amp;$D7&amp;$B7&amp;QuoteSuffix)</f>
        <v>AUD1BR3BR9M_Quote</v>
      </c>
      <c r="F7" s="18" t="str">
        <f>_xll.qlSimpleQuote(E7,,RateTickValue,Permanent,Trigger,ObjectOverwrite)</f>
        <v>AUD1BR3BR9M_Quote#0000</v>
      </c>
      <c r="G7" s="17" t="str">
        <f>_xll.ohRangeRetrieveError(F7)</f>
        <v/>
      </c>
      <c r="H7" s="16"/>
      <c r="I7" s="3"/>
      <c r="K7" s="201"/>
      <c r="L7" s="106" t="s">
        <v>11</v>
      </c>
      <c r="M7" s="137" t="s">
        <v>206</v>
      </c>
      <c r="N7" s="137" t="s">
        <v>188</v>
      </c>
      <c r="O7" s="135" t="str">
        <f t="shared" si="1"/>
        <v>AUBR3AB9M</v>
      </c>
      <c r="P7" s="105" t="str">
        <v>AUBR3AB9M=ICAA</v>
      </c>
      <c r="Q7" s="200">
        <v>6.375</v>
      </c>
      <c r="R7" s="200">
        <v>8.375</v>
      </c>
      <c r="S7" s="191">
        <f>_xll.qlMidEquivalent(Q7,R7)</f>
        <v>7.375</v>
      </c>
      <c r="T7" s="102"/>
      <c r="U7" s="199"/>
      <c r="V7" s="102"/>
      <c r="W7" s="208">
        <v>7.375</v>
      </c>
      <c r="X7" s="100">
        <f>_xll.qlSimpleQuoteSetValue(F7,W7/10000,Trigger)</f>
        <v>1.1249999999999997E-4</v>
      </c>
      <c r="Y7" s="90"/>
      <c r="Z7" s="3"/>
      <c r="AA7" s="3"/>
      <c r="AB7" s="3"/>
      <c r="AC7" s="3"/>
    </row>
    <row r="8" spans="1:29" s="2" customFormat="1" ht="11.25" customHeight="1" x14ac:dyDescent="0.2">
      <c r="A8" s="22"/>
      <c r="B8" s="26" t="s">
        <v>8</v>
      </c>
      <c r="C8" s="20" t="str">
        <f>C6</f>
        <v>1BR</v>
      </c>
      <c r="D8" s="19" t="str">
        <f>D6</f>
        <v>3BR</v>
      </c>
      <c r="E8" s="18" t="str">
        <f t="shared" si="2"/>
        <v>AUD1BR3BR1Y_Quote</v>
      </c>
      <c r="F8" s="18" t="str">
        <f>_xll.qlSimpleQuote(E8,,RateTickValue,Permanent,Trigger,ObjectOverwrite)</f>
        <v>AUD1BR3BR1Y_Quote#0000</v>
      </c>
      <c r="G8" s="17" t="str">
        <f>_xll.ohRangeRetrieveError(F8)</f>
        <v/>
      </c>
      <c r="H8" s="16"/>
      <c r="I8" s="3"/>
      <c r="K8" s="201"/>
      <c r="L8" s="106" t="s">
        <v>8</v>
      </c>
      <c r="M8" s="137" t="s">
        <v>206</v>
      </c>
      <c r="N8" s="137" t="s">
        <v>188</v>
      </c>
      <c r="O8" s="135" t="str">
        <f t="shared" si="1"/>
        <v>AUBR3AB1Y</v>
      </c>
      <c r="P8" s="105" t="str">
        <v>AUBR3AB1Y=ICAA</v>
      </c>
      <c r="Q8" s="200">
        <v>6.625</v>
      </c>
      <c r="R8" s="200">
        <v>8.625</v>
      </c>
      <c r="S8" s="191">
        <f>_xll.qlMidEquivalent(Q8,R8)</f>
        <v>7.625</v>
      </c>
      <c r="T8" s="102"/>
      <c r="U8" s="199"/>
      <c r="V8" s="102"/>
      <c r="W8" s="208">
        <v>7.625</v>
      </c>
      <c r="X8" s="100">
        <f>_xll.qlSimpleQuoteSetValue(F8,W8/10000,Trigger)</f>
        <v>7.5000000000000088E-5</v>
      </c>
      <c r="Y8" s="90"/>
      <c r="Z8" s="3"/>
      <c r="AA8" s="3"/>
      <c r="AB8" s="3"/>
      <c r="AC8" s="3"/>
    </row>
    <row r="9" spans="1:29" s="2" customFormat="1" ht="11.25" customHeight="1" x14ac:dyDescent="0.2">
      <c r="A9" s="22"/>
      <c r="B9" s="26" t="s">
        <v>72</v>
      </c>
      <c r="C9" s="20" t="str">
        <f t="shared" ref="C9:C44" si="4">C8</f>
        <v>1BR</v>
      </c>
      <c r="D9" s="19" t="str">
        <f t="shared" ref="D9:D44" si="5">D8</f>
        <v>3BR</v>
      </c>
      <c r="E9" s="18" t="str">
        <f t="shared" si="2"/>
        <v>AUD1BR3BR15M_Quote</v>
      </c>
      <c r="F9" s="18" t="str">
        <f>_xll.qlSimpleQuote(E9,,RateTickValue,Permanent,Trigger,ObjectOverwrite)</f>
        <v>AUD1BR3BR15M_Quote#0000</v>
      </c>
      <c r="G9" s="17" t="str">
        <f>_xll.ohRangeRetrieveError(F9)</f>
        <v/>
      </c>
      <c r="H9" s="16"/>
      <c r="K9" s="201"/>
      <c r="L9" s="106" t="s">
        <v>72</v>
      </c>
      <c r="M9" s="137" t="s">
        <v>206</v>
      </c>
      <c r="N9" s="137" t="s">
        <v>188</v>
      </c>
      <c r="O9" s="135" t="str">
        <f t="shared" si="1"/>
        <v>AUBR3AB15M</v>
      </c>
      <c r="P9" s="105" t="str">
        <v>AUBR3AB15M=ICAA</v>
      </c>
      <c r="Q9" s="200" t="s">
        <v>221</v>
      </c>
      <c r="R9" s="200" t="s">
        <v>221</v>
      </c>
      <c r="S9" s="191" t="e">
        <f>_xll.qlMidEquivalent(Q9,R9)</f>
        <v>#NUM!</v>
      </c>
      <c r="T9" s="102"/>
      <c r="U9" s="199"/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</row>
    <row r="10" spans="1:29" ht="11.25" customHeight="1" x14ac:dyDescent="0.2">
      <c r="A10" s="22"/>
      <c r="B10" s="26" t="s">
        <v>71</v>
      </c>
      <c r="C10" s="20" t="str">
        <f t="shared" si="4"/>
        <v>1BR</v>
      </c>
      <c r="D10" s="19" t="str">
        <f t="shared" si="5"/>
        <v>3BR</v>
      </c>
      <c r="E10" s="18" t="str">
        <f t="shared" si="2"/>
        <v>AUD1BR3BR18M_Quote</v>
      </c>
      <c r="F10" s="18" t="str">
        <f>_xll.qlSimpleQuote(E10,,RateTickValue,Permanent,Trigger,ObjectOverwrite)</f>
        <v>AUD1BR3BR18M_Quote#0000</v>
      </c>
      <c r="G10" s="17" t="str">
        <f>_xll.ohRangeRetrieveError(F10)</f>
        <v/>
      </c>
      <c r="H10" s="16"/>
      <c r="I10" s="2"/>
      <c r="K10" s="201"/>
      <c r="L10" s="106" t="s">
        <v>71</v>
      </c>
      <c r="M10" s="137" t="s">
        <v>206</v>
      </c>
      <c r="N10" s="137" t="s">
        <v>188</v>
      </c>
      <c r="O10" s="135" t="str">
        <f t="shared" si="1"/>
        <v>AUBR3AB18M</v>
      </c>
      <c r="P10" s="105" t="str">
        <v>AUBR3AB18M=ICAA</v>
      </c>
      <c r="Q10" s="200" t="s">
        <v>221</v>
      </c>
      <c r="R10" s="200" t="s">
        <v>221</v>
      </c>
      <c r="S10" s="191" t="e">
        <f>_xll.qlMidEquivalent(Q10,R10)</f>
        <v>#NUM!</v>
      </c>
      <c r="T10" s="102"/>
      <c r="U10" s="199"/>
      <c r="V10" s="102"/>
      <c r="W10" s="208" t="e">
        <v>#NUM!</v>
      </c>
      <c r="X10" s="100" t="e">
        <f>_xll.qlSimpleQuoteSetValue(F10,W10/10000,Trigger)</f>
        <v>#NUM!</v>
      </c>
      <c r="Y10" s="90"/>
    </row>
    <row r="11" spans="1:29" ht="11.25" customHeight="1" x14ac:dyDescent="0.2">
      <c r="A11" s="22"/>
      <c r="B11" s="26" t="s">
        <v>70</v>
      </c>
      <c r="C11" s="20" t="str">
        <f t="shared" si="4"/>
        <v>1BR</v>
      </c>
      <c r="D11" s="19" t="str">
        <f t="shared" si="5"/>
        <v>3BR</v>
      </c>
      <c r="E11" s="18" t="str">
        <f t="shared" si="2"/>
        <v>AUD1BR3BR21M_Quote</v>
      </c>
      <c r="F11" s="18" t="str">
        <f>_xll.qlSimpleQuote(E11,,RateTickValue,Permanent,Trigger,ObjectOverwrite)</f>
        <v>AUD1BR3BR21M_Quote#0000</v>
      </c>
      <c r="G11" s="17" t="str">
        <f>_xll.ohRangeRetrieveError(F11)</f>
        <v/>
      </c>
      <c r="H11" s="16"/>
      <c r="I11" s="2"/>
      <c r="K11" s="201"/>
      <c r="L11" s="106" t="s">
        <v>70</v>
      </c>
      <c r="M11" s="137" t="s">
        <v>206</v>
      </c>
      <c r="N11" s="137" t="s">
        <v>188</v>
      </c>
      <c r="O11" s="135" t="str">
        <f t="shared" si="1"/>
        <v>AUBR3AB21M</v>
      </c>
      <c r="P11" s="105" t="str">
        <v>AUBR3AB21M=ICAA</v>
      </c>
      <c r="Q11" s="200" t="s">
        <v>221</v>
      </c>
      <c r="R11" s="200" t="s">
        <v>221</v>
      </c>
      <c r="S11" s="191" t="e">
        <f>_xll.qlMidEquivalent(Q11,R11)</f>
        <v>#NUM!</v>
      </c>
      <c r="T11" s="102"/>
      <c r="U11" s="199"/>
      <c r="V11" s="102"/>
      <c r="W11" s="208" t="e">
        <v>#NUM!</v>
      </c>
      <c r="X11" s="100" t="e">
        <f>_xll.qlSimpleQuoteSetValue(F11,W11/10000,Trigger)</f>
        <v>#NUM!</v>
      </c>
      <c r="Y11" s="90"/>
    </row>
    <row r="12" spans="1:29" ht="11.25" customHeight="1" x14ac:dyDescent="0.2">
      <c r="A12" s="22"/>
      <c r="B12" s="21" t="s">
        <v>58</v>
      </c>
      <c r="C12" s="20" t="str">
        <f t="shared" si="4"/>
        <v>1BR</v>
      </c>
      <c r="D12" s="19" t="str">
        <f t="shared" si="5"/>
        <v>3BR</v>
      </c>
      <c r="E12" s="18" t="str">
        <f t="shared" si="2"/>
        <v>AUD1BR3BR2Y_Quote</v>
      </c>
      <c r="F12" s="18" t="str">
        <f>_xll.qlSimpleQuote(E12,,RateTickValue,Permanent,Trigger,ObjectOverwrite)</f>
        <v>AUD1BR3BR2Y_Quote#0000</v>
      </c>
      <c r="G12" s="17" t="str">
        <f>_xll.ohRangeRetrieveError(F12)</f>
        <v/>
      </c>
      <c r="H12" s="16"/>
      <c r="K12" s="48"/>
      <c r="L12" s="106" t="s">
        <v>58</v>
      </c>
      <c r="M12" s="137" t="s">
        <v>206</v>
      </c>
      <c r="N12" s="137" t="s">
        <v>188</v>
      </c>
      <c r="O12" s="135" t="str">
        <f t="shared" si="1"/>
        <v>AUBR3AB2Y</v>
      </c>
      <c r="P12" s="105" t="str">
        <v>AUBR3AB2Y=ICAA</v>
      </c>
      <c r="Q12" s="200">
        <v>7.375</v>
      </c>
      <c r="R12" s="200">
        <v>9.375</v>
      </c>
      <c r="S12" s="191">
        <f>_xll.qlMidEquivalent(Q12,R12)</f>
        <v>8.375</v>
      </c>
      <c r="T12" s="102"/>
      <c r="U12" s="199"/>
      <c r="V12" s="102"/>
      <c r="W12" s="208">
        <v>8.375</v>
      </c>
      <c r="X12" s="100">
        <f>_xll.qlSimpleQuoteSetValue(F12,W12/10000,Trigger)</f>
        <v>2.5000000000000066E-5</v>
      </c>
      <c r="Y12" s="90"/>
    </row>
    <row r="13" spans="1:29" ht="11.25" customHeight="1" x14ac:dyDescent="0.2">
      <c r="A13" s="22"/>
      <c r="B13" s="21" t="s">
        <v>57</v>
      </c>
      <c r="C13" s="20" t="str">
        <f t="shared" si="4"/>
        <v>1BR</v>
      </c>
      <c r="D13" s="19" t="str">
        <f t="shared" si="5"/>
        <v>3BR</v>
      </c>
      <c r="E13" s="18" t="str">
        <f t="shared" si="2"/>
        <v>AUD1BR3BR3Y_Quote</v>
      </c>
      <c r="F13" s="18" t="str">
        <f>_xll.qlSimpleQuote(E13,,RateTickValue,Permanent,Trigger,ObjectOverwrite)</f>
        <v>AUD1BR3BR3Y_Quote#0000</v>
      </c>
      <c r="G13" s="17" t="str">
        <f>_xll.ohRangeRetrieveError(F13)</f>
        <v/>
      </c>
      <c r="H13" s="16"/>
      <c r="K13" s="48"/>
      <c r="L13" s="106" t="s">
        <v>57</v>
      </c>
      <c r="M13" s="137" t="s">
        <v>206</v>
      </c>
      <c r="N13" s="137" t="s">
        <v>188</v>
      </c>
      <c r="O13" s="135" t="str">
        <f t="shared" si="1"/>
        <v>AUBR3AB3Y</v>
      </c>
      <c r="P13" s="105" t="str">
        <v>AUBR3AB3Y=ICAA</v>
      </c>
      <c r="Q13" s="200">
        <v>7.5</v>
      </c>
      <c r="R13" s="200">
        <v>9.5</v>
      </c>
      <c r="S13" s="191">
        <f>_xll.qlMidEquivalent(Q13,R13)</f>
        <v>8.5</v>
      </c>
      <c r="T13" s="102"/>
      <c r="U13" s="199"/>
      <c r="V13" s="102"/>
      <c r="W13" s="208">
        <v>8.5</v>
      </c>
      <c r="X13" s="100">
        <f>_xll.qlSimpleQuoteSetValue(F13,W13/10000,Trigger)</f>
        <v>-5.0000000000000023E-5</v>
      </c>
      <c r="Y13" s="90"/>
    </row>
    <row r="14" spans="1:29" ht="11.25" customHeight="1" x14ac:dyDescent="0.2">
      <c r="A14" s="22"/>
      <c r="B14" s="21" t="s">
        <v>56</v>
      </c>
      <c r="C14" s="20" t="str">
        <f t="shared" si="4"/>
        <v>1BR</v>
      </c>
      <c r="D14" s="19" t="str">
        <f t="shared" si="5"/>
        <v>3BR</v>
      </c>
      <c r="E14" s="18" t="str">
        <f t="shared" si="2"/>
        <v>AUD1BR3BR4Y_Quote</v>
      </c>
      <c r="F14" s="18" t="str">
        <f>_xll.qlSimpleQuote(E14,,RateTickValue,Permanent,Trigger,ObjectOverwrite)</f>
        <v>AUD1BR3BR4Y_Quote#0000</v>
      </c>
      <c r="G14" s="17" t="str">
        <f>_xll.ohRangeRetrieveError(F14)</f>
        <v/>
      </c>
      <c r="H14" s="16"/>
      <c r="K14" s="48"/>
      <c r="L14" s="106" t="s">
        <v>56</v>
      </c>
      <c r="M14" s="137" t="s">
        <v>206</v>
      </c>
      <c r="N14" s="137" t="s">
        <v>188</v>
      </c>
      <c r="O14" s="135" t="str">
        <f t="shared" si="1"/>
        <v>AUBR3AB4Y</v>
      </c>
      <c r="P14" s="105" t="str">
        <v>AUBR3AB4Y=ICAA</v>
      </c>
      <c r="Q14" s="200">
        <v>8</v>
      </c>
      <c r="R14" s="200">
        <v>10</v>
      </c>
      <c r="S14" s="191">
        <f>_xll.qlMidEquivalent(Q14,R14)</f>
        <v>9</v>
      </c>
      <c r="T14" s="102"/>
      <c r="U14" s="199"/>
      <c r="V14" s="102"/>
      <c r="W14" s="208">
        <v>9</v>
      </c>
      <c r="X14" s="100">
        <f>_xll.qlSimpleQuoteSetValue(F14,W14/10000,Trigger)</f>
        <v>-6.2500000000000056E-5</v>
      </c>
      <c r="Y14" s="90"/>
    </row>
    <row r="15" spans="1:29" ht="11.25" customHeight="1" x14ac:dyDescent="0.2">
      <c r="A15" s="22"/>
      <c r="B15" s="21" t="s">
        <v>55</v>
      </c>
      <c r="C15" s="20" t="str">
        <f t="shared" si="4"/>
        <v>1BR</v>
      </c>
      <c r="D15" s="19" t="str">
        <f t="shared" si="5"/>
        <v>3BR</v>
      </c>
      <c r="E15" s="18" t="str">
        <f t="shared" si="2"/>
        <v>AUD1BR3BR5Y_Quote</v>
      </c>
      <c r="F15" s="18" t="str">
        <f>_xll.qlSimpleQuote(E15,,RateTickValue,Permanent,Trigger,ObjectOverwrite)</f>
        <v>AUD1BR3BR5Y_Quote#0000</v>
      </c>
      <c r="G15" s="17" t="str">
        <f>_xll.ohRangeRetrieveError(F15)</f>
        <v/>
      </c>
      <c r="H15" s="16"/>
      <c r="K15" s="48"/>
      <c r="L15" s="106" t="s">
        <v>55</v>
      </c>
      <c r="M15" s="137" t="s">
        <v>206</v>
      </c>
      <c r="N15" s="137" t="s">
        <v>188</v>
      </c>
      <c r="O15" s="135" t="str">
        <f t="shared" si="1"/>
        <v>AUBR3AB5Y</v>
      </c>
      <c r="P15" s="105" t="str">
        <v>AUBR3AB5Y=ICAA</v>
      </c>
      <c r="Q15" s="200">
        <v>8.25</v>
      </c>
      <c r="R15" s="200">
        <v>10.25</v>
      </c>
      <c r="S15" s="191">
        <f>_xll.qlMidEquivalent(Q15,R15)</f>
        <v>9.25</v>
      </c>
      <c r="T15" s="102"/>
      <c r="U15" s="199"/>
      <c r="V15" s="102"/>
      <c r="W15" s="208">
        <v>9.25</v>
      </c>
      <c r="X15" s="100">
        <f>_xll.qlSimpleQuoteSetValue(F15,W15/10000,Trigger)</f>
        <v>-6.2500000000000056E-5</v>
      </c>
      <c r="Y15" s="90"/>
    </row>
    <row r="16" spans="1:29" ht="11.25" customHeight="1" x14ac:dyDescent="0.2">
      <c r="A16" s="22"/>
      <c r="B16" s="21" t="s">
        <v>54</v>
      </c>
      <c r="C16" s="20" t="str">
        <f t="shared" si="4"/>
        <v>1BR</v>
      </c>
      <c r="D16" s="19" t="str">
        <f t="shared" si="5"/>
        <v>3BR</v>
      </c>
      <c r="E16" s="18" t="str">
        <f t="shared" si="2"/>
        <v>AUD1BR3BR6Y_Quote</v>
      </c>
      <c r="F16" s="18" t="str">
        <f>_xll.qlSimpleQuote(E16,,RateTickValue,Permanent,Trigger,ObjectOverwrite)</f>
        <v>AUD1BR3BR6Y_Quote#0000</v>
      </c>
      <c r="G16" s="17" t="str">
        <f>_xll.ohRangeRetrieveError(F16)</f>
        <v/>
      </c>
      <c r="H16" s="16"/>
      <c r="K16" s="48"/>
      <c r="L16" s="106" t="s">
        <v>54</v>
      </c>
      <c r="M16" s="137" t="s">
        <v>206</v>
      </c>
      <c r="N16" s="137" t="s">
        <v>188</v>
      </c>
      <c r="O16" s="135" t="str">
        <f t="shared" si="1"/>
        <v>AUBR3AB6Y</v>
      </c>
      <c r="P16" s="105" t="str">
        <v>AUBR3AB6Y=ICAA</v>
      </c>
      <c r="Q16" s="200" t="s">
        <v>221</v>
      </c>
      <c r="R16" s="200" t="s">
        <v>221</v>
      </c>
      <c r="S16" s="191" t="e">
        <f>_xll.qlMidEquivalent(Q16,R16)</f>
        <v>#NUM!</v>
      </c>
      <c r="T16" s="102"/>
      <c r="U16" s="199"/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53</v>
      </c>
      <c r="C17" s="20" t="str">
        <f t="shared" si="4"/>
        <v>1BR</v>
      </c>
      <c r="D17" s="19" t="str">
        <f t="shared" si="5"/>
        <v>3BR</v>
      </c>
      <c r="E17" s="18" t="str">
        <f t="shared" si="2"/>
        <v>AUD1BR3BR7Y_Quote</v>
      </c>
      <c r="F17" s="18" t="str">
        <f>_xll.qlSimpleQuote(E17,,RateTickValue,Permanent,Trigger,ObjectOverwrite)</f>
        <v>AUD1BR3BR7Y_Quote#0000</v>
      </c>
      <c r="G17" s="17" t="str">
        <f>_xll.ohRangeRetrieveError(F17)</f>
        <v/>
      </c>
      <c r="H17" s="16"/>
      <c r="K17" s="48"/>
      <c r="L17" s="106" t="s">
        <v>53</v>
      </c>
      <c r="M17" s="137" t="s">
        <v>206</v>
      </c>
      <c r="N17" s="137" t="s">
        <v>188</v>
      </c>
      <c r="O17" s="135" t="str">
        <f t="shared" si="1"/>
        <v>AUBR3AB7Y</v>
      </c>
      <c r="P17" s="105" t="str">
        <v>AUBR3AB7Y=ICAA</v>
      </c>
      <c r="Q17" s="200">
        <v>8.5</v>
      </c>
      <c r="R17" s="200">
        <v>10.5</v>
      </c>
      <c r="S17" s="191">
        <f>_xll.qlMidEquivalent(Q17,R17)</f>
        <v>9.5</v>
      </c>
      <c r="T17" s="102"/>
      <c r="U17" s="199"/>
      <c r="V17" s="102"/>
      <c r="W17" s="208">
        <v>9.5</v>
      </c>
      <c r="X17" s="100">
        <f>_xll.qlSimpleQuoteSetValue(F17,W17/10000,Trigger)</f>
        <v>-6.2499999999999947E-5</v>
      </c>
      <c r="Y17" s="90"/>
    </row>
    <row r="18" spans="1:29" ht="11.25" customHeight="1" x14ac:dyDescent="0.2">
      <c r="A18" s="22"/>
      <c r="B18" s="21" t="s">
        <v>52</v>
      </c>
      <c r="C18" s="20" t="str">
        <f t="shared" si="4"/>
        <v>1BR</v>
      </c>
      <c r="D18" s="19" t="str">
        <f t="shared" si="5"/>
        <v>3BR</v>
      </c>
      <c r="E18" s="18" t="str">
        <f t="shared" si="2"/>
        <v>AUD1BR3BR8Y_Quote</v>
      </c>
      <c r="F18" s="18" t="str">
        <f>_xll.qlSimpleQuote(E18,,RateTickValue,Permanent,Trigger,ObjectOverwrite)</f>
        <v>AUD1BR3BR8Y_Quote#0000</v>
      </c>
      <c r="G18" s="17" t="str">
        <f>_xll.ohRangeRetrieveError(F18)</f>
        <v/>
      </c>
      <c r="H18" s="16"/>
      <c r="K18" s="48"/>
      <c r="L18" s="106" t="s">
        <v>52</v>
      </c>
      <c r="M18" s="137" t="s">
        <v>206</v>
      </c>
      <c r="N18" s="137" t="s">
        <v>188</v>
      </c>
      <c r="O18" s="135" t="str">
        <f t="shared" si="1"/>
        <v>AUBR3AB8Y</v>
      </c>
      <c r="P18" s="105" t="str">
        <v>AUBR3AB8Y=ICAA</v>
      </c>
      <c r="Q18" s="200" t="s">
        <v>221</v>
      </c>
      <c r="R18" s="200" t="s">
        <v>221</v>
      </c>
      <c r="S18" s="191" t="e">
        <f>_xll.qlMidEquivalent(Q18,R18)</f>
        <v>#NUM!</v>
      </c>
      <c r="T18" s="102"/>
      <c r="U18" s="199"/>
      <c r="V18" s="102"/>
      <c r="W18" s="208" t="e">
        <v>#NUM!</v>
      </c>
      <c r="X18" s="100" t="e">
        <f>_xll.qlSimpleQuoteSetValue(F18,W18/10000,Trigger)</f>
        <v>#NUM!</v>
      </c>
      <c r="Y18" s="90"/>
    </row>
    <row r="19" spans="1:29" ht="11.25" customHeight="1" x14ac:dyDescent="0.2">
      <c r="A19" s="22"/>
      <c r="B19" s="21" t="s">
        <v>51</v>
      </c>
      <c r="C19" s="20" t="str">
        <f t="shared" si="4"/>
        <v>1BR</v>
      </c>
      <c r="D19" s="19" t="str">
        <f t="shared" si="5"/>
        <v>3BR</v>
      </c>
      <c r="E19" s="18" t="str">
        <f t="shared" si="2"/>
        <v>AUD1BR3BR9Y_Quote</v>
      </c>
      <c r="F19" s="18" t="str">
        <f>_xll.qlSimpleQuote(E19,,RateTickValue,Permanent,Trigger,ObjectOverwrite)</f>
        <v>AUD1BR3BR9Y_Quote#0000</v>
      </c>
      <c r="G19" s="17" t="str">
        <f>_xll.ohRangeRetrieveError(F19)</f>
        <v/>
      </c>
      <c r="H19" s="16"/>
      <c r="K19" s="48"/>
      <c r="L19" s="106" t="s">
        <v>51</v>
      </c>
      <c r="M19" s="137" t="s">
        <v>206</v>
      </c>
      <c r="N19" s="137" t="s">
        <v>188</v>
      </c>
      <c r="O19" s="135" t="str">
        <f t="shared" si="1"/>
        <v>AUBR3AB9Y</v>
      </c>
      <c r="P19" s="105" t="str">
        <v>AUBR3AB9Y=ICAA</v>
      </c>
      <c r="Q19" s="200" t="s">
        <v>221</v>
      </c>
      <c r="R19" s="200" t="s">
        <v>221</v>
      </c>
      <c r="S19" s="191" t="e">
        <f>_xll.qlMidEquivalent(Q19,R19)</f>
        <v>#NUM!</v>
      </c>
      <c r="T19" s="102"/>
      <c r="U19" s="199"/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5">
      <c r="A20" s="22"/>
      <c r="B20" s="21" t="s">
        <v>50</v>
      </c>
      <c r="C20" s="20" t="str">
        <f t="shared" si="4"/>
        <v>1BR</v>
      </c>
      <c r="D20" s="19" t="str">
        <f t="shared" si="5"/>
        <v>3BR</v>
      </c>
      <c r="E20" s="18" t="str">
        <f t="shared" si="2"/>
        <v>AUD1BR3BR10Y_Quote</v>
      </c>
      <c r="F20" s="18" t="str">
        <f>_xll.qlSimpleQuote(E20,,RateTickValue,Permanent,Trigger,ObjectOverwrite)</f>
        <v>AUD1BR3BR10Y_Quote#0000</v>
      </c>
      <c r="G20" s="17" t="str">
        <f>_xll.ohRangeRetrieveError(F20)</f>
        <v/>
      </c>
      <c r="H20" s="16"/>
      <c r="K20" s="48"/>
      <c r="L20" s="106" t="s">
        <v>50</v>
      </c>
      <c r="M20" s="137" t="s">
        <v>206</v>
      </c>
      <c r="N20" s="137" t="s">
        <v>188</v>
      </c>
      <c r="O20" s="135" t="str">
        <f t="shared" si="1"/>
        <v>AUBR3AB10Y</v>
      </c>
      <c r="P20" s="105" t="str">
        <v>AUBR3AB10Y=ICAA</v>
      </c>
      <c r="Q20" s="200">
        <v>8.75</v>
      </c>
      <c r="R20" s="200">
        <v>10.75</v>
      </c>
      <c r="S20" s="191">
        <f>_xll.qlMidEquivalent(Q20,R20)</f>
        <v>9.75</v>
      </c>
      <c r="T20" s="102"/>
      <c r="U20" s="199"/>
      <c r="V20" s="102"/>
      <c r="W20" s="208">
        <v>9.75</v>
      </c>
      <c r="X20" s="100">
        <f>_xll.qlSimpleQuoteSetValue(F20,W20/10000,Trigger)</f>
        <v>-5.0000000000000131E-5</v>
      </c>
      <c r="Y20" s="90"/>
      <c r="AC20"/>
    </row>
    <row r="21" spans="1:29" ht="11.25" customHeight="1" x14ac:dyDescent="0.2">
      <c r="A21" s="22"/>
      <c r="B21" s="21" t="s">
        <v>49</v>
      </c>
      <c r="C21" s="20" t="str">
        <f t="shared" si="4"/>
        <v>1BR</v>
      </c>
      <c r="D21" s="19" t="str">
        <f t="shared" si="5"/>
        <v>3BR</v>
      </c>
      <c r="E21" s="18" t="str">
        <f t="shared" si="2"/>
        <v>AUD1BR3BR11Y_Quote</v>
      </c>
      <c r="F21" s="18" t="str">
        <f>_xll.qlSimpleQuote(E21,,RateTickValue,Permanent,Trigger,ObjectOverwrite)</f>
        <v>AUD1BR3BR11Y_Quote#0000</v>
      </c>
      <c r="G21" s="17" t="str">
        <f>_xll.ohRangeRetrieveError(F21)</f>
        <v/>
      </c>
      <c r="H21" s="16"/>
      <c r="K21" s="48"/>
      <c r="L21" s="106" t="s">
        <v>49</v>
      </c>
      <c r="M21" s="137" t="s">
        <v>206</v>
      </c>
      <c r="N21" s="137" t="s">
        <v>188</v>
      </c>
      <c r="O21" s="135" t="str">
        <f t="shared" si="1"/>
        <v>AUBR3AB11Y</v>
      </c>
      <c r="P21" s="105" t="str">
        <v>AUBR3AB11Y=ICAA</v>
      </c>
      <c r="Q21" s="200" t="s">
        <v>221</v>
      </c>
      <c r="R21" s="200" t="s">
        <v>221</v>
      </c>
      <c r="S21" s="191" t="e">
        <f>_xll.qlMidEquivalent(Q21,R21)</f>
        <v>#NUM!</v>
      </c>
      <c r="T21" s="102"/>
      <c r="U21" s="199"/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48</v>
      </c>
      <c r="C22" s="20" t="str">
        <f t="shared" si="4"/>
        <v>1BR</v>
      </c>
      <c r="D22" s="19" t="str">
        <f t="shared" si="5"/>
        <v>3BR</v>
      </c>
      <c r="E22" s="18" t="str">
        <f t="shared" si="2"/>
        <v>AUD1BR3BR12Y_Quote</v>
      </c>
      <c r="F22" s="18" t="str">
        <f>_xll.qlSimpleQuote(E22,,RateTickValue,Permanent,Trigger,ObjectOverwrite)</f>
        <v>AUD1BR3BR12Y_Quote#0000</v>
      </c>
      <c r="G22" s="17" t="str">
        <f>_xll.ohRangeRetrieveError(F22)</f>
        <v/>
      </c>
      <c r="H22" s="16"/>
      <c r="K22" s="48"/>
      <c r="L22" s="106" t="s">
        <v>48</v>
      </c>
      <c r="M22" s="137" t="s">
        <v>206</v>
      </c>
      <c r="N22" s="137" t="s">
        <v>188</v>
      </c>
      <c r="O22" s="135" t="str">
        <f t="shared" si="1"/>
        <v>AUBR3AB12Y</v>
      </c>
      <c r="P22" s="105" t="str">
        <v>AUBR3AB12Y=ICAA</v>
      </c>
      <c r="Q22" s="200">
        <v>8.75</v>
      </c>
      <c r="R22" s="200">
        <v>11.75</v>
      </c>
      <c r="S22" s="191">
        <f>_xll.qlMidEquivalent(Q22,R22)</f>
        <v>10.25</v>
      </c>
      <c r="T22" s="102"/>
      <c r="U22" s="199"/>
      <c r="V22" s="102"/>
      <c r="W22" s="208">
        <v>10.25</v>
      </c>
      <c r="X22" s="100">
        <f>_xll.qlSimpleQuoteSetValue(F22,W22/10000,Trigger)</f>
        <v>0</v>
      </c>
      <c r="Y22" s="90"/>
    </row>
    <row r="23" spans="1:29" ht="11.25" customHeight="1" x14ac:dyDescent="0.2">
      <c r="A23" s="22"/>
      <c r="B23" s="21" t="s">
        <v>47</v>
      </c>
      <c r="C23" s="20" t="str">
        <f t="shared" si="4"/>
        <v>1BR</v>
      </c>
      <c r="D23" s="19" t="str">
        <f t="shared" si="5"/>
        <v>3BR</v>
      </c>
      <c r="E23" s="18" t="str">
        <f t="shared" si="2"/>
        <v>AUD1BR3BR13Y_Quote</v>
      </c>
      <c r="F23" s="18" t="str">
        <f>_xll.qlSimpleQuote(E23,,RateTickValue,Permanent,Trigger,ObjectOverwrite)</f>
        <v>AUD1BR3BR13Y_Quote#0000</v>
      </c>
      <c r="G23" s="17" t="str">
        <f>_xll.ohRangeRetrieveError(F23)</f>
        <v/>
      </c>
      <c r="H23" s="16"/>
      <c r="K23" s="48"/>
      <c r="L23" s="106" t="s">
        <v>47</v>
      </c>
      <c r="M23" s="137" t="s">
        <v>206</v>
      </c>
      <c r="N23" s="137" t="s">
        <v>188</v>
      </c>
      <c r="O23" s="135" t="str">
        <f t="shared" si="1"/>
        <v>AUBR3AB13Y</v>
      </c>
      <c r="P23" s="105" t="str">
        <v>AUBR3AB13Y=ICAA</v>
      </c>
      <c r="Q23" s="200" t="s">
        <v>221</v>
      </c>
      <c r="R23" s="200" t="s">
        <v>221</v>
      </c>
      <c r="S23" s="191" t="e">
        <f>_xll.qlMidEquivalent(Q23,R23)</f>
        <v>#NUM!</v>
      </c>
      <c r="T23" s="102"/>
      <c r="U23" s="199"/>
      <c r="V23" s="102"/>
      <c r="W23" s="208" t="e">
        <v>#NUM!</v>
      </c>
      <c r="X23" s="100" t="e">
        <f>_xll.qlSimpleQuoteSetValue(F23,W23/10000,Trigger)</f>
        <v>#NUM!</v>
      </c>
      <c r="Y23" s="90"/>
    </row>
    <row r="24" spans="1:29" ht="11.25" customHeight="1" x14ac:dyDescent="0.2">
      <c r="A24" s="22"/>
      <c r="B24" s="21" t="s">
        <v>46</v>
      </c>
      <c r="C24" s="20" t="str">
        <f t="shared" si="4"/>
        <v>1BR</v>
      </c>
      <c r="D24" s="19" t="str">
        <f t="shared" si="5"/>
        <v>3BR</v>
      </c>
      <c r="E24" s="18" t="str">
        <f t="shared" si="2"/>
        <v>AUD1BR3BR14Y_Quote</v>
      </c>
      <c r="F24" s="18" t="str">
        <f>_xll.qlSimpleQuote(E24,,RateTickValue,Permanent,Trigger,ObjectOverwrite)</f>
        <v>AUD1BR3BR14Y_Quote#0000</v>
      </c>
      <c r="G24" s="17" t="str">
        <f>_xll.ohRangeRetrieveError(F24)</f>
        <v/>
      </c>
      <c r="H24" s="16"/>
      <c r="K24" s="48"/>
      <c r="L24" s="106" t="s">
        <v>46</v>
      </c>
      <c r="M24" s="137" t="s">
        <v>206</v>
      </c>
      <c r="N24" s="137" t="s">
        <v>188</v>
      </c>
      <c r="O24" s="135" t="str">
        <f t="shared" si="1"/>
        <v>AUBR3AB14Y</v>
      </c>
      <c r="P24" s="105" t="str">
        <v>AUBR3AB14Y=ICAA</v>
      </c>
      <c r="Q24" s="200" t="s">
        <v>221</v>
      </c>
      <c r="R24" s="200" t="s">
        <v>221</v>
      </c>
      <c r="S24" s="191" t="e">
        <f>_xll.qlMidEquivalent(Q24,R24)</f>
        <v>#NUM!</v>
      </c>
      <c r="T24" s="102"/>
      <c r="U24" s="199"/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45</v>
      </c>
      <c r="C25" s="20" t="str">
        <f t="shared" si="4"/>
        <v>1BR</v>
      </c>
      <c r="D25" s="19" t="str">
        <f t="shared" si="5"/>
        <v>3BR</v>
      </c>
      <c r="E25" s="18" t="str">
        <f t="shared" si="2"/>
        <v>AUD1BR3BR15Y_Quote</v>
      </c>
      <c r="F25" s="18" t="str">
        <f>_xll.qlSimpleQuote(E25,,RateTickValue,Permanent,Trigger,ObjectOverwrite)</f>
        <v>AUD1BR3BR15Y_Quote#0000</v>
      </c>
      <c r="G25" s="17" t="str">
        <f>_xll.ohRangeRetrieveError(F25)</f>
        <v/>
      </c>
      <c r="H25" s="16"/>
      <c r="K25" s="48"/>
      <c r="L25" s="106" t="s">
        <v>45</v>
      </c>
      <c r="M25" s="137" t="s">
        <v>206</v>
      </c>
      <c r="N25" s="137" t="s">
        <v>188</v>
      </c>
      <c r="O25" s="135" t="str">
        <f t="shared" si="1"/>
        <v>AUBR3AB15Y</v>
      </c>
      <c r="P25" s="105" t="str">
        <v>AUBR3AB15Y=ICAA</v>
      </c>
      <c r="Q25" s="200">
        <v>8.625</v>
      </c>
      <c r="R25" s="200">
        <v>11.625</v>
      </c>
      <c r="S25" s="191">
        <f>_xll.qlMidEquivalent(Q25,R25)</f>
        <v>10.125</v>
      </c>
      <c r="T25" s="102"/>
      <c r="U25" s="199"/>
      <c r="V25" s="102"/>
      <c r="W25" s="208">
        <v>10.125</v>
      </c>
      <c r="X25" s="100">
        <f>_xll.qlSimpleQuoteSetValue(F25,W25/10000,Trigger)</f>
        <v>-1.2500000000000141E-5</v>
      </c>
      <c r="Y25" s="90"/>
    </row>
    <row r="26" spans="1:29" ht="11.25" customHeight="1" x14ac:dyDescent="0.2">
      <c r="A26" s="22"/>
      <c r="B26" s="21" t="s">
        <v>44</v>
      </c>
      <c r="C26" s="20" t="str">
        <f t="shared" si="4"/>
        <v>1BR</v>
      </c>
      <c r="D26" s="19" t="str">
        <f t="shared" si="5"/>
        <v>3BR</v>
      </c>
      <c r="E26" s="18" t="str">
        <f t="shared" si="2"/>
        <v>AUD1BR3BR16Y_Quote</v>
      </c>
      <c r="F26" s="18" t="str">
        <f>_xll.qlSimpleQuote(E26,,RateTickValue,Permanent,Trigger,ObjectOverwrite)</f>
        <v>AUD1BR3BR16Y_Quote#0000</v>
      </c>
      <c r="G26" s="17" t="str">
        <f>_xll.ohRangeRetrieveError(F26)</f>
        <v/>
      </c>
      <c r="H26" s="16"/>
      <c r="K26" s="48"/>
      <c r="L26" s="106" t="s">
        <v>44</v>
      </c>
      <c r="M26" s="137" t="s">
        <v>206</v>
      </c>
      <c r="N26" s="137" t="s">
        <v>188</v>
      </c>
      <c r="O26" s="135" t="str">
        <f t="shared" si="1"/>
        <v>AUBR3AB16Y</v>
      </c>
      <c r="P26" s="105" t="str">
        <v>AUBR3AB16Y=ICAA</v>
      </c>
      <c r="Q26" s="200" t="s">
        <v>221</v>
      </c>
      <c r="R26" s="200" t="s">
        <v>221</v>
      </c>
      <c r="S26" s="191" t="e">
        <f>_xll.qlMidEquivalent(Q26,R26)</f>
        <v>#NUM!</v>
      </c>
      <c r="T26" s="102"/>
      <c r="U26" s="199"/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43</v>
      </c>
      <c r="C27" s="20" t="str">
        <f t="shared" si="4"/>
        <v>1BR</v>
      </c>
      <c r="D27" s="19" t="str">
        <f t="shared" si="5"/>
        <v>3BR</v>
      </c>
      <c r="E27" s="18" t="str">
        <f t="shared" si="2"/>
        <v>AUD1BR3BR17Y_Quote</v>
      </c>
      <c r="F27" s="18" t="str">
        <f>_xll.qlSimpleQuote(E27,,RateTickValue,Permanent,Trigger,ObjectOverwrite)</f>
        <v>AUD1BR3BR17Y_Quote#0000</v>
      </c>
      <c r="G27" s="17" t="str">
        <f>_xll.ohRangeRetrieveError(F27)</f>
        <v/>
      </c>
      <c r="H27" s="16"/>
      <c r="K27" s="48"/>
      <c r="L27" s="106" t="s">
        <v>43</v>
      </c>
      <c r="M27" s="137" t="s">
        <v>206</v>
      </c>
      <c r="N27" s="137" t="s">
        <v>188</v>
      </c>
      <c r="O27" s="135" t="str">
        <f t="shared" si="1"/>
        <v>AUBR3AB17Y</v>
      </c>
      <c r="P27" s="105" t="str">
        <v>AUBR3AB17Y=ICAA</v>
      </c>
      <c r="Q27" s="200" t="s">
        <v>221</v>
      </c>
      <c r="R27" s="200" t="s">
        <v>221</v>
      </c>
      <c r="S27" s="191" t="e">
        <f>_xll.qlMidEquivalent(Q27,R27)</f>
        <v>#NUM!</v>
      </c>
      <c r="T27" s="102"/>
      <c r="U27" s="199"/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42</v>
      </c>
      <c r="C28" s="20" t="str">
        <f t="shared" si="4"/>
        <v>1BR</v>
      </c>
      <c r="D28" s="19" t="str">
        <f t="shared" si="5"/>
        <v>3BR</v>
      </c>
      <c r="E28" s="18" t="str">
        <f t="shared" si="2"/>
        <v>AUD1BR3BR18Y_Quote</v>
      </c>
      <c r="F28" s="18" t="str">
        <f>_xll.qlSimpleQuote(E28,,RateTickValue,Permanent,Trigger,ObjectOverwrite)</f>
        <v>AUD1BR3BR18Y_Quote#0000</v>
      </c>
      <c r="G28" s="17" t="str">
        <f>_xll.ohRangeRetrieveError(F28)</f>
        <v/>
      </c>
      <c r="H28" s="16"/>
      <c r="K28" s="48"/>
      <c r="L28" s="106" t="s">
        <v>42</v>
      </c>
      <c r="M28" s="137" t="s">
        <v>206</v>
      </c>
      <c r="N28" s="137" t="s">
        <v>188</v>
      </c>
      <c r="O28" s="135" t="str">
        <f t="shared" si="1"/>
        <v>AUBR3AB18Y</v>
      </c>
      <c r="P28" s="105" t="str">
        <v>AUBR3AB18Y=ICAA</v>
      </c>
      <c r="Q28" s="200" t="s">
        <v>221</v>
      </c>
      <c r="R28" s="200" t="s">
        <v>221</v>
      </c>
      <c r="S28" s="191" t="e">
        <f>_xll.qlMidEquivalent(Q28,R28)</f>
        <v>#NUM!</v>
      </c>
      <c r="T28" s="102"/>
      <c r="U28" s="199"/>
      <c r="V28" s="102"/>
      <c r="W28" s="208" t="e">
        <v>#NUM!</v>
      </c>
      <c r="X28" s="100" t="e">
        <f>_xll.qlSimpleQuoteSetValue(F28,W28/10000,Trigger)</f>
        <v>#NUM!</v>
      </c>
      <c r="Y28" s="90"/>
    </row>
    <row r="29" spans="1:29" ht="11.25" customHeight="1" x14ac:dyDescent="0.2">
      <c r="A29" s="22"/>
      <c r="B29" s="21" t="s">
        <v>41</v>
      </c>
      <c r="C29" s="20" t="str">
        <f t="shared" si="4"/>
        <v>1BR</v>
      </c>
      <c r="D29" s="19" t="str">
        <f t="shared" si="5"/>
        <v>3BR</v>
      </c>
      <c r="E29" s="18" t="str">
        <f t="shared" si="2"/>
        <v>AUD1BR3BR19Y_Quote</v>
      </c>
      <c r="F29" s="18" t="str">
        <f>_xll.qlSimpleQuote(E29,,RateTickValue,Permanent,Trigger,ObjectOverwrite)</f>
        <v>AUD1BR3BR19Y_Quote#0000</v>
      </c>
      <c r="G29" s="17" t="str">
        <f>_xll.ohRangeRetrieveError(F29)</f>
        <v/>
      </c>
      <c r="H29" s="16"/>
      <c r="K29" s="48"/>
      <c r="L29" s="106" t="s">
        <v>41</v>
      </c>
      <c r="M29" s="137" t="s">
        <v>206</v>
      </c>
      <c r="N29" s="137" t="s">
        <v>188</v>
      </c>
      <c r="O29" s="135" t="str">
        <f t="shared" si="1"/>
        <v>AUBR3AB19Y</v>
      </c>
      <c r="P29" s="105" t="str">
        <v>AUBR3AB19Y=ICAA</v>
      </c>
      <c r="Q29" s="200" t="s">
        <v>221</v>
      </c>
      <c r="R29" s="200" t="s">
        <v>221</v>
      </c>
      <c r="S29" s="191" t="e">
        <f>_xll.qlMidEquivalent(Q29,R29)</f>
        <v>#NUM!</v>
      </c>
      <c r="T29" s="102"/>
      <c r="U29" s="199"/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40</v>
      </c>
      <c r="C30" s="20" t="str">
        <f t="shared" si="4"/>
        <v>1BR</v>
      </c>
      <c r="D30" s="19" t="str">
        <f t="shared" si="5"/>
        <v>3BR</v>
      </c>
      <c r="E30" s="18" t="str">
        <f t="shared" si="2"/>
        <v>AUD1BR3BR20Y_Quote</v>
      </c>
      <c r="F30" s="18" t="str">
        <f>_xll.qlSimpleQuote(E30,,RateTickValue,Permanent,Trigger,ObjectOverwrite)</f>
        <v>AUD1BR3BR20Y_Quote#0000</v>
      </c>
      <c r="G30" s="17" t="str">
        <f>_xll.ohRangeRetrieveError(F30)</f>
        <v/>
      </c>
      <c r="H30" s="16"/>
      <c r="K30" s="48"/>
      <c r="L30" s="106" t="s">
        <v>40</v>
      </c>
      <c r="M30" s="137" t="s">
        <v>206</v>
      </c>
      <c r="N30" s="137" t="s">
        <v>188</v>
      </c>
      <c r="O30" s="135" t="str">
        <f t="shared" si="1"/>
        <v>AUBR3AB20Y</v>
      </c>
      <c r="P30" s="105" t="str">
        <v>AUBR3AB20Y=ICAA</v>
      </c>
      <c r="Q30" s="200">
        <v>8.5</v>
      </c>
      <c r="R30" s="200">
        <v>11.5</v>
      </c>
      <c r="S30" s="191">
        <f>_xll.qlMidEquivalent(Q30,R30)</f>
        <v>10</v>
      </c>
      <c r="T30" s="102"/>
      <c r="U30" s="199"/>
      <c r="V30" s="102"/>
      <c r="W30" s="208">
        <v>10</v>
      </c>
      <c r="X30" s="100">
        <f>_xll.qlSimpleQuoteSetValue(F30,W30/10000,Trigger)</f>
        <v>0</v>
      </c>
      <c r="Y30" s="90"/>
    </row>
    <row r="31" spans="1:29" ht="11.25" customHeight="1" x14ac:dyDescent="0.2">
      <c r="A31" s="22"/>
      <c r="B31" s="21" t="s">
        <v>39</v>
      </c>
      <c r="C31" s="20" t="str">
        <f t="shared" si="4"/>
        <v>1BR</v>
      </c>
      <c r="D31" s="19" t="str">
        <f t="shared" si="5"/>
        <v>3BR</v>
      </c>
      <c r="E31" s="18" t="str">
        <f t="shared" si="2"/>
        <v>AUD1BR3BR21Y_Quote</v>
      </c>
      <c r="F31" s="18" t="str">
        <f>_xll.qlSimpleQuote(E31,,RateTickValue,Permanent,Trigger,ObjectOverwrite)</f>
        <v>AUD1BR3BR21Y_Quote#0000</v>
      </c>
      <c r="G31" s="17" t="str">
        <f>_xll.ohRangeRetrieveError(F31)</f>
        <v/>
      </c>
      <c r="H31" s="16"/>
      <c r="K31" s="48"/>
      <c r="L31" s="106" t="s">
        <v>39</v>
      </c>
      <c r="M31" s="137" t="s">
        <v>206</v>
      </c>
      <c r="N31" s="137" t="s">
        <v>188</v>
      </c>
      <c r="O31" s="135" t="str">
        <f t="shared" si="1"/>
        <v>AUBR3AB21Y</v>
      </c>
      <c r="P31" s="105" t="str">
        <v>AUBR3AB21Y=ICAA</v>
      </c>
      <c r="Q31" s="200" t="s">
        <v>221</v>
      </c>
      <c r="R31" s="200" t="s">
        <v>221</v>
      </c>
      <c r="S31" s="191" t="e">
        <f>_xll.qlMidEquivalent(Q31,R31)</f>
        <v>#NUM!</v>
      </c>
      <c r="T31" s="102"/>
      <c r="U31" s="199"/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38</v>
      </c>
      <c r="C32" s="20" t="str">
        <f t="shared" si="4"/>
        <v>1BR</v>
      </c>
      <c r="D32" s="19" t="str">
        <f t="shared" si="5"/>
        <v>3BR</v>
      </c>
      <c r="E32" s="18" t="str">
        <f t="shared" si="2"/>
        <v>AUD1BR3BR22Y_Quote</v>
      </c>
      <c r="F32" s="18" t="str">
        <f>_xll.qlSimpleQuote(E32,,RateTickValue,Permanent,Trigger,ObjectOverwrite)</f>
        <v>AUD1BR3BR22Y_Quote#0000</v>
      </c>
      <c r="G32" s="17" t="str">
        <f>_xll.ohRangeRetrieveError(F32)</f>
        <v/>
      </c>
      <c r="H32" s="16"/>
      <c r="K32" s="48"/>
      <c r="L32" s="106" t="s">
        <v>38</v>
      </c>
      <c r="M32" s="137" t="s">
        <v>206</v>
      </c>
      <c r="N32" s="137" t="s">
        <v>188</v>
      </c>
      <c r="O32" s="135" t="str">
        <f t="shared" si="1"/>
        <v>AUBR3AB22Y</v>
      </c>
      <c r="P32" s="105" t="str">
        <v>AUBR3AB22Y=ICAA</v>
      </c>
      <c r="Q32" s="200" t="s">
        <v>221</v>
      </c>
      <c r="R32" s="200" t="s">
        <v>221</v>
      </c>
      <c r="S32" s="191" t="e">
        <f>_xll.qlMidEquivalent(Q32,R32)</f>
        <v>#NUM!</v>
      </c>
      <c r="T32" s="102"/>
      <c r="U32" s="199"/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37</v>
      </c>
      <c r="C33" s="20" t="str">
        <f t="shared" si="4"/>
        <v>1BR</v>
      </c>
      <c r="D33" s="19" t="str">
        <f t="shared" si="5"/>
        <v>3BR</v>
      </c>
      <c r="E33" s="18" t="str">
        <f t="shared" si="2"/>
        <v>AUD1BR3BR23Y_Quote</v>
      </c>
      <c r="F33" s="18" t="str">
        <f>_xll.qlSimpleQuote(E33,,RateTickValue,Permanent,Trigger,ObjectOverwrite)</f>
        <v>AUD1BR3BR23Y_Quote#0000</v>
      </c>
      <c r="G33" s="17" t="str">
        <f>_xll.ohRangeRetrieveError(F33)</f>
        <v/>
      </c>
      <c r="H33" s="16"/>
      <c r="K33" s="48"/>
      <c r="L33" s="106" t="s">
        <v>37</v>
      </c>
      <c r="M33" s="137" t="s">
        <v>206</v>
      </c>
      <c r="N33" s="137" t="s">
        <v>188</v>
      </c>
      <c r="O33" s="135" t="str">
        <f t="shared" si="1"/>
        <v>AUBR3AB23Y</v>
      </c>
      <c r="P33" s="105" t="str">
        <v>AUBR3AB23Y=ICAA</v>
      </c>
      <c r="Q33" s="200" t="s">
        <v>221</v>
      </c>
      <c r="R33" s="200" t="s">
        <v>221</v>
      </c>
      <c r="S33" s="191" t="e">
        <f>_xll.qlMidEquivalent(Q33,R33)</f>
        <v>#NUM!</v>
      </c>
      <c r="T33" s="102"/>
      <c r="U33" s="199"/>
      <c r="V33" s="102"/>
      <c r="W33" s="208" t="e">
        <v>#NUM!</v>
      </c>
      <c r="X33" s="100" t="e">
        <f>_xll.qlSimpleQuoteSetValue(F33,W33/10000,Trigger)</f>
        <v>#NUM!</v>
      </c>
      <c r="Y33" s="90"/>
    </row>
    <row r="34" spans="1:25" ht="11.25" customHeight="1" x14ac:dyDescent="0.2">
      <c r="A34" s="22"/>
      <c r="B34" s="21" t="s">
        <v>36</v>
      </c>
      <c r="C34" s="20" t="str">
        <f t="shared" si="4"/>
        <v>1BR</v>
      </c>
      <c r="D34" s="19" t="str">
        <f t="shared" si="5"/>
        <v>3BR</v>
      </c>
      <c r="E34" s="18" t="str">
        <f t="shared" si="2"/>
        <v>AUD1BR3BR24Y_Quote</v>
      </c>
      <c r="F34" s="18" t="str">
        <f>_xll.qlSimpleQuote(E34,,RateTickValue,Permanent,Trigger,ObjectOverwrite)</f>
        <v>AUD1BR3BR24Y_Quote#0000</v>
      </c>
      <c r="G34" s="17" t="str">
        <f>_xll.ohRangeRetrieveError(F34)</f>
        <v/>
      </c>
      <c r="H34" s="16"/>
      <c r="K34" s="48"/>
      <c r="L34" s="106" t="s">
        <v>36</v>
      </c>
      <c r="M34" s="137" t="s">
        <v>206</v>
      </c>
      <c r="N34" s="137" t="s">
        <v>188</v>
      </c>
      <c r="O34" s="135" t="str">
        <f t="shared" si="1"/>
        <v>AUBR3AB24Y</v>
      </c>
      <c r="P34" s="105" t="str">
        <v>AUBR3AB24Y=ICAA</v>
      </c>
      <c r="Q34" s="200" t="s">
        <v>221</v>
      </c>
      <c r="R34" s="200" t="s">
        <v>221</v>
      </c>
      <c r="S34" s="191" t="e">
        <f>_xll.qlMidEquivalent(Q34,R34)</f>
        <v>#NUM!</v>
      </c>
      <c r="T34" s="102"/>
      <c r="U34" s="199"/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35</v>
      </c>
      <c r="C35" s="20" t="str">
        <f t="shared" si="4"/>
        <v>1BR</v>
      </c>
      <c r="D35" s="19" t="str">
        <f t="shared" si="5"/>
        <v>3BR</v>
      </c>
      <c r="E35" s="18" t="str">
        <f t="shared" si="2"/>
        <v>AUD1BR3BR25Y_Quote</v>
      </c>
      <c r="F35" s="18" t="str">
        <f>_xll.qlSimpleQuote(E35,,RateTickValue,Permanent,Trigger,ObjectOverwrite)</f>
        <v>AUD1BR3BR25Y_Quote#0000</v>
      </c>
      <c r="G35" s="17" t="str">
        <f>_xll.ohRangeRetrieveError(F35)</f>
        <v/>
      </c>
      <c r="H35" s="16"/>
      <c r="K35" s="48"/>
      <c r="L35" s="106" t="s">
        <v>35</v>
      </c>
      <c r="M35" s="137" t="s">
        <v>206</v>
      </c>
      <c r="N35" s="137" t="s">
        <v>188</v>
      </c>
      <c r="O35" s="135" t="str">
        <f t="shared" si="1"/>
        <v>AUBR3AB25Y</v>
      </c>
      <c r="P35" s="105" t="str">
        <v>AUBR3AB25Y=ICAA</v>
      </c>
      <c r="Q35" s="200">
        <v>8.625</v>
      </c>
      <c r="R35" s="200">
        <v>11.625</v>
      </c>
      <c r="S35" s="191">
        <f>_xll.qlMidEquivalent(Q35,R35)</f>
        <v>10.125</v>
      </c>
      <c r="T35" s="102"/>
      <c r="U35" s="199"/>
      <c r="V35" s="102"/>
      <c r="W35" s="208">
        <v>10.125</v>
      </c>
      <c r="X35" s="100">
        <f>_xll.qlSimpleQuoteSetValue(F35,W35/10000,Trigger)</f>
        <v>0</v>
      </c>
      <c r="Y35" s="90"/>
    </row>
    <row r="36" spans="1:25" ht="11.25" customHeight="1" x14ac:dyDescent="0.2">
      <c r="A36" s="22"/>
      <c r="B36" s="21" t="s">
        <v>34</v>
      </c>
      <c r="C36" s="20" t="str">
        <f t="shared" si="4"/>
        <v>1BR</v>
      </c>
      <c r="D36" s="19" t="str">
        <f t="shared" si="5"/>
        <v>3BR</v>
      </c>
      <c r="E36" s="18" t="str">
        <f t="shared" si="2"/>
        <v>AUD1BR3BR26Y_Quote</v>
      </c>
      <c r="F36" s="18" t="str">
        <f>_xll.qlSimpleQuote(E36,,RateTickValue,Permanent,Trigger,ObjectOverwrite)</f>
        <v>AUD1BR3BR26Y_Quote#0000</v>
      </c>
      <c r="G36" s="17" t="str">
        <f>_xll.ohRangeRetrieveError(F36)</f>
        <v/>
      </c>
      <c r="H36" s="16"/>
      <c r="K36" s="48"/>
      <c r="L36" s="106" t="s">
        <v>34</v>
      </c>
      <c r="M36" s="137" t="s">
        <v>206</v>
      </c>
      <c r="N36" s="137" t="s">
        <v>188</v>
      </c>
      <c r="O36" s="135" t="str">
        <f t="shared" si="1"/>
        <v>AUBR3AB26Y</v>
      </c>
      <c r="P36" s="105" t="str">
        <v>AUBR3AB26Y=ICAA</v>
      </c>
      <c r="Q36" s="200" t="s">
        <v>221</v>
      </c>
      <c r="R36" s="200" t="s">
        <v>221</v>
      </c>
      <c r="S36" s="191" t="e">
        <f>_xll.qlMidEquivalent(Q36,R36)</f>
        <v>#NUM!</v>
      </c>
      <c r="T36" s="102"/>
      <c r="U36" s="199"/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33</v>
      </c>
      <c r="C37" s="20" t="str">
        <f t="shared" si="4"/>
        <v>1BR</v>
      </c>
      <c r="D37" s="19" t="str">
        <f t="shared" si="5"/>
        <v>3BR</v>
      </c>
      <c r="E37" s="18" t="str">
        <f t="shared" si="2"/>
        <v>AUD1BR3BR27Y_Quote</v>
      </c>
      <c r="F37" s="18" t="str">
        <f>_xll.qlSimpleQuote(E37,,RateTickValue,Permanent,Trigger,ObjectOverwrite)</f>
        <v>AUD1BR3BR27Y_Quote#0000</v>
      </c>
      <c r="G37" s="17" t="str">
        <f>_xll.ohRangeRetrieveError(F37)</f>
        <v/>
      </c>
      <c r="H37" s="16"/>
      <c r="K37" s="48"/>
      <c r="L37" s="106" t="s">
        <v>33</v>
      </c>
      <c r="M37" s="137" t="s">
        <v>206</v>
      </c>
      <c r="N37" s="137" t="s">
        <v>188</v>
      </c>
      <c r="O37" s="135" t="str">
        <f t="shared" si="1"/>
        <v>AUBR3AB27Y</v>
      </c>
      <c r="P37" s="105" t="str">
        <v>AUBR3AB27Y=ICAA</v>
      </c>
      <c r="Q37" s="200" t="s">
        <v>221</v>
      </c>
      <c r="R37" s="200" t="s">
        <v>221</v>
      </c>
      <c r="S37" s="191" t="e">
        <f>_xll.qlMidEquivalent(Q37,R37)</f>
        <v>#NUM!</v>
      </c>
      <c r="T37" s="102"/>
      <c r="U37" s="199"/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32</v>
      </c>
      <c r="C38" s="20" t="str">
        <f t="shared" si="4"/>
        <v>1BR</v>
      </c>
      <c r="D38" s="19" t="str">
        <f t="shared" si="5"/>
        <v>3BR</v>
      </c>
      <c r="E38" s="18" t="str">
        <f t="shared" si="2"/>
        <v>AUD1BR3BR28Y_Quote</v>
      </c>
      <c r="F38" s="18" t="str">
        <f>_xll.qlSimpleQuote(E38,,RateTickValue,Permanent,Trigger,ObjectOverwrite)</f>
        <v>AUD1BR3BR28Y_Quote#0000</v>
      </c>
      <c r="G38" s="17" t="str">
        <f>_xll.ohRangeRetrieveError(F38)</f>
        <v/>
      </c>
      <c r="H38" s="16"/>
      <c r="K38" s="48"/>
      <c r="L38" s="106" t="s">
        <v>32</v>
      </c>
      <c r="M38" s="137" t="s">
        <v>206</v>
      </c>
      <c r="N38" s="137" t="s">
        <v>188</v>
      </c>
      <c r="O38" s="135" t="str">
        <f t="shared" si="1"/>
        <v>AUBR3AB28Y</v>
      </c>
      <c r="P38" s="105" t="str">
        <v>AUBR3AB28Y=ICAA</v>
      </c>
      <c r="Q38" s="200" t="s">
        <v>221</v>
      </c>
      <c r="R38" s="200" t="s">
        <v>221</v>
      </c>
      <c r="S38" s="191" t="e">
        <f>_xll.qlMidEquivalent(Q38,R38)</f>
        <v>#NUM!</v>
      </c>
      <c r="T38" s="102"/>
      <c r="U38" s="199"/>
      <c r="V38" s="102"/>
      <c r="W38" s="208" t="e">
        <v>#NUM!</v>
      </c>
      <c r="X38" s="100" t="e">
        <f>_xll.qlSimpleQuoteSetValue(F38,W38/10000,Trigger)</f>
        <v>#NUM!</v>
      </c>
      <c r="Y38" s="90"/>
    </row>
    <row r="39" spans="1:25" ht="11.25" customHeight="1" x14ac:dyDescent="0.2">
      <c r="A39" s="22"/>
      <c r="B39" s="21" t="s">
        <v>31</v>
      </c>
      <c r="C39" s="20" t="str">
        <f t="shared" si="4"/>
        <v>1BR</v>
      </c>
      <c r="D39" s="19" t="str">
        <f t="shared" si="5"/>
        <v>3BR</v>
      </c>
      <c r="E39" s="18" t="str">
        <f t="shared" si="2"/>
        <v>AUD1BR3BR29Y_Quote</v>
      </c>
      <c r="F39" s="18" t="str">
        <f>_xll.qlSimpleQuote(E39,,RateTickValue,Permanent,Trigger,ObjectOverwrite)</f>
        <v>AUD1BR3BR29Y_Quote#0000</v>
      </c>
      <c r="G39" s="17" t="str">
        <f>_xll.ohRangeRetrieveError(F39)</f>
        <v/>
      </c>
      <c r="H39" s="16"/>
      <c r="K39" s="48"/>
      <c r="L39" s="106" t="s">
        <v>31</v>
      </c>
      <c r="M39" s="137" t="s">
        <v>206</v>
      </c>
      <c r="N39" s="137" t="s">
        <v>188</v>
      </c>
      <c r="O39" s="135" t="str">
        <f t="shared" si="1"/>
        <v>AUBR3AB29Y</v>
      </c>
      <c r="P39" s="105" t="str">
        <v>AUBR3AB29Y=ICAA</v>
      </c>
      <c r="Q39" s="200" t="s">
        <v>221</v>
      </c>
      <c r="R39" s="200" t="s">
        <v>221</v>
      </c>
      <c r="S39" s="191" t="e">
        <f>_xll.qlMidEquivalent(Q39,R39)</f>
        <v>#NUM!</v>
      </c>
      <c r="T39" s="102"/>
      <c r="U39" s="199"/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30</v>
      </c>
      <c r="C40" s="20" t="str">
        <f t="shared" si="4"/>
        <v>1BR</v>
      </c>
      <c r="D40" s="19" t="str">
        <f t="shared" si="5"/>
        <v>3BR</v>
      </c>
      <c r="E40" s="18" t="str">
        <f t="shared" si="2"/>
        <v>AUD1BR3BR30Y_Quote</v>
      </c>
      <c r="F40" s="18" t="str">
        <f>_xll.qlSimpleQuote(E40,,RateTickValue,Permanent,Trigger,ObjectOverwrite)</f>
        <v>AUD1BR3BR30Y_Quote#0000</v>
      </c>
      <c r="G40" s="17" t="str">
        <f>_xll.ohRangeRetrieveError(F40)</f>
        <v/>
      </c>
      <c r="H40" s="16"/>
      <c r="K40" s="48"/>
      <c r="L40" s="106" t="s">
        <v>30</v>
      </c>
      <c r="M40" s="137" t="s">
        <v>206</v>
      </c>
      <c r="N40" s="137" t="s">
        <v>188</v>
      </c>
      <c r="O40" s="135" t="str">
        <f t="shared" si="1"/>
        <v>AUBR3AB30Y</v>
      </c>
      <c r="P40" s="105" t="str">
        <v>AUBR3AB30Y=ICAA</v>
      </c>
      <c r="Q40" s="200">
        <v>8.5</v>
      </c>
      <c r="R40" s="200">
        <v>11.5</v>
      </c>
      <c r="S40" s="191">
        <f>_xll.qlMidEquivalent(Q40,R40)</f>
        <v>10</v>
      </c>
      <c r="T40" s="102"/>
      <c r="U40" s="199"/>
      <c r="V40" s="102"/>
      <c r="W40" s="208">
        <v>10</v>
      </c>
      <c r="X40" s="100">
        <f>_xll.qlSimpleQuoteSetValue(F40,W40/10000,Trigger)</f>
        <v>0</v>
      </c>
      <c r="Y40" s="90"/>
    </row>
    <row r="41" spans="1:25" ht="11.25" customHeight="1" x14ac:dyDescent="0.2">
      <c r="A41" s="22"/>
      <c r="B41" s="21" t="s">
        <v>29</v>
      </c>
      <c r="C41" s="20" t="str">
        <f t="shared" si="4"/>
        <v>1BR</v>
      </c>
      <c r="D41" s="19" t="str">
        <f t="shared" si="5"/>
        <v>3BR</v>
      </c>
      <c r="E41" s="18" t="str">
        <f t="shared" si="2"/>
        <v>AUD1BR3BR35Y_Quote</v>
      </c>
      <c r="F41" s="18" t="str">
        <f>_xll.qlSimpleQuote(E41,,RateTickValue,Permanent,Trigger,ObjectOverwrite)</f>
        <v>AUD1BR3BR35Y_Quote#0000</v>
      </c>
      <c r="G41" s="17" t="str">
        <f>_xll.ohRangeRetrieveError(F41)</f>
        <v/>
      </c>
      <c r="H41" s="16"/>
      <c r="K41" s="48"/>
      <c r="L41" s="106" t="s">
        <v>29</v>
      </c>
      <c r="M41" s="137" t="s">
        <v>206</v>
      </c>
      <c r="N41" s="137" t="s">
        <v>188</v>
      </c>
      <c r="O41" s="135" t="str">
        <f t="shared" si="1"/>
        <v>AUBR3AB35Y</v>
      </c>
      <c r="P41" s="105" t="str">
        <v>AUBR3AB35Y=ICAA</v>
      </c>
      <c r="Q41" s="200" t="s">
        <v>221</v>
      </c>
      <c r="R41" s="200" t="s">
        <v>221</v>
      </c>
      <c r="S41" s="191" t="e">
        <f>_xll.qlMidEquivalent(Q41,R41)</f>
        <v>#NUM!</v>
      </c>
      <c r="T41" s="102"/>
      <c r="U41" s="199"/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28</v>
      </c>
      <c r="C42" s="20" t="str">
        <f t="shared" si="4"/>
        <v>1BR</v>
      </c>
      <c r="D42" s="19" t="str">
        <f t="shared" si="5"/>
        <v>3BR</v>
      </c>
      <c r="E42" s="18" t="str">
        <f t="shared" si="2"/>
        <v>AUD1BR3BR40Y_Quote</v>
      </c>
      <c r="F42" s="18" t="str">
        <f>_xll.qlSimpleQuote(E42,,RateTickValue,Permanent,Trigger,ObjectOverwrite)</f>
        <v>AUD1BR3BR40Y_Quote#0000</v>
      </c>
      <c r="G42" s="17" t="str">
        <f>_xll.ohRangeRetrieveError(F42)</f>
        <v/>
      </c>
      <c r="H42" s="16"/>
      <c r="K42" s="48"/>
      <c r="L42" s="106" t="s">
        <v>28</v>
      </c>
      <c r="M42" s="137" t="s">
        <v>206</v>
      </c>
      <c r="N42" s="137" t="s">
        <v>188</v>
      </c>
      <c r="O42" s="135" t="str">
        <f t="shared" si="1"/>
        <v>AUBR3AB40Y</v>
      </c>
      <c r="P42" s="105" t="str">
        <v>AUBR3AB40Y=ICAA</v>
      </c>
      <c r="Q42" s="200" t="s">
        <v>221</v>
      </c>
      <c r="R42" s="200" t="s">
        <v>221</v>
      </c>
      <c r="S42" s="191" t="e">
        <f>_xll.qlMidEquivalent(Q42,R42)</f>
        <v>#NUM!</v>
      </c>
      <c r="T42" s="102"/>
      <c r="U42" s="199"/>
      <c r="V42" s="102"/>
      <c r="W42" s="208" t="e">
        <v>#NUM!</v>
      </c>
      <c r="X42" s="100" t="e">
        <f>_xll.qlSimpleQuoteSetValue(F42,W42/10000,Trigger)</f>
        <v>#NUM!</v>
      </c>
      <c r="Y42" s="90"/>
    </row>
    <row r="43" spans="1:25" ht="11.25" customHeight="1" x14ac:dyDescent="0.2">
      <c r="A43" s="22"/>
      <c r="B43" s="21" t="s">
        <v>26</v>
      </c>
      <c r="C43" s="20" t="str">
        <f t="shared" si="4"/>
        <v>1BR</v>
      </c>
      <c r="D43" s="19" t="str">
        <f t="shared" si="5"/>
        <v>3BR</v>
      </c>
      <c r="E43" s="18" t="str">
        <f t="shared" si="2"/>
        <v>AUD1BR3BR50Y_Quote</v>
      </c>
      <c r="F43" s="18" t="str">
        <f>_xll.qlSimpleQuote(E43,,RateTickValue,Permanent,Trigger,ObjectOverwrite)</f>
        <v>AUD1BR3BR50Y_Quote#0000</v>
      </c>
      <c r="G43" s="17" t="str">
        <f>_xll.ohRangeRetrieveError(F43)</f>
        <v/>
      </c>
      <c r="H43" s="16"/>
      <c r="K43" s="48"/>
      <c r="L43" s="106" t="s">
        <v>26</v>
      </c>
      <c r="M43" s="137" t="s">
        <v>206</v>
      </c>
      <c r="N43" s="137" t="s">
        <v>188</v>
      </c>
      <c r="O43" s="135" t="str">
        <f t="shared" si="1"/>
        <v>AUBR3AB50Y</v>
      </c>
      <c r="P43" s="105" t="str">
        <v>AUBR3AB50Y=ICAA</v>
      </c>
      <c r="Q43" s="200" t="s">
        <v>221</v>
      </c>
      <c r="R43" s="200" t="s">
        <v>221</v>
      </c>
      <c r="S43" s="191" t="e">
        <f>_xll.qlMidEquivalent(Q43,R43)</f>
        <v>#NUM!</v>
      </c>
      <c r="T43" s="102"/>
      <c r="U43" s="199"/>
      <c r="V43" s="102"/>
      <c r="W43" s="208" t="e">
        <v>#NUM!</v>
      </c>
      <c r="X43" s="100" t="e">
        <f>_xll.qlSimpleQuoteSetValue(F43,W43/10000,Trigger)</f>
        <v>#NUM!</v>
      </c>
      <c r="Y43" s="90"/>
    </row>
    <row r="44" spans="1:25" ht="11.25" customHeight="1" x14ac:dyDescent="0.2">
      <c r="A44" s="22"/>
      <c r="B44" s="21" t="s">
        <v>25</v>
      </c>
      <c r="C44" s="20" t="str">
        <f t="shared" si="4"/>
        <v>1BR</v>
      </c>
      <c r="D44" s="19" t="str">
        <f t="shared" si="5"/>
        <v>3BR</v>
      </c>
      <c r="E44" s="18" t="str">
        <f t="shared" si="2"/>
        <v>AUD1BR3BR60Y_Quote</v>
      </c>
      <c r="F44" s="18" t="str">
        <f>_xll.qlSimpleQuote(E44,,RateTickValue,Permanent,Trigger,ObjectOverwrite)</f>
        <v>AUD1BR3BR60Y_Quote#0000</v>
      </c>
      <c r="G44" s="17" t="str">
        <f>_xll.ohRangeRetrieveError(F44)</f>
        <v/>
      </c>
      <c r="H44" s="16"/>
      <c r="K44" s="48"/>
      <c r="L44" s="106" t="s">
        <v>25</v>
      </c>
      <c r="M44" s="137" t="s">
        <v>206</v>
      </c>
      <c r="N44" s="137" t="s">
        <v>188</v>
      </c>
      <c r="O44" s="131" t="str">
        <f t="shared" si="1"/>
        <v>AUBR3AB60Y</v>
      </c>
      <c r="P44" s="111" t="str">
        <v>AUBR3AB60Y=ICAA</v>
      </c>
      <c r="Q44" s="198" t="s">
        <v>221</v>
      </c>
      <c r="R44" s="198" t="s">
        <v>221</v>
      </c>
      <c r="S44" s="266" t="e">
        <f>_xll.qlMidEquivalent(Q44,R44)</f>
        <v>#NUM!</v>
      </c>
      <c r="T44" s="102"/>
      <c r="U44" s="197"/>
      <c r="V44" s="102"/>
      <c r="W44" s="209" t="e">
        <v>#NUM!</v>
      </c>
      <c r="X44" s="107" t="e">
        <f>_xll.qlSimpleQuoteSetValue(F44,W44/10000,Trigger)</f>
        <v>#NUM!</v>
      </c>
      <c r="Y44" s="90"/>
    </row>
    <row r="45" spans="1:25" ht="11.25" customHeight="1" thickBot="1" x14ac:dyDescent="0.25">
      <c r="A45" s="15"/>
      <c r="B45" s="14"/>
      <c r="C45" s="14"/>
      <c r="D45" s="14"/>
      <c r="E45" s="14"/>
      <c r="F45" s="13"/>
      <c r="G45" s="13"/>
      <c r="H45" s="12"/>
      <c r="K45" s="8"/>
      <c r="L45" s="99"/>
      <c r="M45" s="99"/>
      <c r="N45" s="99"/>
      <c r="O45" s="7"/>
      <c r="P45" s="7"/>
      <c r="Q45" s="7"/>
      <c r="R45" s="7"/>
      <c r="S45" s="7"/>
      <c r="T45" s="7"/>
      <c r="U45" s="7"/>
      <c r="V45" s="7"/>
      <c r="W45" s="7"/>
      <c r="X45" s="7"/>
      <c r="Y45" s="129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09:36:41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5.5</v>
      </c>
      <c r="R5" s="200">
        <v>7.5</v>
      </c>
      <c r="S5" s="191">
        <f>_xll.qlMidEquivalent(Q5,R5)</f>
        <v>6.5</v>
      </c>
      <c r="T5" s="102"/>
      <c r="U5" s="199">
        <v>3.625</v>
      </c>
      <c r="V5" s="102"/>
      <c r="W5" s="208">
        <f t="array" ref="W5:W42">QuoteLive</f>
        <v>6.5</v>
      </c>
      <c r="X5" s="100">
        <f>_xll.qlSimpleQuoteSetValue(F5,W5/10000,Trigger)</f>
        <v>2.875E-4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6.75</v>
      </c>
      <c r="R6" s="200">
        <v>8.75</v>
      </c>
      <c r="S6" s="191">
        <f>_xll.qlMidEquivalent(Q6,R6)</f>
        <v>7.75</v>
      </c>
      <c r="T6" s="102"/>
      <c r="U6" s="199">
        <v>5</v>
      </c>
      <c r="V6" s="102"/>
      <c r="W6" s="208">
        <v>7.75</v>
      </c>
      <c r="X6" s="100">
        <f>_xll.qlSimpleQuoteSetValue(F6,W6/10000,Trigger)</f>
        <v>2.7499999999999996E-4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221</v>
      </c>
      <c r="R7" s="200" t="s">
        <v>221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221</v>
      </c>
      <c r="R8" s="200" t="s">
        <v>221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221</v>
      </c>
      <c r="R9" s="200" t="s">
        <v>221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8.125</v>
      </c>
      <c r="R10" s="200">
        <v>10.125</v>
      </c>
      <c r="S10" s="191">
        <f>_xll.qlMidEquivalent(Q10,R10)</f>
        <v>9.125</v>
      </c>
      <c r="T10" s="102"/>
      <c r="U10" s="199">
        <v>5.875</v>
      </c>
      <c r="V10" s="102"/>
      <c r="W10" s="208">
        <v>9.125</v>
      </c>
      <c r="X10" s="100">
        <f>_xll.qlSimpleQuoteSetValue(F10,W10/10000,Trigger)</f>
        <v>2.875E-4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9</v>
      </c>
      <c r="R11" s="200">
        <v>11</v>
      </c>
      <c r="S11" s="191">
        <f>_xll.qlMidEquivalent(Q11,R11)</f>
        <v>10</v>
      </c>
      <c r="T11" s="102"/>
      <c r="U11" s="199">
        <v>6.75</v>
      </c>
      <c r="V11" s="102"/>
      <c r="W11" s="208">
        <v>10</v>
      </c>
      <c r="X11" s="100">
        <f>_xll.qlSimpleQuoteSetValue(F11,W11/10000,Trigger)</f>
        <v>3.0000000000000003E-4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9.25</v>
      </c>
      <c r="R12" s="200">
        <v>11.25</v>
      </c>
      <c r="S12" s="191">
        <f>_xll.qlMidEquivalent(Q12,R12)</f>
        <v>10.25</v>
      </c>
      <c r="T12" s="102"/>
      <c r="U12" s="199">
        <v>7.125</v>
      </c>
      <c r="V12" s="102"/>
      <c r="W12" s="208">
        <v>10.25</v>
      </c>
      <c r="X12" s="100">
        <f>_xll.qlSimpleQuoteSetValue(F12,W12/10000,Trigger)</f>
        <v>2.875000000000001E-4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9.625</v>
      </c>
      <c r="R13" s="200">
        <v>11.625</v>
      </c>
      <c r="S13" s="191">
        <f>_xll.qlMidEquivalent(Q13,R13)</f>
        <v>10.625</v>
      </c>
      <c r="T13" s="102"/>
      <c r="U13" s="199">
        <v>7.375</v>
      </c>
      <c r="V13" s="102"/>
      <c r="W13" s="208">
        <v>10.625</v>
      </c>
      <c r="X13" s="100">
        <f>_xll.qlSimpleQuoteSetValue(F13,W13/10000,Trigger)</f>
        <v>2.875000000000001E-4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221</v>
      </c>
      <c r="R14" s="200" t="s">
        <v>221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9.25</v>
      </c>
      <c r="R15" s="200">
        <v>11.25</v>
      </c>
      <c r="S15" s="191">
        <f>_xll.qlMidEquivalent(Q15,R15)</f>
        <v>10.25</v>
      </c>
      <c r="T15" s="102"/>
      <c r="U15" s="199">
        <v>7.5</v>
      </c>
      <c r="V15" s="102"/>
      <c r="W15" s="208">
        <v>10.25</v>
      </c>
      <c r="X15" s="100">
        <f>_xll.qlSimpleQuoteSetValue(F15,W15/10000,Trigger)</f>
        <v>2.3750000000000008E-4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221</v>
      </c>
      <c r="R16" s="200" t="s">
        <v>221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221</v>
      </c>
      <c r="R17" s="200" t="s">
        <v>221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9</v>
      </c>
      <c r="R18" s="200">
        <v>11</v>
      </c>
      <c r="S18" s="191">
        <f>_xll.qlMidEquivalent(Q18,R18)</f>
        <v>10</v>
      </c>
      <c r="T18" s="102"/>
      <c r="U18" s="199">
        <v>7.5</v>
      </c>
      <c r="V18" s="102"/>
      <c r="W18" s="208">
        <v>10</v>
      </c>
      <c r="X18" s="100">
        <f>_xll.qlSimpleQuoteSetValue(F18,W18/10000,Trigger)</f>
        <v>1.9999999999999998E-4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221</v>
      </c>
      <c r="R19" s="200" t="s">
        <v>221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7.875</v>
      </c>
      <c r="R20" s="200">
        <v>10.875</v>
      </c>
      <c r="S20" s="191">
        <f>_xll.qlMidEquivalent(Q20,R20)</f>
        <v>9.375</v>
      </c>
      <c r="T20" s="102"/>
      <c r="U20" s="199">
        <v>7</v>
      </c>
      <c r="V20" s="102"/>
      <c r="W20" s="208">
        <v>9.375</v>
      </c>
      <c r="X20" s="100">
        <f>_xll.qlSimpleQuoteSetValue(F20,W20/10000,Trigger)</f>
        <v>1.6249999999999999E-4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221</v>
      </c>
      <c r="R21" s="200" t="s">
        <v>221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221</v>
      </c>
      <c r="R22" s="200" t="s">
        <v>221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6.75</v>
      </c>
      <c r="R23" s="200">
        <v>9.75</v>
      </c>
      <c r="S23" s="191">
        <f>_xll.qlMidEquivalent(Q23,R23)</f>
        <v>8.25</v>
      </c>
      <c r="T23" s="102"/>
      <c r="U23" s="199">
        <v>6</v>
      </c>
      <c r="V23" s="102"/>
      <c r="W23" s="208">
        <v>8.25</v>
      </c>
      <c r="X23" s="100">
        <f>_xll.qlSimpleQuoteSetValue(F23,W23/10000,Trigger)</f>
        <v>1.25E-4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221</v>
      </c>
      <c r="R24" s="200" t="s">
        <v>221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221</v>
      </c>
      <c r="R25" s="200" t="s">
        <v>221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221</v>
      </c>
      <c r="R26" s="200" t="s">
        <v>221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221</v>
      </c>
      <c r="R27" s="200" t="s">
        <v>221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5.5</v>
      </c>
      <c r="R28" s="200">
        <v>8.5</v>
      </c>
      <c r="S28" s="191">
        <f>_xll.qlMidEquivalent(Q28,R28)</f>
        <v>7</v>
      </c>
      <c r="T28" s="102"/>
      <c r="U28" s="199">
        <v>4.75</v>
      </c>
      <c r="V28" s="102"/>
      <c r="W28" s="208">
        <v>7</v>
      </c>
      <c r="X28" s="100">
        <f>_xll.qlSimpleQuoteSetValue(F28,W28/10000,Trigger)</f>
        <v>1.0000000000000005E-4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221</v>
      </c>
      <c r="R29" s="200" t="s">
        <v>221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221</v>
      </c>
      <c r="R30" s="200" t="s">
        <v>221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221</v>
      </c>
      <c r="R31" s="200" t="s">
        <v>221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221</v>
      </c>
      <c r="R32" s="200" t="s">
        <v>221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4.5</v>
      </c>
      <c r="R33" s="200">
        <v>7.5</v>
      </c>
      <c r="S33" s="191">
        <f>_xll.qlMidEquivalent(Q33,R33)</f>
        <v>6</v>
      </c>
      <c r="T33" s="102"/>
      <c r="U33" s="199">
        <v>3.75</v>
      </c>
      <c r="V33" s="102"/>
      <c r="W33" s="208">
        <v>6</v>
      </c>
      <c r="X33" s="100">
        <f>_xll.qlSimpleQuoteSetValue(F33,W33/10000,Trigger)</f>
        <v>1.1249999999999997E-4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221</v>
      </c>
      <c r="R34" s="200" t="s">
        <v>221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221</v>
      </c>
      <c r="R35" s="200" t="s">
        <v>221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221</v>
      </c>
      <c r="R36" s="200" t="s">
        <v>221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221</v>
      </c>
      <c r="R37" s="200" t="s">
        <v>221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3.625</v>
      </c>
      <c r="R38" s="200">
        <v>6.625</v>
      </c>
      <c r="S38" s="191">
        <f>_xll.qlMidEquivalent(Q38,R38)</f>
        <v>5.125</v>
      </c>
      <c r="T38" s="102"/>
      <c r="U38" s="199">
        <v>2.75</v>
      </c>
      <c r="V38" s="102"/>
      <c r="W38" s="208">
        <v>5.125</v>
      </c>
      <c r="X38" s="100">
        <f>_xll.qlSimpleQuoteSetValue(F38,W38/10000,Trigger)</f>
        <v>1.2500000000000006E-4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221</v>
      </c>
      <c r="R39" s="200" t="s">
        <v>221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221</v>
      </c>
      <c r="R40" s="200" t="s">
        <v>221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221</v>
      </c>
      <c r="R41" s="200" t="s">
        <v>221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221</v>
      </c>
      <c r="R42" s="198" t="s">
        <v>221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2014-09-29T07:39:45Z</dcterms:modified>
</cp:coreProperties>
</file>