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9600" windowHeight="1254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MainChecks!$C$15:$C$18</definedName>
    <definedName name="FuturesTable">MainChecks!$A$4:$H$13</definedName>
    <definedName name="IMMFutures">MainChecks!$D$15:$D$18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1" i="2" l="1"/>
  <c r="M6" i="2" l="1"/>
  <c r="K5" i="2" l="1"/>
  <c r="L11" i="2"/>
  <c r="K9" i="2" l="1"/>
  <c r="M9" i="2"/>
  <c r="L9" i="2"/>
  <c r="M11" i="2"/>
  <c r="Q11" i="2"/>
  <c r="K6" i="2" l="1"/>
  <c r="Q9" i="2"/>
  <c r="C15" i="2" a="1"/>
  <c r="Q5" i="2"/>
  <c r="Q6" i="2"/>
  <c r="P6" i="2"/>
  <c r="C15" i="2" l="1"/>
  <c r="C17" i="2"/>
  <c r="C16" i="2"/>
  <c r="C18" i="2"/>
  <c r="K13" i="2" l="1"/>
  <c r="K12" i="2"/>
  <c r="K10" i="2"/>
  <c r="U5" i="2"/>
  <c r="L10" i="2"/>
  <c r="L12" i="2"/>
  <c r="D15" i="2" a="1"/>
  <c r="L13" i="2"/>
  <c r="U6" i="2"/>
  <c r="D15" i="2" l="1"/>
  <c r="D16" i="2"/>
  <c r="D17" i="2"/>
  <c r="D18" i="2"/>
  <c r="M12" i="2"/>
  <c r="M10" i="2"/>
  <c r="M13" i="2"/>
  <c r="Q10" i="2"/>
  <c r="Q13" i="2"/>
  <c r="Q12" i="2"/>
</calcChain>
</file>

<file path=xl/sharedStrings.xml><?xml version="1.0" encoding="utf-8"?>
<sst xmlns="http://schemas.openxmlformats.org/spreadsheetml/2006/main" count="105" uniqueCount="58">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</sst>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16:23:45</v>
        <stp/>
        <stp>{C57868CE-1312-4D54-BB86-11DDB285789A}</stp>
        <tr r="Q5" s="2"/>
      </tp>
      <tp t="s">
        <v>Updated at 16:19:00</v>
        <stp/>
        <stp>{6F8A7C5C-5F70-4C69-A9D9-7D52CCF2A108}</stp>
        <tr r="Q6" s="2"/>
      </tp>
      <tp t="s">
        <v>Updated at 16:19:00</v>
        <stp/>
        <stp>{96895B2D-9B84-4C4F-8A00-6A2813EF7F51}</stp>
        <tr r="P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3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42069</v>
      </c>
      <c r="M5" s="26">
        <v>154.63999999999999</v>
      </c>
      <c r="N5" s="26"/>
      <c r="O5" s="26"/>
      <c r="P5" s="26"/>
      <c r="Q5" s="27" t="str">
        <f>_xll.RData(K5,{"EXPIR_DATE","LAST"},,"FRQ:1S",,L5)</f>
        <v>Updated at 16:23:45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41991</v>
      </c>
      <c r="M6" s="30" t="str">
        <f>N6&amp;"/"&amp;O6</f>
        <v>1.275/1.325</v>
      </c>
      <c r="N6" s="28">
        <v>1.2749999999999999</v>
      </c>
      <c r="O6" s="28">
        <v>1.325</v>
      </c>
      <c r="P6" s="28" t="str">
        <f>_xll.RData(K6&amp;"="&amp;VLOOKUP(Currency,FuturesTable,7,0),{"BID","ASK"},,"FRQ:1S",,N6)</f>
        <v>Updated at 16:19:00</v>
      </c>
      <c r="Q6" s="29" t="str">
        <f>_xll.RData(K6&amp;"="&amp;VLOOKUP(Currency,FuturesTable,7,0),"VALUE_DT1",,"FRQ:1S",,L6)</f>
        <v>Updated at 16:19:00</v>
      </c>
      <c r="R6" s="8" t="s">
        <v>13</v>
      </c>
      <c r="S6" s="1"/>
      <c r="T6" s="19" t="s">
        <v>2</v>
      </c>
      <c r="U6" s="11">
        <f>_xll.ohRepositoryObjectCount(Trigger)</f>
        <v>625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41991</v>
      </c>
      <c r="M9" s="58">
        <f>_xll.qlQuoteValue(FirstIndex&amp;"LastFixing_Quote",Trigger)</f>
        <v>2.5800000000000003E-3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 t="e">
        <f>_xll.qlTermStructureReferenceDate(K10,Trigger)</f>
        <v>#NUM!</v>
      </c>
      <c r="M10" s="23" t="e">
        <f>_xll.qlYieldTSDiscount(K10,L10)</f>
        <v>#NUM!</v>
      </c>
      <c r="N10" s="23"/>
      <c r="O10" s="23"/>
      <c r="P10" s="23"/>
      <c r="Q10" s="31" t="str">
        <f ca="1"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41995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7" t="s">
        <v>57</v>
      </c>
      <c r="B12" s="56" t="s">
        <v>40</v>
      </c>
      <c r="C12" s="56" t="s">
        <v>3</v>
      </c>
      <c r="D12" s="56" t="s">
        <v>53</v>
      </c>
      <c r="E12" s="56" t="s">
        <v>29</v>
      </c>
      <c r="F12" s="56" t="s">
        <v>54</v>
      </c>
      <c r="G12" s="56" t="s">
        <v>49</v>
      </c>
      <c r="H12" s="8" t="s">
        <v>35</v>
      </c>
      <c r="I12" s="3"/>
      <c r="J12" s="7"/>
      <c r="K12" s="21" t="str">
        <f>UPPER(Currency)&amp;"3M"</f>
        <v>SEK3M</v>
      </c>
      <c r="L12" s="22" t="e">
        <f>_xll.qlTermStructureReferenceDate(K12,Trigger)</f>
        <v>#NUM!</v>
      </c>
      <c r="M12" s="23" t="e">
        <f>_xll.qlYieldTSDiscount(K12,L12)</f>
        <v>#NUM!</v>
      </c>
      <c r="N12" s="23"/>
      <c r="O12" s="23"/>
      <c r="P12" s="23"/>
      <c r="Q12" s="32" t="str">
        <f ca="1"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50" t="s">
        <v>24</v>
      </c>
      <c r="B13" s="51"/>
      <c r="C13" s="52"/>
      <c r="D13" s="53" t="s">
        <v>28</v>
      </c>
      <c r="E13" s="53" t="s">
        <v>29</v>
      </c>
      <c r="F13" s="53" t="s">
        <v>30</v>
      </c>
      <c r="G13" s="53"/>
      <c r="H13" s="54" t="s">
        <v>36</v>
      </c>
      <c r="I13" s="3"/>
      <c r="J13" s="7"/>
      <c r="K13" s="39" t="str">
        <f>UPPER(Currency)&amp;"6M"</f>
        <v>SEK6M</v>
      </c>
      <c r="L13" s="40">
        <f>_xll.qlTermStructureReferenceDate(K13,Trigger)</f>
        <v>41995</v>
      </c>
      <c r="M13" s="41" t="e">
        <f>_xll.qlYieldTSDiscount(K13,L13)</f>
        <v>#NUM!</v>
      </c>
      <c r="N13" s="41"/>
      <c r="O13" s="41"/>
      <c r="P13" s="41"/>
      <c r="Q13" s="42" t="str">
        <f ca="1"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3"/>
      <c r="B14" s="3"/>
      <c r="C14" s="3"/>
      <c r="D14" s="3"/>
      <c r="E14" s="3"/>
      <c r="F14" s="3"/>
      <c r="G14" s="3"/>
      <c r="H14" s="3"/>
      <c r="I14" s="3"/>
      <c r="J14" s="9"/>
      <c r="K14" s="38"/>
      <c r="L14" s="38"/>
      <c r="M14" s="38"/>
      <c r="N14" s="38"/>
      <c r="O14" s="38"/>
      <c r="P14" s="38"/>
      <c r="Q14" s="38"/>
      <c r="R14" s="10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" t="b">
        <v>1</v>
      </c>
      <c r="C15" s="33">
        <f t="array" ref="C15:C18">_xll.qlIMMNextDates(_xll.qlSettingsEvaluationDate(Trigger)-1,B15:B18)</f>
        <v>42081</v>
      </c>
      <c r="D15" s="6" t="str">
        <f t="array" ref="D15:D18">VLOOKUP(Currency,FuturesTable,4,0)&amp;_xll.qlIMMcode(FuturesDates)</f>
        <v>-H5</v>
      </c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36" t="b">
        <v>1</v>
      </c>
      <c r="C16" s="34">
        <v>42172</v>
      </c>
      <c r="D16" s="8" t="str">
        <v>-M5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42263</v>
      </c>
      <c r="D17" s="8" t="str">
        <v>-U5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ht="12" thickBot="1" x14ac:dyDescent="0.25">
      <c r="A18" s="3"/>
      <c r="B18" s="37" t="b">
        <v>1</v>
      </c>
      <c r="C18" s="35">
        <v>42354</v>
      </c>
      <c r="D18" s="10" t="str">
        <v>-Z5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55"/>
      <c r="K96" s="55"/>
      <c r="L96" s="55"/>
      <c r="M96" s="55"/>
      <c r="N96" s="55"/>
      <c r="O96" s="55"/>
      <c r="P96" s="55"/>
      <c r="Q96" s="55"/>
      <c r="R96" s="55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43"/>
      <c r="K98" s="43"/>
      <c r="L98" s="43"/>
      <c r="M98" s="43"/>
      <c r="N98" s="43"/>
      <c r="O98" s="43"/>
      <c r="P98" s="43"/>
      <c r="Q98" s="43"/>
      <c r="R98" s="4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s="43" customFormat="1" x14ac:dyDescent="0.2">
      <c r="A101" s="3"/>
      <c r="B101" s="3"/>
      <c r="C101" s="3"/>
      <c r="D101" s="3"/>
      <c r="E101" s="3"/>
      <c r="F101" s="3"/>
      <c r="G101" s="3"/>
      <c r="H101" s="3"/>
      <c r="J101" s="2"/>
      <c r="K101" s="2"/>
      <c r="L101" s="2"/>
      <c r="M101" s="2"/>
      <c r="N101" s="2"/>
      <c r="O101" s="2"/>
      <c r="P101" s="2"/>
      <c r="Q101" s="2"/>
      <c r="R101" s="2"/>
      <c r="S101" s="55"/>
    </row>
    <row r="102" spans="1:36" s="43" customFormat="1" x14ac:dyDescent="0.2"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x14ac:dyDescent="0.2">
      <c r="A103" s="43"/>
      <c r="B103" s="43"/>
      <c r="C103" s="43"/>
      <c r="D103" s="43"/>
      <c r="E103" s="43"/>
      <c r="F103" s="43"/>
      <c r="G103" s="43"/>
      <c r="H103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2007-04-04T08:40:21Z</cp:lastPrinted>
  <dcterms:created xsi:type="dcterms:W3CDTF">2006-04-26T09:45:07Z</dcterms:created>
  <dcterms:modified xsi:type="dcterms:W3CDTF">2014-12-18T15:23:51Z</dcterms:modified>
</cp:coreProperties>
</file>