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15" windowHeight="7830" tabRatio="695"/>
  </bookViews>
  <sheets>
    <sheet name="General Settings" sheetId="29" r:id="rId1"/>
    <sheet name="3MSynthDepo" sheetId="43" r:id="rId2"/>
    <sheet name="6MSynthDepo" sheetId="39" r:id="rId3"/>
    <sheet name="6M SynthFra" sheetId="35" r:id="rId4"/>
    <sheet name="Contribution" sheetId="33" r:id="rId5"/>
    <sheet name="Delta 3M" sheetId="42" r:id="rId6"/>
    <sheet name="Delta 6M" sheetId="44" r:id="rId7"/>
    <sheet name="6M_LiborSwapForBasisCalc" sheetId="46" r:id="rId8"/>
  </sheets>
  <externalReferences>
    <externalReference r:id="rId9"/>
  </externalReferences>
  <definedNames>
    <definedName name="Accuracy">'General Settings'!$D$31</definedName>
    <definedName name="AllTriggers">'General Settings'!$I$18:$I$21</definedName>
    <definedName name="basis3Minterpolation">'Delta 3M'!$M$2</definedName>
    <definedName name="BasisInterpolation">'General Settings'!$D$42</definedName>
    <definedName name="BasisInterpolator">'General Settings'!$D$43</definedName>
    <definedName name="Calendar">'General Settings'!$D$5</definedName>
    <definedName name="Conventions" localSheetId="6">'Delta 6M'!$R$3:$R$3</definedName>
    <definedName name="Currency">'General Settings'!$D$4</definedName>
    <definedName name="DayCounter">'General Settings'!$D$35</definedName>
    <definedName name="Delta6M">'Delta 6M'!$V$30:$V$35</definedName>
    <definedName name="Discounting">'General Settings'!$D$8</definedName>
    <definedName name="EvaluationDate">'General Settings'!$D$20</definedName>
    <definedName name="FileOverwrite">'General Settings'!$I$8</definedName>
    <definedName name="GENERAL_SETTINGS">'General Settings'!$B$2</definedName>
    <definedName name="iborindex">'General Settings'!$D$29</definedName>
    <definedName name="IborTenor">'General Settings'!$D$27</definedName>
    <definedName name="IborType">'General Settings'!$D$6</definedName>
    <definedName name="InterestRatesTrigger">'General Settings'!$I$19</definedName>
    <definedName name="interpolatedbasis3M">'Delta 3M'!$M$3</definedName>
    <definedName name="interpolator3M">'3MSynthDepo'!$D$11</definedName>
    <definedName name="interpolator6M">'6MSynthDepo'!$D$11</definedName>
    <definedName name="InterpolatorID">'General Settings'!$D$33</definedName>
    <definedName name="LastDayInNextYear">'General Settings'!#REF!</definedName>
    <definedName name="LastDayInYear">'General Settings'!#REF!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Settings'!$D$28</definedName>
    <definedName name="ObjectOverwrite">'General Settings'!$I$5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e">'General Settings'!$I$6</definedName>
    <definedName name="SettlementDate">'General Settings'!$D$18</definedName>
    <definedName name="Swap1YConventions" localSheetId="6">'Delta 6M'!$O$5:$Q$9</definedName>
    <definedName name="Tenor3M" localSheetId="4">Contribution!$A$9</definedName>
    <definedName name="Tenor6M" localSheetId="4">Contribution!$A$16</definedName>
    <definedName name="TraitsID">'General Settings'!$D$32</definedName>
    <definedName name="Trigger">'General Settings'!$I$18</definedName>
    <definedName name="TriggerCounter">'General Settings'!$I$21</definedName>
    <definedName name="YieldCurve">'General Settings'!$D$36</definedName>
  </definedNames>
  <calcPr calcId="145621"/>
</workbook>
</file>

<file path=xl/calcChain.xml><?xml version="1.0" encoding="utf-8"?>
<calcChain xmlns="http://schemas.openxmlformats.org/spreadsheetml/2006/main">
  <c r="C3" i="42" l="1"/>
  <c r="G2" i="42"/>
  <c r="C2" i="42"/>
  <c r="J13" i="39"/>
  <c r="D10" i="43"/>
  <c r="J13" i="43"/>
  <c r="B5" i="43"/>
  <c r="B6" i="43"/>
  <c r="B7" i="43"/>
  <c r="B4" i="43"/>
  <c r="B5" i="39"/>
  <c r="B6" i="39"/>
  <c r="B7" i="39"/>
  <c r="B4" i="39"/>
  <c r="D10" i="39"/>
  <c r="R29" i="44"/>
  <c r="M32" i="44"/>
  <c r="M33" i="44" s="1"/>
  <c r="M34" i="44" s="1"/>
  <c r="M35" i="44" s="1"/>
  <c r="M31" i="44"/>
  <c r="N29" i="44"/>
  <c r="N28" i="44"/>
  <c r="B25" i="29"/>
  <c r="N11" i="44"/>
  <c r="H4" i="46"/>
  <c r="I4" i="46"/>
  <c r="G4" i="46"/>
  <c r="C2" i="35"/>
  <c r="E3" i="35"/>
  <c r="E11" i="35"/>
  <c r="E19" i="35"/>
  <c r="E27" i="35"/>
  <c r="E35" i="35"/>
  <c r="E43" i="35"/>
  <c r="E13" i="35"/>
  <c r="E29" i="35"/>
  <c r="E45" i="35"/>
  <c r="E14" i="35"/>
  <c r="E30" i="35"/>
  <c r="E46" i="35"/>
  <c r="E15" i="35"/>
  <c r="E31" i="35"/>
  <c r="E8" i="35"/>
  <c r="E24" i="35"/>
  <c r="E40" i="35"/>
  <c r="E9" i="35"/>
  <c r="E25" i="35"/>
  <c r="E41" i="35"/>
  <c r="E10" i="35"/>
  <c r="E26" i="35"/>
  <c r="E50" i="35"/>
  <c r="E4" i="35"/>
  <c r="E12" i="35"/>
  <c r="E20" i="35"/>
  <c r="E28" i="35"/>
  <c r="E36" i="35"/>
  <c r="E44" i="35"/>
  <c r="E5" i="35"/>
  <c r="E21" i="35"/>
  <c r="E37" i="35"/>
  <c r="E6" i="35"/>
  <c r="E22" i="35"/>
  <c r="E38" i="35"/>
  <c r="E7" i="35"/>
  <c r="E23" i="35"/>
  <c r="E39" i="35"/>
  <c r="E47" i="35"/>
  <c r="E16" i="35"/>
  <c r="E32" i="35"/>
  <c r="E48" i="35"/>
  <c r="E17" i="35"/>
  <c r="E33" i="35"/>
  <c r="E49" i="35"/>
  <c r="E18" i="35"/>
  <c r="E34" i="35"/>
  <c r="E42" i="35"/>
  <c r="E2" i="35"/>
  <c r="B3" i="35"/>
  <c r="B11" i="35"/>
  <c r="B19" i="35"/>
  <c r="B27" i="35"/>
  <c r="B35" i="35"/>
  <c r="B43" i="35"/>
  <c r="B13" i="35"/>
  <c r="B21" i="35"/>
  <c r="B37" i="35"/>
  <c r="B6" i="35"/>
  <c r="B30" i="35"/>
  <c r="B46" i="35"/>
  <c r="B15" i="35"/>
  <c r="B31" i="35"/>
  <c r="B47" i="35"/>
  <c r="B16" i="35"/>
  <c r="B32" i="35"/>
  <c r="B48" i="35"/>
  <c r="B17" i="35"/>
  <c r="B33" i="35"/>
  <c r="B49" i="35"/>
  <c r="B18" i="35"/>
  <c r="B34" i="35"/>
  <c r="B50" i="35"/>
  <c r="B4" i="35"/>
  <c r="B12" i="35"/>
  <c r="B20" i="35"/>
  <c r="B28" i="35"/>
  <c r="B36" i="35"/>
  <c r="B44" i="35"/>
  <c r="B5" i="35"/>
  <c r="B29" i="35"/>
  <c r="B45" i="35"/>
  <c r="B14" i="35"/>
  <c r="B22" i="35"/>
  <c r="B38" i="35"/>
  <c r="B7" i="35"/>
  <c r="B23" i="35"/>
  <c r="B39" i="35"/>
  <c r="B8" i="35"/>
  <c r="B24" i="35"/>
  <c r="B40" i="35"/>
  <c r="B9" i="35"/>
  <c r="B25" i="35"/>
  <c r="B41" i="35"/>
  <c r="B10" i="35"/>
  <c r="B26" i="35"/>
  <c r="B42" i="35"/>
  <c r="B2" i="35"/>
  <c r="D43" i="29"/>
  <c r="E5" i="42"/>
  <c r="E6" i="42"/>
  <c r="E7" i="42"/>
  <c r="E8" i="42"/>
  <c r="E9" i="42"/>
  <c r="E10" i="42"/>
  <c r="E11" i="42"/>
  <c r="E12" i="42"/>
  <c r="E4" i="42"/>
  <c r="E3" i="42"/>
  <c r="K1" i="44"/>
  <c r="J4" i="46"/>
  <c r="K4" i="46"/>
  <c r="L3" i="33" l="1" a="1"/>
  <c r="L3" i="33"/>
  <c r="L4" i="33"/>
  <c r="L5" i="33"/>
  <c r="L6" i="33"/>
  <c r="L7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F4" i="39" l="1" a="1"/>
  <c r="L3" i="39"/>
  <c r="L4" i="39"/>
  <c r="N31" i="44" l="1"/>
  <c r="N30" i="44"/>
  <c r="N32" i="44"/>
  <c r="D8" i="29"/>
  <c r="J5" i="44" l="1"/>
  <c r="J6" i="44"/>
  <c r="J7" i="44"/>
  <c r="J8" i="44"/>
  <c r="J9" i="44"/>
  <c r="J4" i="44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6" i="46"/>
  <c r="I37" i="46"/>
  <c r="I3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7" i="46"/>
  <c r="G3" i="46"/>
  <c r="F5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" i="46"/>
  <c r="F6" i="46"/>
  <c r="F7" i="46" s="1"/>
  <c r="F8" i="46" s="1"/>
  <c r="F9" i="46" s="1"/>
  <c r="F10" i="46" s="1"/>
  <c r="F11" i="46" s="1"/>
  <c r="F12" i="46" s="1"/>
  <c r="F13" i="46" s="1"/>
  <c r="F14" i="46" s="1"/>
  <c r="F15" i="46" s="1"/>
  <c r="F16" i="46" s="1"/>
  <c r="F17" i="46" s="1"/>
  <c r="F18" i="46" s="1"/>
  <c r="F19" i="46" s="1"/>
  <c r="F20" i="46" s="1"/>
  <c r="F21" i="46" s="1"/>
  <c r="F22" i="46" s="1"/>
  <c r="F23" i="46" s="1"/>
  <c r="F24" i="46" s="1"/>
  <c r="F25" i="46" s="1"/>
  <c r="F26" i="46" s="1"/>
  <c r="F27" i="46" s="1"/>
  <c r="F28" i="46" s="1"/>
  <c r="F29" i="46" s="1"/>
  <c r="F30" i="46" s="1"/>
  <c r="F31" i="46" s="1"/>
  <c r="F32" i="46" s="1"/>
  <c r="F33" i="46" s="1"/>
  <c r="F34" i="46" s="1"/>
  <c r="F35" i="46" s="1"/>
  <c r="F36" i="46" s="1"/>
  <c r="F37" i="46" s="1"/>
  <c r="J2" i="46"/>
  <c r="K5" i="44"/>
  <c r="J3" i="46"/>
  <c r="J18" i="46"/>
  <c r="J30" i="46"/>
  <c r="J35" i="46"/>
  <c r="J5" i="46"/>
  <c r="J14" i="46"/>
  <c r="K30" i="46"/>
  <c r="K3" i="46"/>
  <c r="J34" i="46"/>
  <c r="J10" i="46"/>
  <c r="J12" i="46"/>
  <c r="K2" i="46"/>
  <c r="J11" i="46"/>
  <c r="J26" i="46"/>
  <c r="K34" i="46"/>
  <c r="K26" i="46"/>
  <c r="J33" i="46"/>
  <c r="K33" i="46" s="1"/>
  <c r="J24" i="46"/>
  <c r="J29" i="46"/>
  <c r="K29" i="46" s="1"/>
  <c r="K12" i="46"/>
  <c r="J17" i="46"/>
  <c r="J36" i="46"/>
  <c r="K11" i="46"/>
  <c r="J7" i="46"/>
  <c r="K7" i="46" s="1"/>
  <c r="K17" i="46"/>
  <c r="K24" i="46"/>
  <c r="J37" i="46"/>
  <c r="K37" i="46" s="1"/>
  <c r="J20" i="46"/>
  <c r="K5" i="46"/>
  <c r="J8" i="46"/>
  <c r="J22" i="46"/>
  <c r="K22" i="46" s="1"/>
  <c r="J31" i="46"/>
  <c r="K31" i="46" s="1"/>
  <c r="J9" i="46"/>
  <c r="K9" i="46" s="1"/>
  <c r="J16" i="46"/>
  <c r="K16" i="46" s="1"/>
  <c r="K20" i="46"/>
  <c r="K8" i="46"/>
  <c r="K18" i="46"/>
  <c r="J19" i="46"/>
  <c r="K19" i="46" s="1"/>
  <c r="J15" i="46"/>
  <c r="K15" i="46" s="1"/>
  <c r="J28" i="46"/>
  <c r="J6" i="46"/>
  <c r="K6" i="46" s="1"/>
  <c r="K10" i="46"/>
  <c r="K35" i="46"/>
  <c r="J27" i="46"/>
  <c r="K27" i="46" s="1"/>
  <c r="J23" i="46"/>
  <c r="K23" i="46" s="1"/>
  <c r="K14" i="46"/>
  <c r="J25" i="46"/>
  <c r="K25" i="46" s="1"/>
  <c r="J32" i="46"/>
  <c r="K32" i="46" s="1"/>
  <c r="J21" i="46"/>
  <c r="K21" i="46" s="1"/>
  <c r="K28" i="46"/>
  <c r="K36" i="46"/>
  <c r="J13" i="46"/>
  <c r="K13" i="46" s="1"/>
  <c r="N33" i="44" l="1"/>
  <c r="P3" i="44"/>
  <c r="J3" i="44"/>
  <c r="L1" i="44"/>
  <c r="K3" i="44"/>
  <c r="L3" i="44" s="1"/>
  <c r="R3" i="44"/>
  <c r="S3" i="44"/>
  <c r="N3" i="44"/>
  <c r="N35" i="44" l="1"/>
  <c r="N34" i="44"/>
  <c r="C5" i="42"/>
  <c r="C6" i="42"/>
  <c r="C7" i="42"/>
  <c r="C8" i="42"/>
  <c r="C9" i="42"/>
  <c r="C10" i="42"/>
  <c r="C11" i="42"/>
  <c r="C12" i="42"/>
  <c r="C4" i="42"/>
  <c r="K9" i="44"/>
  <c r="L9" i="44" s="1"/>
  <c r="R5" i="44"/>
  <c r="R9" i="44"/>
  <c r="N5" i="44"/>
  <c r="K8" i="44"/>
  <c r="R8" i="44" s="1"/>
  <c r="S5" i="44"/>
  <c r="L8" i="44"/>
  <c r="N8" i="44"/>
  <c r="K4" i="44"/>
  <c r="S9" i="44"/>
  <c r="S4" i="44"/>
  <c r="K7" i="44"/>
  <c r="S7" i="44"/>
  <c r="N9" i="44"/>
  <c r="S8" i="44"/>
  <c r="N4" i="44"/>
  <c r="K6" i="44"/>
  <c r="L6" i="44"/>
  <c r="S6" i="44"/>
  <c r="L5" i="44"/>
  <c r="R4" i="44"/>
  <c r="L4" i="44"/>
  <c r="L7" i="44"/>
  <c r="N7" i="44"/>
  <c r="R6" i="44"/>
  <c r="N6" i="44"/>
  <c r="L4" i="43" l="1"/>
  <c r="L3" i="43"/>
  <c r="C4" i="43"/>
  <c r="C5" i="43"/>
  <c r="C6" i="43"/>
  <c r="C7" i="43"/>
  <c r="C4" i="39"/>
  <c r="R7" i="44"/>
  <c r="C6" i="39" l="1"/>
  <c r="C7" i="39"/>
  <c r="C5" i="39"/>
  <c r="I21" i="29"/>
  <c r="D20" i="29"/>
  <c r="D19" i="29" s="1"/>
  <c r="D18" i="29"/>
  <c r="O34" i="44"/>
  <c r="O35" i="44"/>
  <c r="O30" i="44"/>
  <c r="B4" i="42"/>
  <c r="O31" i="44"/>
  <c r="O32" i="44"/>
  <c r="O33" i="44"/>
  <c r="D4" i="39" l="1"/>
  <c r="G75" i="33"/>
  <c r="G76" i="33"/>
  <c r="G77" i="33"/>
  <c r="G78" i="33"/>
  <c r="G79" i="33"/>
  <c r="G80" i="33"/>
  <c r="G81" i="33"/>
  <c r="G82" i="33"/>
  <c r="G83" i="33"/>
  <c r="G84" i="33"/>
  <c r="G74" i="33"/>
  <c r="T33" i="44"/>
  <c r="T32" i="44"/>
  <c r="T31" i="44"/>
  <c r="T30" i="44"/>
  <c r="T35" i="44"/>
  <c r="T34" i="44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54" i="33"/>
  <c r="D71" i="33"/>
  <c r="D72" i="33"/>
  <c r="D66" i="33"/>
  <c r="D81" i="33"/>
  <c r="D50" i="33"/>
  <c r="D79" i="33"/>
  <c r="D59" i="33"/>
  <c r="D42" i="33"/>
  <c r="D74" i="33"/>
  <c r="D41" i="33"/>
  <c r="D49" i="33"/>
  <c r="D45" i="33"/>
  <c r="D75" i="33"/>
  <c r="D51" i="33"/>
  <c r="D84" i="33"/>
  <c r="D70" i="33"/>
  <c r="D47" i="33"/>
  <c r="D82" i="33"/>
  <c r="D80" i="33"/>
  <c r="D76" i="33"/>
  <c r="D58" i="33"/>
  <c r="D57" i="33"/>
  <c r="D69" i="33"/>
  <c r="D44" i="33"/>
  <c r="D48" i="33"/>
  <c r="D61" i="33"/>
  <c r="D52" i="33"/>
  <c r="D55" i="33"/>
  <c r="D67" i="33"/>
  <c r="D68" i="33"/>
  <c r="D77" i="33"/>
  <c r="D63" i="33"/>
  <c r="D56" i="33"/>
  <c r="D65" i="33"/>
  <c r="D60" i="33"/>
  <c r="D46" i="33"/>
  <c r="D43" i="33"/>
  <c r="D73" i="33"/>
  <c r="D83" i="33"/>
  <c r="D64" i="33"/>
  <c r="D62" i="33"/>
  <c r="D78" i="33"/>
  <c r="D53" i="33"/>
  <c r="C9" i="33" l="1"/>
  <c r="C12" i="33"/>
  <c r="C13" i="33"/>
  <c r="C8" i="33"/>
  <c r="C14" i="33"/>
  <c r="C11" i="33"/>
  <c r="C10" i="33"/>
  <c r="A4" i="33"/>
  <c r="A26" i="33"/>
  <c r="A16" i="33"/>
  <c r="E57" i="33"/>
  <c r="E53" i="33"/>
  <c r="E79" i="33"/>
  <c r="E55" i="33"/>
  <c r="E67" i="33"/>
  <c r="E65" i="33"/>
  <c r="E50" i="33"/>
  <c r="E59" i="33"/>
  <c r="E77" i="33"/>
  <c r="E84" i="33"/>
  <c r="E68" i="33"/>
  <c r="E51" i="33"/>
  <c r="E78" i="33"/>
  <c r="E49" i="33"/>
  <c r="E62" i="33"/>
  <c r="E66" i="33"/>
  <c r="E46" i="33"/>
  <c r="E47" i="33"/>
  <c r="E52" i="33"/>
  <c r="E71" i="33"/>
  <c r="E54" i="33"/>
  <c r="E74" i="33"/>
  <c r="E43" i="33"/>
  <c r="E70" i="33"/>
  <c r="E45" i="33"/>
  <c r="E69" i="33"/>
  <c r="E63" i="33"/>
  <c r="E42" i="33"/>
  <c r="E73" i="33"/>
  <c r="E44" i="33"/>
  <c r="E83" i="33"/>
  <c r="E72" i="33"/>
  <c r="E82" i="33"/>
  <c r="E80" i="33"/>
  <c r="E75" i="33"/>
  <c r="E56" i="33"/>
  <c r="E81" i="33"/>
  <c r="E76" i="33"/>
  <c r="E41" i="33"/>
  <c r="E64" i="33"/>
  <c r="E48" i="33"/>
  <c r="E61" i="33"/>
  <c r="E60" i="33"/>
  <c r="E58" i="33"/>
  <c r="C5" i="33" l="1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49" i="35"/>
  <c r="E15" i="39"/>
  <c r="D5" i="43"/>
  <c r="D41" i="35"/>
  <c r="D28" i="33"/>
  <c r="D2" i="35"/>
  <c r="E21" i="39"/>
  <c r="D32" i="33"/>
  <c r="D22" i="35"/>
  <c r="D47" i="35"/>
  <c r="D38" i="35"/>
  <c r="D35" i="33"/>
  <c r="D6" i="39"/>
  <c r="D28" i="35"/>
  <c r="D15" i="33"/>
  <c r="D31" i="33"/>
  <c r="E15" i="43"/>
  <c r="E17" i="39"/>
  <c r="E23" i="39"/>
  <c r="D46" i="35"/>
  <c r="D12" i="35"/>
  <c r="D33" i="35"/>
  <c r="D12" i="33"/>
  <c r="D27" i="33"/>
  <c r="D37" i="33"/>
  <c r="D3" i="33"/>
  <c r="D20" i="35"/>
  <c r="D5" i="35"/>
  <c r="D33" i="33"/>
  <c r="E20" i="43"/>
  <c r="E16" i="43"/>
  <c r="D30" i="35"/>
  <c r="E17" i="43"/>
  <c r="D48" i="35"/>
  <c r="D38" i="33"/>
  <c r="D8" i="35"/>
  <c r="E19" i="39"/>
  <c r="D4" i="33"/>
  <c r="D6" i="35"/>
  <c r="D14" i="33"/>
  <c r="E18" i="43"/>
  <c r="D45" i="35"/>
  <c r="D26" i="35"/>
  <c r="D16" i="33"/>
  <c r="B1" i="29"/>
  <c r="D42" i="35"/>
  <c r="E21" i="43"/>
  <c r="D26" i="33"/>
  <c r="D29" i="33"/>
  <c r="E20" i="39"/>
  <c r="E24" i="39"/>
  <c r="D25" i="35"/>
  <c r="D43" i="35"/>
  <c r="D10" i="33"/>
  <c r="D24" i="33"/>
  <c r="D8" i="33"/>
  <c r="D6" i="43"/>
  <c r="D18" i="33"/>
  <c r="D35" i="35"/>
  <c r="D31" i="35"/>
  <c r="D10" i="35"/>
  <c r="D16" i="35"/>
  <c r="E16" i="39"/>
  <c r="D17" i="35"/>
  <c r="E19" i="43"/>
  <c r="D23" i="35"/>
  <c r="D36" i="35"/>
  <c r="D32" i="35"/>
  <c r="D30" i="33"/>
  <c r="E18" i="39"/>
  <c r="D5" i="39"/>
  <c r="D14" i="35"/>
  <c r="D6" i="33"/>
  <c r="D4" i="35"/>
  <c r="D39" i="33"/>
  <c r="D9" i="33"/>
  <c r="D11" i="35"/>
  <c r="D7" i="33"/>
  <c r="D7" i="39"/>
  <c r="D20" i="33"/>
  <c r="D34" i="35"/>
  <c r="D39" i="35"/>
  <c r="D40" i="33"/>
  <c r="D40" i="35"/>
  <c r="D37" i="35"/>
  <c r="D7" i="35"/>
  <c r="D29" i="35"/>
  <c r="D44" i="35"/>
  <c r="D7" i="43"/>
  <c r="D22" i="33"/>
  <c r="D19" i="33"/>
  <c r="D9" i="35"/>
  <c r="D21" i="33"/>
  <c r="D34" i="33"/>
  <c r="D50" i="35"/>
  <c r="D24" i="35"/>
  <c r="D23" i="33"/>
  <c r="D27" i="35"/>
  <c r="D15" i="35"/>
  <c r="D13" i="33"/>
  <c r="D36" i="33"/>
  <c r="D3" i="35"/>
  <c r="D11" i="33"/>
  <c r="D25" i="33"/>
  <c r="E22" i="39"/>
  <c r="D5" i="33"/>
  <c r="D18" i="35"/>
  <c r="D13" i="35"/>
  <c r="D17" i="33"/>
  <c r="G5" i="43"/>
  <c r="D21" i="35"/>
  <c r="D19" i="35"/>
  <c r="C3" i="39" l="1"/>
  <c r="D3" i="42"/>
  <c r="AB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B3" i="39"/>
  <c r="D17" i="39"/>
  <c r="H19" i="43"/>
  <c r="G20" i="43"/>
  <c r="E6" i="43"/>
  <c r="F22" i="39"/>
  <c r="G21" i="43"/>
  <c r="E4" i="43"/>
  <c r="G4" i="43"/>
  <c r="AB4" i="39"/>
  <c r="G5" i="39"/>
  <c r="F20" i="43"/>
  <c r="E5" i="39"/>
  <c r="H16" i="39"/>
  <c r="G17" i="43"/>
  <c r="H24" i="39"/>
  <c r="H18" i="43"/>
  <c r="F24" i="39"/>
  <c r="E6" i="39"/>
  <c r="E5" i="43"/>
  <c r="H3" i="42"/>
  <c r="G21" i="39"/>
  <c r="F15" i="39"/>
  <c r="G6" i="39"/>
  <c r="G19" i="43"/>
  <c r="H15" i="43"/>
  <c r="F17" i="43"/>
  <c r="G18" i="39"/>
  <c r="G15" i="43"/>
  <c r="E7" i="39"/>
  <c r="E7" i="43"/>
  <c r="G18" i="43"/>
  <c r="H22" i="39"/>
  <c r="G19" i="39"/>
  <c r="H15" i="39"/>
  <c r="H18" i="39"/>
  <c r="H20" i="43"/>
  <c r="F18" i="43"/>
  <c r="H17" i="43"/>
  <c r="AC3" i="43"/>
  <c r="H20" i="39"/>
  <c r="G16" i="43"/>
  <c r="G16" i="39"/>
  <c r="F20" i="39"/>
  <c r="H17" i="39"/>
  <c r="F18" i="39"/>
  <c r="F21" i="39"/>
  <c r="F21" i="43"/>
  <c r="G20" i="39"/>
  <c r="F15" i="43"/>
  <c r="H23" i="39"/>
  <c r="G24" i="39"/>
  <c r="AB4" i="43"/>
  <c r="F16" i="39"/>
  <c r="H21" i="39"/>
  <c r="G7" i="39"/>
  <c r="F19" i="43"/>
  <c r="G15" i="39"/>
  <c r="H21" i="43"/>
  <c r="F16" i="43"/>
  <c r="G4" i="39"/>
  <c r="AC3" i="39"/>
  <c r="H19" i="39"/>
  <c r="F19" i="39"/>
  <c r="F17" i="39"/>
  <c r="G22" i="39"/>
  <c r="F23" i="39"/>
  <c r="H16" i="43"/>
  <c r="G23" i="39"/>
  <c r="G17" i="39"/>
  <c r="E4" i="39"/>
  <c r="C3" i="43" l="1"/>
  <c r="I16" i="43"/>
  <c r="I15" i="43"/>
  <c r="I20" i="43"/>
  <c r="I19" i="43"/>
  <c r="I17" i="43"/>
  <c r="I18" i="43"/>
  <c r="I21" i="43"/>
  <c r="P3" i="42"/>
  <c r="I19" i="39"/>
  <c r="I20" i="39"/>
  <c r="I16" i="39"/>
  <c r="I23" i="39"/>
  <c r="I17" i="39"/>
  <c r="I22" i="39"/>
  <c r="I21" i="39"/>
  <c r="I18" i="39"/>
  <c r="I24" i="39"/>
  <c r="I15" i="39"/>
  <c r="G6" i="43"/>
  <c r="I3" i="42"/>
  <c r="H6" i="39"/>
  <c r="AC4" i="39"/>
  <c r="H4" i="39"/>
  <c r="P4" i="42"/>
  <c r="H5" i="39"/>
  <c r="H7" i="39"/>
  <c r="AC4" i="43"/>
  <c r="F3" i="42"/>
  <c r="H4" i="43"/>
  <c r="J3" i="42" l="1"/>
  <c r="D2" i="33"/>
  <c r="P5" i="42"/>
  <c r="G7" i="43"/>
  <c r="P6" i="42"/>
  <c r="I6" i="39" l="1"/>
  <c r="K6" i="39"/>
  <c r="J6" i="39"/>
  <c r="K5" i="39"/>
  <c r="J5" i="39"/>
  <c r="I5" i="39"/>
  <c r="I4" i="39"/>
  <c r="K4" i="39"/>
  <c r="J4" i="39"/>
  <c r="K7" i="39"/>
  <c r="J7" i="39"/>
  <c r="I7" i="39"/>
  <c r="J4" i="43" l="1"/>
  <c r="K4" i="43"/>
  <c r="I4" i="43"/>
  <c r="D4" i="42"/>
  <c r="E20" i="33"/>
  <c r="E23" i="33"/>
  <c r="E2" i="33"/>
  <c r="E21" i="33"/>
  <c r="H7" i="43"/>
  <c r="B5" i="42"/>
  <c r="E17" i="33"/>
  <c r="E16" i="33"/>
  <c r="H6" i="43"/>
  <c r="E15" i="33"/>
  <c r="AB5" i="39"/>
  <c r="AB5" i="43"/>
  <c r="P7" i="42"/>
  <c r="E18" i="33"/>
  <c r="E24" i="33"/>
  <c r="E22" i="33"/>
  <c r="H5" i="43"/>
  <c r="E19" i="33"/>
  <c r="H4" i="42"/>
  <c r="E7" i="33"/>
  <c r="E32" i="33"/>
  <c r="E6" i="33"/>
  <c r="E3" i="33"/>
  <c r="E26" i="33"/>
  <c r="E25" i="33"/>
  <c r="E35" i="33"/>
  <c r="E29" i="33"/>
  <c r="E31" i="33"/>
  <c r="E30" i="33"/>
  <c r="E38" i="33"/>
  <c r="E27" i="33"/>
  <c r="E4" i="33"/>
  <c r="E40" i="33"/>
  <c r="E33" i="33"/>
  <c r="E36" i="33"/>
  <c r="E34" i="33"/>
  <c r="E5" i="33"/>
  <c r="E28" i="33"/>
  <c r="E37" i="33"/>
  <c r="E39" i="33"/>
  <c r="J7" i="43" l="1"/>
  <c r="I7" i="43"/>
  <c r="K7" i="43"/>
  <c r="J5" i="43"/>
  <c r="K5" i="43"/>
  <c r="I5" i="43"/>
  <c r="K6" i="43"/>
  <c r="J6" i="43"/>
  <c r="I6" i="43"/>
  <c r="AB6" i="39"/>
  <c r="AB6" i="43"/>
  <c r="D5" i="42"/>
  <c r="H5" i="42"/>
  <c r="F4" i="42"/>
  <c r="AC5" i="39"/>
  <c r="P8" i="42"/>
  <c r="AC5" i="43"/>
  <c r="I4" i="42"/>
  <c r="J4" i="42" l="1"/>
  <c r="N25" i="33" l="1"/>
  <c r="AB7" i="39"/>
  <c r="AC6" i="43"/>
  <c r="AC7" i="39"/>
  <c r="I5" i="42"/>
  <c r="B6" i="42"/>
  <c r="P9" i="42"/>
  <c r="F5" i="42"/>
  <c r="AB7" i="43"/>
  <c r="AC6" i="39"/>
  <c r="AB8" i="43"/>
  <c r="P10" i="42"/>
  <c r="P11" i="42" s="1"/>
  <c r="AB9" i="43"/>
  <c r="D6" i="42"/>
  <c r="H6" i="42"/>
  <c r="AB10" i="43"/>
  <c r="AC9" i="43"/>
  <c r="AC10" i="43"/>
  <c r="AB11" i="43"/>
  <c r="C7" i="35"/>
  <c r="AC8" i="43"/>
  <c r="C4" i="35"/>
  <c r="C48" i="35"/>
  <c r="C33" i="35"/>
  <c r="C6" i="35"/>
  <c r="C50" i="35"/>
  <c r="C39" i="35"/>
  <c r="C49" i="35"/>
  <c r="C31" i="35"/>
  <c r="C12" i="35"/>
  <c r="C30" i="35"/>
  <c r="C47" i="35"/>
  <c r="C5" i="35"/>
  <c r="C18" i="35"/>
  <c r="C27" i="35"/>
  <c r="C22" i="35"/>
  <c r="C23" i="35"/>
  <c r="C21" i="35"/>
  <c r="C13" i="35"/>
  <c r="C9" i="35"/>
  <c r="C10" i="35"/>
  <c r="C34" i="35"/>
  <c r="C29" i="35"/>
  <c r="B7" i="42"/>
  <c r="D7" i="42"/>
  <c r="C20" i="35"/>
  <c r="C38" i="35"/>
  <c r="C32" i="35"/>
  <c r="C42" i="35"/>
  <c r="C28" i="35"/>
  <c r="C26" i="35"/>
  <c r="P12" i="42"/>
  <c r="C37" i="35"/>
  <c r="C36" i="35"/>
  <c r="C24" i="35"/>
  <c r="C35" i="35"/>
  <c r="C46" i="35"/>
  <c r="C41" i="35"/>
  <c r="B8" i="42"/>
  <c r="F6" i="42"/>
  <c r="AC11" i="43"/>
  <c r="AB12" i="43"/>
  <c r="H7" i="42"/>
  <c r="AC12" i="43"/>
  <c r="F7" i="42"/>
  <c r="I7" i="42"/>
  <c r="J7" i="42" l="1"/>
  <c r="J5" i="42"/>
  <c r="N2" i="33"/>
  <c r="I6" i="42"/>
  <c r="C15" i="35"/>
  <c r="AB13" i="43"/>
  <c r="C43" i="35"/>
  <c r="C11" i="35"/>
  <c r="D8" i="42"/>
  <c r="C25" i="35"/>
  <c r="C19" i="35"/>
  <c r="P13" i="42"/>
  <c r="P14" i="42" s="1"/>
  <c r="C8" i="35"/>
  <c r="AC7" i="43"/>
  <c r="C40" i="35"/>
  <c r="C3" i="35"/>
  <c r="C16" i="35"/>
  <c r="C45" i="35"/>
  <c r="C17" i="35"/>
  <c r="C44" i="35"/>
  <c r="AB8" i="39"/>
  <c r="C14" i="35"/>
  <c r="AB14" i="43"/>
  <c r="H8" i="42"/>
  <c r="B9" i="42"/>
  <c r="AC8" i="39"/>
  <c r="AB9" i="39"/>
  <c r="AC14" i="43"/>
  <c r="F8" i="42"/>
  <c r="I8" i="42"/>
  <c r="AC9" i="39"/>
  <c r="AB10" i="39"/>
  <c r="AB11" i="39"/>
  <c r="AC10" i="39"/>
  <c r="AB12" i="39"/>
  <c r="AC11" i="39"/>
  <c r="AB13" i="39"/>
  <c r="AC12" i="39"/>
  <c r="AB14" i="39"/>
  <c r="AC13" i="39"/>
  <c r="AC14" i="39"/>
  <c r="AB15" i="39"/>
  <c r="AB16" i="39"/>
  <c r="AC15" i="39"/>
  <c r="AB17" i="39"/>
  <c r="AC16" i="39"/>
  <c r="AC17" i="39"/>
  <c r="AB18" i="39"/>
  <c r="AB19" i="39"/>
  <c r="AC18" i="39"/>
  <c r="AB20" i="39"/>
  <c r="AC19" i="39"/>
  <c r="AC20" i="39"/>
  <c r="AB21" i="39"/>
  <c r="AC21" i="39"/>
  <c r="AB22" i="39"/>
  <c r="AC22" i="39"/>
  <c r="AB23" i="39"/>
  <c r="AB24" i="39"/>
  <c r="AC23" i="39"/>
  <c r="AB25" i="39"/>
  <c r="AC24" i="39"/>
  <c r="AC25" i="39"/>
  <c r="AB26" i="39"/>
  <c r="AC26" i="39"/>
  <c r="AB27" i="39"/>
  <c r="AC27" i="39"/>
  <c r="AB28" i="39"/>
  <c r="AB29" i="39"/>
  <c r="AC28" i="39"/>
  <c r="AC29" i="39"/>
  <c r="AB30" i="39"/>
  <c r="AB31" i="39"/>
  <c r="AC30" i="39"/>
  <c r="AC31" i="39"/>
  <c r="AB32" i="39"/>
  <c r="AB33" i="39"/>
  <c r="AC32" i="39"/>
  <c r="AC33" i="39"/>
  <c r="AB34" i="39"/>
  <c r="AB35" i="39"/>
  <c r="AC34" i="39"/>
  <c r="AC35" i="39"/>
  <c r="AB36" i="39"/>
  <c r="AB37" i="39"/>
  <c r="AC36" i="39"/>
  <c r="AB38" i="39"/>
  <c r="AC37" i="39"/>
  <c r="AC38" i="39"/>
  <c r="AB39" i="39"/>
  <c r="AB40" i="39"/>
  <c r="AC39" i="39"/>
  <c r="AC40" i="39"/>
  <c r="AB41" i="39"/>
  <c r="AB42" i="39"/>
  <c r="AC41" i="39"/>
  <c r="AB43" i="39"/>
  <c r="AC42" i="39"/>
  <c r="AC43" i="39"/>
  <c r="AB44" i="39"/>
  <c r="AC44" i="39"/>
  <c r="AB45" i="39"/>
  <c r="AC45" i="39"/>
  <c r="AB46" i="39"/>
  <c r="AC46" i="39"/>
  <c r="AB47" i="39"/>
  <c r="AB48" i="39"/>
  <c r="AC47" i="39"/>
  <c r="AB49" i="39"/>
  <c r="AC48" i="39"/>
  <c r="AC49" i="39"/>
  <c r="AB50" i="39"/>
  <c r="AC50" i="39"/>
  <c r="AB51" i="39"/>
  <c r="AC51" i="39"/>
  <c r="AB52" i="39"/>
  <c r="AC52" i="39"/>
  <c r="AB53" i="39"/>
  <c r="AB54" i="39"/>
  <c r="AC53" i="39"/>
  <c r="AB55" i="39"/>
  <c r="AC54" i="39"/>
  <c r="AC55" i="39"/>
  <c r="AB56" i="39"/>
  <c r="AC56" i="39"/>
  <c r="AB57" i="39"/>
  <c r="AC57" i="39"/>
  <c r="AB58" i="39"/>
  <c r="AC58" i="39"/>
  <c r="AB59" i="39"/>
  <c r="AB60" i="39"/>
  <c r="AC59" i="39"/>
  <c r="AC60" i="39"/>
  <c r="AB61" i="39"/>
  <c r="AB62" i="39"/>
  <c r="AC61" i="39"/>
  <c r="AC62" i="39"/>
  <c r="AB63" i="39"/>
  <c r="AB64" i="39"/>
  <c r="AC63" i="39"/>
  <c r="AB65" i="39"/>
  <c r="AC64" i="39"/>
  <c r="AC65" i="39"/>
  <c r="AB66" i="39"/>
  <c r="AC66" i="39"/>
  <c r="AB67" i="39"/>
  <c r="AC67" i="39"/>
  <c r="AB68" i="39"/>
  <c r="AC68" i="39"/>
  <c r="AB69" i="39"/>
  <c r="AB70" i="39"/>
  <c r="AC69" i="39"/>
  <c r="AB71" i="39"/>
  <c r="AC70" i="39"/>
  <c r="AB72" i="39"/>
  <c r="AC71" i="39"/>
  <c r="AB73" i="39"/>
  <c r="AC72" i="39"/>
  <c r="AC73" i="39"/>
  <c r="AB74" i="39"/>
  <c r="AC74" i="39"/>
  <c r="AB75" i="39"/>
  <c r="AB76" i="39"/>
  <c r="AC75" i="39"/>
  <c r="AB77" i="39"/>
  <c r="AC76" i="39"/>
  <c r="AB78" i="39"/>
  <c r="AC77" i="39"/>
  <c r="AB79" i="39"/>
  <c r="AC78" i="39"/>
  <c r="AB80" i="39"/>
  <c r="AC79" i="39"/>
  <c r="AC80" i="39"/>
  <c r="AB81" i="39"/>
  <c r="AB82" i="39"/>
  <c r="AC81" i="39"/>
  <c r="AB83" i="39"/>
  <c r="AC82" i="39"/>
  <c r="AB84" i="39"/>
  <c r="AC83" i="39"/>
  <c r="AB85" i="39"/>
  <c r="AC84" i="39"/>
  <c r="AC85" i="39"/>
  <c r="AB86" i="39"/>
  <c r="AB87" i="39"/>
  <c r="AC86" i="39"/>
  <c r="AB88" i="39"/>
  <c r="AC87" i="39"/>
  <c r="AC88" i="39"/>
  <c r="AB89" i="39"/>
  <c r="AB90" i="39"/>
  <c r="AC89" i="39"/>
  <c r="AC90" i="39"/>
  <c r="AB91" i="39"/>
  <c r="AC91" i="39"/>
  <c r="AB92" i="39"/>
  <c r="AC92" i="39"/>
  <c r="AB93" i="39"/>
  <c r="AC93" i="39"/>
  <c r="AB94" i="39"/>
  <c r="AC94" i="39"/>
  <c r="AB95" i="39"/>
  <c r="AB96" i="39"/>
  <c r="AC95" i="39"/>
  <c r="AB97" i="39"/>
  <c r="AC96" i="39"/>
  <c r="AB98" i="39"/>
  <c r="AC97" i="39"/>
  <c r="AB99" i="39"/>
  <c r="AC98" i="39"/>
  <c r="AC99" i="39"/>
  <c r="AB100" i="39"/>
  <c r="AC100" i="39"/>
  <c r="AB101" i="39"/>
  <c r="AC101" i="39"/>
  <c r="AB102" i="39"/>
  <c r="AB103" i="39"/>
  <c r="AC102" i="39"/>
  <c r="AB104" i="39"/>
  <c r="AC103" i="39"/>
  <c r="AB105" i="39"/>
  <c r="AC104" i="39"/>
  <c r="AC105" i="39"/>
  <c r="AB106" i="39"/>
  <c r="AB107" i="39"/>
  <c r="AC106" i="39"/>
  <c r="AB108" i="39"/>
  <c r="AC107" i="39"/>
  <c r="AC108" i="39"/>
  <c r="AB109" i="39"/>
  <c r="AC109" i="39"/>
  <c r="AB110" i="39"/>
  <c r="AC110" i="39"/>
  <c r="AB111" i="39"/>
  <c r="AC111" i="39"/>
  <c r="AB112" i="39"/>
  <c r="AB113" i="39"/>
  <c r="AC112" i="39"/>
  <c r="AB114" i="39"/>
  <c r="AC113" i="39"/>
  <c r="AC114" i="39"/>
  <c r="AB115" i="39"/>
  <c r="AB116" i="39"/>
  <c r="AC115" i="39"/>
  <c r="AB117" i="39"/>
  <c r="AC116" i="39"/>
  <c r="AC117" i="39"/>
  <c r="AB118" i="39"/>
  <c r="AC118" i="39"/>
  <c r="AB119" i="39"/>
  <c r="AC119" i="39"/>
  <c r="AB120" i="39"/>
  <c r="AC120" i="39"/>
  <c r="AB121" i="39"/>
  <c r="AB122" i="39"/>
  <c r="AC121" i="39"/>
  <c r="AB123" i="39"/>
  <c r="AC122" i="39"/>
  <c r="AB124" i="39"/>
  <c r="AC123" i="39"/>
  <c r="AB125" i="39"/>
  <c r="AC124" i="39"/>
  <c r="AB126" i="39"/>
  <c r="AC125" i="39"/>
  <c r="AB127" i="39"/>
  <c r="AC126" i="39"/>
  <c r="AB128" i="39"/>
  <c r="AC127" i="39"/>
  <c r="AB129" i="39"/>
  <c r="AC128" i="39"/>
  <c r="AC129" i="39"/>
  <c r="AB130" i="39"/>
  <c r="AB131" i="39"/>
  <c r="AC130" i="39"/>
  <c r="AB132" i="39"/>
  <c r="AC132" i="39" s="1"/>
  <c r="AC131" i="39"/>
  <c r="J8" i="42" l="1"/>
  <c r="J6" i="42"/>
  <c r="D9" i="42"/>
  <c r="AB15" i="43"/>
  <c r="P15" i="42"/>
  <c r="P16" i="42" s="1"/>
  <c r="P17" i="42" s="1"/>
  <c r="P18" i="42" s="1"/>
  <c r="P19" i="42" s="1"/>
  <c r="P20" i="42" s="1"/>
  <c r="P21" i="42" s="1"/>
  <c r="AC13" i="43"/>
  <c r="B10" i="42"/>
  <c r="D10" i="42" s="1"/>
  <c r="H9" i="42"/>
  <c r="AC15" i="43"/>
  <c r="AB16" i="43"/>
  <c r="B11" i="42"/>
  <c r="D11" i="42" s="1"/>
  <c r="H10" i="42"/>
  <c r="F9" i="42"/>
  <c r="I9" i="42"/>
  <c r="AB17" i="43"/>
  <c r="AC16" i="43"/>
  <c r="F10" i="42"/>
  <c r="I10" i="42"/>
  <c r="B12" i="42"/>
  <c r="D12" i="42" s="1"/>
  <c r="H11" i="42"/>
  <c r="AB18" i="43"/>
  <c r="AC17" i="43"/>
  <c r="F12" i="42"/>
  <c r="H12" i="42"/>
  <c r="F11" i="42"/>
  <c r="AC18" i="43"/>
  <c r="AB19" i="43"/>
  <c r="AB20" i="43"/>
  <c r="AC19" i="43"/>
  <c r="AC20" i="43"/>
  <c r="AB21" i="43"/>
  <c r="AB22" i="43"/>
  <c r="AB23" i="43"/>
  <c r="AC23" i="43"/>
  <c r="J10" i="42" l="1"/>
  <c r="J9" i="42"/>
  <c r="AB24" i="43"/>
  <c r="L13" i="44" a="1"/>
  <c r="AC22" i="43"/>
  <c r="P22" i="42"/>
  <c r="R13" i="44" a="1"/>
  <c r="AC21" i="43"/>
  <c r="N13" i="44" a="1"/>
  <c r="I12" i="42"/>
  <c r="Q13" i="44" a="1"/>
  <c r="I11" i="42"/>
  <c r="AC24" i="43"/>
  <c r="AB25" i="43"/>
  <c r="AC25" i="43"/>
  <c r="AB26" i="43"/>
  <c r="AC26" i="43"/>
  <c r="AB27" i="43"/>
  <c r="AB28" i="43"/>
  <c r="AC27" i="43"/>
  <c r="AC28" i="43"/>
  <c r="AB29" i="43"/>
  <c r="AC29" i="43"/>
  <c r="AB30" i="43"/>
  <c r="AC30" i="43"/>
  <c r="AB31" i="43"/>
  <c r="AB32" i="43"/>
  <c r="AC31" i="43"/>
  <c r="AC32" i="43"/>
  <c r="AB33" i="43"/>
  <c r="AB34" i="43"/>
  <c r="AC33" i="43"/>
  <c r="AB35" i="43"/>
  <c r="AC34" i="43"/>
  <c r="AB36" i="43"/>
  <c r="AC35" i="43"/>
  <c r="AB37" i="43"/>
  <c r="AC36" i="43"/>
  <c r="AB38" i="43"/>
  <c r="AC37" i="43"/>
  <c r="AC38" i="43"/>
  <c r="AB39" i="43"/>
  <c r="AC39" i="43"/>
  <c r="AB40" i="43"/>
  <c r="AB41" i="43"/>
  <c r="AC40" i="43"/>
  <c r="AB42" i="43"/>
  <c r="AC41" i="43"/>
  <c r="AB43" i="43"/>
  <c r="AC42" i="43"/>
  <c r="AC43" i="43"/>
  <c r="AB44" i="43"/>
  <c r="AB45" i="43"/>
  <c r="AC44" i="43"/>
  <c r="AC45" i="43"/>
  <c r="AB46" i="43"/>
  <c r="AC46" i="43"/>
  <c r="AB47" i="43"/>
  <c r="AC47" i="43"/>
  <c r="AB48" i="43"/>
  <c r="AC48" i="43"/>
  <c r="AB49" i="43"/>
  <c r="AB50" i="43"/>
  <c r="AC49" i="43"/>
  <c r="AC50" i="43"/>
  <c r="AB51" i="43"/>
  <c r="AB52" i="43"/>
  <c r="AC51" i="43"/>
  <c r="AB53" i="43"/>
  <c r="AC52" i="43"/>
  <c r="AB54" i="43"/>
  <c r="AC53" i="43"/>
  <c r="AC54" i="43"/>
  <c r="AB55" i="43"/>
  <c r="AB56" i="43"/>
  <c r="AC55" i="43"/>
  <c r="AB57" i="43"/>
  <c r="AC56" i="43"/>
  <c r="AC57" i="43"/>
  <c r="AB58" i="43"/>
  <c r="AB59" i="43"/>
  <c r="AC58" i="43"/>
  <c r="AB60" i="43"/>
  <c r="AC59" i="43"/>
  <c r="AB61" i="43"/>
  <c r="AC60" i="43"/>
  <c r="AC61" i="43"/>
  <c r="AB62" i="43"/>
  <c r="AB63" i="43"/>
  <c r="AC62" i="43"/>
  <c r="AB64" i="43"/>
  <c r="AC63" i="43"/>
  <c r="AB65" i="43"/>
  <c r="AC65" i="43" s="1"/>
  <c r="AC64" i="43"/>
  <c r="J11" i="42" l="1"/>
  <c r="J12" i="42"/>
  <c r="Q22" i="44"/>
  <c r="Q24" i="44"/>
  <c r="Q23" i="44"/>
  <c r="Q17" i="44"/>
  <c r="Q13" i="44"/>
  <c r="Q25" i="44"/>
  <c r="Q14" i="44"/>
  <c r="Q18" i="44"/>
  <c r="Q15" i="44"/>
  <c r="Q26" i="44"/>
  <c r="Q20" i="44"/>
  <c r="Q19" i="44"/>
  <c r="Q21" i="44"/>
  <c r="Q16" i="44"/>
  <c r="N13" i="44"/>
  <c r="N22" i="44"/>
  <c r="N17" i="44"/>
  <c r="N15" i="44"/>
  <c r="N18" i="44"/>
  <c r="N23" i="44"/>
  <c r="N19" i="44"/>
  <c r="N16" i="44"/>
  <c r="N20" i="44"/>
  <c r="N24" i="44"/>
  <c r="N21" i="44"/>
  <c r="N25" i="44"/>
  <c r="N26" i="44"/>
  <c r="N14" i="44"/>
  <c r="R21" i="44"/>
  <c r="R22" i="44"/>
  <c r="R23" i="44"/>
  <c r="R17" i="44"/>
  <c r="R24" i="44"/>
  <c r="R25" i="44"/>
  <c r="R13" i="44"/>
  <c r="R18" i="44"/>
  <c r="R14" i="44"/>
  <c r="R26" i="44"/>
  <c r="R15" i="44"/>
  <c r="R19" i="44"/>
  <c r="R16" i="44"/>
  <c r="R20" i="44"/>
  <c r="L26" i="44"/>
  <c r="L16" i="44"/>
  <c r="L13" i="44"/>
  <c r="L17" i="44"/>
  <c r="L21" i="44"/>
  <c r="L18" i="44"/>
  <c r="L14" i="44"/>
  <c r="L19" i="44"/>
  <c r="L22" i="44"/>
  <c r="L20" i="44"/>
  <c r="L15" i="44"/>
  <c r="L24" i="44"/>
  <c r="L23" i="44"/>
  <c r="L25" i="44"/>
  <c r="P23" i="42"/>
  <c r="P24" i="42"/>
  <c r="P25" i="42"/>
  <c r="P26" i="42" s="1"/>
  <c r="P27" i="42"/>
  <c r="P28" i="42" s="1"/>
  <c r="P29" i="42"/>
  <c r="P30" i="42" s="1"/>
  <c r="P31" i="42"/>
  <c r="P32" i="42" s="1"/>
  <c r="P33" i="42" s="1"/>
  <c r="P34" i="42"/>
  <c r="P35" i="42"/>
  <c r="P36" i="42"/>
  <c r="P37" i="42"/>
  <c r="D36" i="29"/>
  <c r="C40" i="29"/>
  <c r="D37" i="29"/>
  <c r="C39" i="29"/>
  <c r="D39" i="29"/>
  <c r="D40" i="29"/>
  <c r="D34" i="29"/>
  <c r="D29" i="29"/>
  <c r="P33" i="44"/>
  <c r="P32" i="44"/>
  <c r="P31" i="44"/>
  <c r="P30" i="44"/>
  <c r="P35" i="44"/>
  <c r="P34" i="44"/>
  <c r="U33" i="44"/>
  <c r="Q33" i="44"/>
  <c r="U32" i="44"/>
  <c r="Q32" i="44"/>
  <c r="U31" i="44"/>
  <c r="Q31" i="44"/>
  <c r="U30" i="44"/>
  <c r="Q30" i="44"/>
  <c r="U35" i="44"/>
  <c r="Q35" i="44"/>
  <c r="Q34" i="44"/>
  <c r="U34" i="44"/>
  <c r="S33" i="44" l="1"/>
  <c r="S32" i="44"/>
  <c r="S31" i="44"/>
  <c r="S30" i="44"/>
  <c r="S35" i="44"/>
  <c r="S34" i="44"/>
  <c r="P38" i="42"/>
  <c r="P39" i="42"/>
  <c r="P40" i="42" l="1"/>
  <c r="P41" i="42" l="1"/>
  <c r="P42" i="42" l="1"/>
  <c r="P43" i="42" l="1"/>
  <c r="P44" i="42" l="1"/>
  <c r="P45" i="42" l="1"/>
  <c r="P46" i="42" l="1"/>
  <c r="P47" i="42" l="1"/>
  <c r="P48" i="42" l="1"/>
  <c r="P49" i="42" l="1"/>
  <c r="P50" i="42" l="1"/>
  <c r="P51" i="42" l="1"/>
  <c r="P52" i="42" l="1"/>
  <c r="P53" i="42" l="1"/>
  <c r="P54" i="42" l="1"/>
  <c r="P55" i="42" l="1"/>
  <c r="P56" i="42" l="1"/>
  <c r="P57" i="42" l="1"/>
  <c r="P58" i="42" l="1"/>
  <c r="P59" i="42" l="1"/>
  <c r="P60" i="42" l="1"/>
  <c r="P61" i="42" l="1"/>
  <c r="P62" i="42" l="1"/>
  <c r="P63" i="42" l="1"/>
  <c r="P64" i="42" l="1"/>
  <c r="P65" i="42" l="1"/>
  <c r="P66" i="42" l="1"/>
  <c r="P67" i="42" l="1"/>
  <c r="P68" i="42" l="1"/>
  <c r="P69" i="42" l="1"/>
  <c r="P70" i="42" l="1"/>
  <c r="P71" i="42" l="1"/>
  <c r="P72" i="42" l="1"/>
  <c r="P73" i="42" l="1"/>
  <c r="P74" i="42" l="1"/>
  <c r="P75" i="42" l="1"/>
  <c r="P76" i="42" l="1"/>
  <c r="P77" i="42" l="1"/>
  <c r="P78" i="42" l="1"/>
  <c r="P79" i="42" l="1"/>
  <c r="P80" i="42" l="1"/>
  <c r="P81" i="42" l="1"/>
  <c r="P82" i="42" l="1"/>
  <c r="P83" i="42" l="1"/>
  <c r="P84" i="42" l="1"/>
  <c r="P85" i="42" l="1"/>
  <c r="P86" i="42" l="1"/>
  <c r="P87" i="42" l="1"/>
  <c r="P88" i="42" l="1"/>
  <c r="P89" i="42" l="1"/>
  <c r="P90" i="42" l="1"/>
  <c r="P91" i="42" l="1"/>
  <c r="P92" i="42" l="1"/>
  <c r="P93" i="42" l="1"/>
  <c r="P94" i="42" l="1"/>
  <c r="P95" i="42" l="1"/>
  <c r="P96" i="42" l="1"/>
  <c r="P97" i="42" l="1"/>
  <c r="P98" i="42" l="1"/>
  <c r="P99" i="42" l="1"/>
  <c r="P100" i="42" l="1"/>
  <c r="P101" i="42" l="1"/>
  <c r="P102" i="42" l="1"/>
  <c r="P103" i="42" l="1"/>
  <c r="P104" i="42" l="1"/>
  <c r="P105" i="42" l="1"/>
  <c r="P106" i="42" l="1"/>
  <c r="P107" i="42" l="1"/>
  <c r="P108" i="42" l="1"/>
  <c r="P109" i="42" l="1"/>
  <c r="P110" i="42" l="1"/>
  <c r="P111" i="42" l="1"/>
  <c r="P112" i="42" l="1"/>
  <c r="P113" i="42" l="1"/>
  <c r="P114" i="42" l="1"/>
  <c r="P115" i="42" l="1"/>
  <c r="P116" i="42" l="1"/>
  <c r="P117" i="42" l="1"/>
  <c r="P118" i="42" l="1"/>
  <c r="P119" i="42" l="1"/>
  <c r="P120" i="42" l="1"/>
  <c r="P121" i="42" l="1"/>
  <c r="P122" i="42" l="1"/>
  <c r="P123" i="42" l="1"/>
  <c r="P124" i="42" l="1"/>
  <c r="P125" i="42" l="1"/>
  <c r="P126" i="42" l="1"/>
  <c r="P127" i="42" l="1"/>
  <c r="P128" i="42" l="1"/>
  <c r="P129" i="42" l="1"/>
  <c r="P130" i="42" l="1"/>
  <c r="P131" i="42" l="1"/>
  <c r="P132" i="42" l="1"/>
  <c r="P133" i="42" l="1"/>
  <c r="P134" i="42" l="1"/>
  <c r="P135" i="42" l="1"/>
  <c r="P136" i="42" l="1"/>
  <c r="P137" i="42" l="1"/>
  <c r="P138" i="42" l="1"/>
  <c r="P139" i="42" l="1"/>
  <c r="P140" i="42" l="1"/>
  <c r="P141" i="42" l="1"/>
  <c r="P142" i="42" l="1"/>
  <c r="P143" i="42" l="1"/>
  <c r="P144" i="42" l="1"/>
  <c r="P145" i="42" l="1"/>
  <c r="P146" i="42" l="1"/>
  <c r="P147" i="42" l="1"/>
  <c r="P148" i="42" l="1"/>
  <c r="P149" i="42" l="1"/>
  <c r="P150" i="42" l="1"/>
  <c r="P151" i="42" l="1"/>
  <c r="P152" i="42" l="1"/>
  <c r="P153" i="42" l="1"/>
  <c r="P154" i="42" l="1"/>
  <c r="P155" i="42" l="1"/>
  <c r="P156" i="42" l="1"/>
  <c r="P157" i="42" l="1"/>
  <c r="P158" i="42" l="1"/>
  <c r="P159" i="42" l="1"/>
  <c r="P160" i="42" l="1"/>
  <c r="P161" i="42" l="1"/>
  <c r="P162" i="42" l="1"/>
  <c r="P163" i="42" l="1"/>
  <c r="P164" i="42" l="1"/>
  <c r="P165" i="42" l="1"/>
  <c r="P166" i="42" l="1"/>
  <c r="P167" i="42" l="1"/>
  <c r="P168" i="42" l="1"/>
  <c r="P169" i="42" l="1"/>
  <c r="P170" i="42" l="1"/>
  <c r="P171" i="42" l="1"/>
  <c r="P172" i="42" l="1"/>
  <c r="P173" i="42" l="1"/>
  <c r="P174" i="42" l="1"/>
  <c r="P175" i="42" l="1"/>
  <c r="P176" i="42" l="1"/>
  <c r="P177" i="42" l="1"/>
  <c r="P178" i="42" l="1"/>
  <c r="P179" i="42" l="1"/>
  <c r="P180" i="42" l="1"/>
  <c r="P181" i="42" l="1"/>
  <c r="P182" i="42" l="1"/>
  <c r="P183" i="42" l="1"/>
  <c r="P184" i="42" l="1"/>
  <c r="I19" i="29" l="1"/>
  <c r="I20" i="29"/>
  <c r="P5" i="44"/>
  <c r="S12" i="44" a="1"/>
  <c r="R32" i="44"/>
  <c r="R34" i="44"/>
  <c r="R31" i="44"/>
  <c r="R30" i="44"/>
  <c r="R33" i="44"/>
  <c r="R35" i="44"/>
  <c r="F19" i="35"/>
  <c r="G12" i="42"/>
  <c r="F49" i="35"/>
  <c r="F17" i="35"/>
  <c r="F43" i="35"/>
  <c r="F44" i="35"/>
  <c r="F25" i="35"/>
  <c r="F50" i="35"/>
  <c r="G10" i="42"/>
  <c r="F12" i="35"/>
  <c r="O3" i="44"/>
  <c r="F15" i="35"/>
  <c r="P9" i="44"/>
  <c r="F2" i="35"/>
  <c r="F21" i="35"/>
  <c r="O7" i="44"/>
  <c r="F23" i="35"/>
  <c r="F16" i="35"/>
  <c r="F30" i="35"/>
  <c r="F9" i="35"/>
  <c r="F27" i="35"/>
  <c r="P7" i="44"/>
  <c r="F36" i="35"/>
  <c r="F28" i="35"/>
  <c r="G4" i="42"/>
  <c r="F10" i="35"/>
  <c r="F33" i="35"/>
  <c r="F4" i="35"/>
  <c r="F46" i="35"/>
  <c r="O5" i="44"/>
  <c r="P8" i="44"/>
  <c r="F35" i="35"/>
  <c r="F6" i="35"/>
  <c r="F34" i="35"/>
  <c r="F13" i="35"/>
  <c r="P6" i="44"/>
  <c r="F32" i="35"/>
  <c r="F18" i="35"/>
  <c r="G6" i="42"/>
  <c r="F42" i="35"/>
  <c r="F5" i="35"/>
  <c r="F38" i="35"/>
  <c r="G11" i="42"/>
  <c r="P4" i="44"/>
  <c r="P13" i="44" s="1" a="1"/>
  <c r="F24" i="35"/>
  <c r="F14" i="35"/>
  <c r="F37" i="35"/>
  <c r="F8" i="35"/>
  <c r="G5" i="42"/>
  <c r="O4" i="44"/>
  <c r="F48" i="35"/>
  <c r="G7" i="42"/>
  <c r="F26" i="35"/>
  <c r="F11" i="35"/>
  <c r="F39" i="35"/>
  <c r="G9" i="42"/>
  <c r="F41" i="35"/>
  <c r="F3" i="35"/>
  <c r="F7" i="35"/>
  <c r="F45" i="35"/>
  <c r="F20" i="35"/>
  <c r="O9" i="44"/>
  <c r="F40" i="35"/>
  <c r="F31" i="35"/>
  <c r="F22" i="35"/>
  <c r="F29" i="35"/>
  <c r="G8" i="42"/>
  <c r="F47" i="35"/>
  <c r="O8" i="44"/>
  <c r="O6" i="44"/>
  <c r="G3" i="42"/>
  <c r="D3" i="39"/>
  <c r="D3" i="43"/>
  <c r="P185" i="42"/>
  <c r="G3" i="39"/>
  <c r="E3" i="39"/>
  <c r="H3" i="39" s="1"/>
  <c r="E3" i="43"/>
  <c r="H3" i="43" s="1"/>
  <c r="G3" i="43"/>
  <c r="K3" i="43" l="1"/>
  <c r="J3" i="43"/>
  <c r="I3" i="43"/>
  <c r="K3" i="39"/>
  <c r="J3" i="39"/>
  <c r="I3" i="39"/>
  <c r="K3" i="42"/>
  <c r="K8" i="42"/>
  <c r="K9" i="42"/>
  <c r="K7" i="42"/>
  <c r="K5" i="42"/>
  <c r="P25" i="44"/>
  <c r="P15" i="44"/>
  <c r="P23" i="44"/>
  <c r="P26" i="44"/>
  <c r="P13" i="44"/>
  <c r="P22" i="44"/>
  <c r="P18" i="44"/>
  <c r="P17" i="44"/>
  <c r="P24" i="44"/>
  <c r="P21" i="44"/>
  <c r="P19" i="44"/>
  <c r="P16" i="44"/>
  <c r="P20" i="44"/>
  <c r="P14" i="44"/>
  <c r="K11" i="42"/>
  <c r="K6" i="42"/>
  <c r="K4" i="42"/>
  <c r="K10" i="42"/>
  <c r="K12" i="42"/>
  <c r="V35" i="44"/>
  <c r="W35" i="44"/>
  <c r="V33" i="44"/>
  <c r="F7" i="39" s="1"/>
  <c r="W33" i="44"/>
  <c r="V30" i="44"/>
  <c r="W30" i="44"/>
  <c r="V31" i="44"/>
  <c r="F5" i="39" s="1"/>
  <c r="W31" i="44"/>
  <c r="W34" i="44"/>
  <c r="V34" i="44"/>
  <c r="V32" i="44"/>
  <c r="F6" i="39" s="1"/>
  <c r="W32" i="44"/>
  <c r="S13" i="44"/>
  <c r="S19" i="44"/>
  <c r="S24" i="44"/>
  <c r="S14" i="44"/>
  <c r="S22" i="44"/>
  <c r="S16" i="44"/>
  <c r="S26" i="44"/>
  <c r="S20" i="44"/>
  <c r="S17" i="44"/>
  <c r="S21" i="44"/>
  <c r="S15" i="44"/>
  <c r="S12" i="44"/>
  <c r="S25" i="44"/>
  <c r="S23" i="44"/>
  <c r="S18" i="44"/>
  <c r="O3" i="43" a="1"/>
  <c r="P3" i="43" a="1"/>
  <c r="P9" i="43" a="1"/>
  <c r="Q3" i="43" a="1"/>
  <c r="Q9" i="43" a="1"/>
  <c r="Q13" i="43" a="1"/>
  <c r="O3" i="39" a="1"/>
  <c r="P3" i="39" a="1"/>
  <c r="P9" i="39" a="1"/>
  <c r="Q13" i="39" a="1"/>
  <c r="Q3" i="39" a="1"/>
  <c r="Q9" i="39" a="1"/>
  <c r="P186" i="42"/>
  <c r="Q9" i="39" l="1"/>
  <c r="Q10" i="39"/>
  <c r="Q3" i="39"/>
  <c r="Q5" i="39"/>
  <c r="Q4" i="39"/>
  <c r="Q13" i="39"/>
  <c r="W13" i="39" s="1"/>
  <c r="P10" i="39"/>
  <c r="P9" i="39"/>
  <c r="W9" i="39" s="1" a="1"/>
  <c r="P5" i="39"/>
  <c r="P4" i="39"/>
  <c r="P3" i="39"/>
  <c r="O5" i="39"/>
  <c r="O4" i="39"/>
  <c r="O3" i="39"/>
  <c r="W3" i="39" s="1" a="1"/>
  <c r="Q13" i="43"/>
  <c r="W13" i="43" s="1"/>
  <c r="Q10" i="43"/>
  <c r="Q9" i="43"/>
  <c r="Q5" i="43"/>
  <c r="Q4" i="43"/>
  <c r="Q3" i="43"/>
  <c r="P9" i="43"/>
  <c r="P10" i="43"/>
  <c r="P5" i="43"/>
  <c r="P4" i="43"/>
  <c r="P3" i="43"/>
  <c r="O4" i="43"/>
  <c r="O5" i="43"/>
  <c r="O3" i="43"/>
  <c r="F3" i="43"/>
  <c r="F3" i="39"/>
  <c r="F4" i="39"/>
  <c r="U13" i="39" a="1"/>
  <c r="P187" i="42"/>
  <c r="G32" i="35"/>
  <c r="G13" i="35"/>
  <c r="G17" i="35"/>
  <c r="G4" i="35"/>
  <c r="G5" i="35"/>
  <c r="G45" i="35"/>
  <c r="G12" i="35"/>
  <c r="G43" i="35"/>
  <c r="G38" i="35"/>
  <c r="G33" i="35"/>
  <c r="G15" i="35"/>
  <c r="G24" i="35"/>
  <c r="G42" i="35"/>
  <c r="G11" i="35"/>
  <c r="G6" i="35"/>
  <c r="G3" i="35"/>
  <c r="G37" i="35"/>
  <c r="G27" i="35"/>
  <c r="G35" i="35"/>
  <c r="G26" i="35"/>
  <c r="G48" i="35"/>
  <c r="G10" i="35"/>
  <c r="G2" i="35"/>
  <c r="G28" i="35"/>
  <c r="U3" i="39" a="1"/>
  <c r="U13" i="39" l="1"/>
  <c r="S13" i="39" s="1"/>
  <c r="X9" i="39"/>
  <c r="X10" i="39"/>
  <c r="W9" i="39"/>
  <c r="W10" i="39"/>
  <c r="X3" i="39"/>
  <c r="Y3" i="39"/>
  <c r="Y5" i="39"/>
  <c r="Y4" i="39"/>
  <c r="X4" i="39"/>
  <c r="W5" i="39"/>
  <c r="X5" i="39"/>
  <c r="W3" i="39"/>
  <c r="W4" i="39"/>
  <c r="W9" i="43" a="1"/>
  <c r="W3" i="43" a="1"/>
  <c r="U3" i="39"/>
  <c r="U5" i="39"/>
  <c r="U4" i="39"/>
  <c r="P188" i="42"/>
  <c r="G44" i="35"/>
  <c r="G8" i="35"/>
  <c r="G18" i="35"/>
  <c r="U9" i="39" a="1"/>
  <c r="S3" i="39" l="1" a="1"/>
  <c r="S5" i="39" s="1"/>
  <c r="W9" i="43"/>
  <c r="W10" i="43"/>
  <c r="X10" i="43"/>
  <c r="X9" i="43"/>
  <c r="X4" i="43"/>
  <c r="X3" i="43"/>
  <c r="Y5" i="43"/>
  <c r="W3" i="43"/>
  <c r="Y4" i="43"/>
  <c r="X5" i="43"/>
  <c r="W4" i="43"/>
  <c r="W5" i="43"/>
  <c r="Y3" i="43"/>
  <c r="U10" i="39"/>
  <c r="U9" i="39"/>
  <c r="P189" i="42"/>
  <c r="G9" i="35"/>
  <c r="G22" i="35"/>
  <c r="G34" i="35"/>
  <c r="G30" i="35"/>
  <c r="G46" i="35"/>
  <c r="G39" i="35"/>
  <c r="G19" i="35"/>
  <c r="G14" i="35"/>
  <c r="G7" i="35"/>
  <c r="G40" i="35"/>
  <c r="G47" i="35"/>
  <c r="G41" i="35"/>
  <c r="G29" i="35"/>
  <c r="G23" i="35"/>
  <c r="G25" i="35"/>
  <c r="G21" i="35"/>
  <c r="G50" i="35"/>
  <c r="G36" i="35"/>
  <c r="G16" i="35"/>
  <c r="G20" i="35"/>
  <c r="G31" i="35"/>
  <c r="G49" i="35"/>
  <c r="AD73" i="39" l="1"/>
  <c r="AD30" i="39"/>
  <c r="AD47" i="39"/>
  <c r="AD75" i="39"/>
  <c r="AD37" i="39"/>
  <c r="AD27" i="39"/>
  <c r="S9" i="39" a="1"/>
  <c r="S9" i="39" s="1"/>
  <c r="AD3" i="39"/>
  <c r="AD42" i="39"/>
  <c r="J17" i="39"/>
  <c r="AD85" i="39"/>
  <c r="AD109" i="39"/>
  <c r="AD119" i="39"/>
  <c r="AD11" i="39"/>
  <c r="J16" i="39"/>
  <c r="AD80" i="39"/>
  <c r="AD79" i="39"/>
  <c r="AD97" i="39"/>
  <c r="H19" i="35"/>
  <c r="H56" i="33" s="1"/>
  <c r="L56" i="33" s="1"/>
  <c r="H18" i="35"/>
  <c r="H55" i="33" s="1"/>
  <c r="L55" i="33" s="1"/>
  <c r="H39" i="35"/>
  <c r="H74" i="33" s="1"/>
  <c r="L74" i="33" s="1"/>
  <c r="H40" i="35"/>
  <c r="H75" i="33"/>
  <c r="L75" i="33" s="1"/>
  <c r="H8" i="35"/>
  <c r="H46" i="33" s="1"/>
  <c r="L46" i="33" s="1"/>
  <c r="H11" i="35"/>
  <c r="H49" i="33" s="1"/>
  <c r="L49" i="33" s="1"/>
  <c r="AD6" i="39"/>
  <c r="H43" i="35"/>
  <c r="H78" i="33"/>
  <c r="L78" i="33" s="1"/>
  <c r="H27" i="35"/>
  <c r="H63" i="33" s="1"/>
  <c r="L63" i="33" s="1"/>
  <c r="H30" i="35"/>
  <c r="H66" i="33" s="1"/>
  <c r="L66" i="33" s="1"/>
  <c r="AD130" i="39"/>
  <c r="AD72" i="39"/>
  <c r="AD112" i="39"/>
  <c r="AD102" i="39"/>
  <c r="AD129" i="39"/>
  <c r="AD22" i="39"/>
  <c r="AD82" i="39"/>
  <c r="AD48" i="39"/>
  <c r="AD131" i="39"/>
  <c r="AD39" i="39"/>
  <c r="AD51" i="39"/>
  <c r="AD59" i="39"/>
  <c r="AD33" i="39"/>
  <c r="AD41" i="39"/>
  <c r="AD10" i="39"/>
  <c r="H21" i="35"/>
  <c r="H58" i="33" s="1"/>
  <c r="L58" i="33" s="1"/>
  <c r="H44" i="35"/>
  <c r="H79" i="33" s="1"/>
  <c r="L79" i="33" s="1"/>
  <c r="H24" i="35"/>
  <c r="H61" i="33" s="1"/>
  <c r="L61" i="33" s="1"/>
  <c r="AD107" i="39"/>
  <c r="AD69" i="39"/>
  <c r="AD49" i="39"/>
  <c r="AD13" i="39"/>
  <c r="AD83" i="39"/>
  <c r="AD57" i="39"/>
  <c r="AD52" i="39"/>
  <c r="H38" i="35"/>
  <c r="H36" i="35"/>
  <c r="H72" i="33" s="1"/>
  <c r="L72" i="33" s="1"/>
  <c r="J15" i="39"/>
  <c r="AD5" i="39"/>
  <c r="AD105" i="39"/>
  <c r="J21" i="39"/>
  <c r="AD94" i="39"/>
  <c r="AD35" i="39"/>
  <c r="AD132" i="39"/>
  <c r="AD111" i="39"/>
  <c r="AD64" i="39"/>
  <c r="AD18" i="39"/>
  <c r="H10" i="35"/>
  <c r="H48" i="33" s="1"/>
  <c r="L48" i="33" s="1"/>
  <c r="H37" i="35"/>
  <c r="H73" i="33" s="1"/>
  <c r="L73" i="33" s="1"/>
  <c r="H22" i="35"/>
  <c r="H59" i="33" s="1"/>
  <c r="L59" i="33" s="1"/>
  <c r="AD95" i="39"/>
  <c r="AD92" i="39"/>
  <c r="AD43" i="39"/>
  <c r="AD118" i="39"/>
  <c r="J23" i="39"/>
  <c r="AD9" i="39"/>
  <c r="AD100" i="39"/>
  <c r="AD46" i="39"/>
  <c r="S4" i="39"/>
  <c r="AD65" i="39"/>
  <c r="H13" i="35"/>
  <c r="H51" i="33" s="1"/>
  <c r="L51" i="33" s="1"/>
  <c r="H7" i="35"/>
  <c r="H45" i="33" s="1"/>
  <c r="L45" i="33" s="1"/>
  <c r="H34" i="35"/>
  <c r="H70" i="33" s="1"/>
  <c r="L70" i="33" s="1"/>
  <c r="AD66" i="39"/>
  <c r="AD15" i="39"/>
  <c r="AD90" i="39"/>
  <c r="AD12" i="39"/>
  <c r="AD45" i="39"/>
  <c r="H46" i="35"/>
  <c r="H81" i="33" s="1"/>
  <c r="L81" i="33" s="1"/>
  <c r="H12" i="35"/>
  <c r="H50" i="33" s="1"/>
  <c r="L50" i="33" s="1"/>
  <c r="AD103" i="39"/>
  <c r="AD106" i="39"/>
  <c r="AD54" i="39"/>
  <c r="AD81" i="39"/>
  <c r="AD50" i="39"/>
  <c r="AD28" i="39"/>
  <c r="AD36" i="39"/>
  <c r="AD127" i="39"/>
  <c r="AD25" i="39"/>
  <c r="AD114" i="39"/>
  <c r="AD23" i="39"/>
  <c r="AD56" i="39"/>
  <c r="AD44" i="39"/>
  <c r="AD17" i="39"/>
  <c r="AD68" i="39"/>
  <c r="AD61" i="39"/>
  <c r="AD96" i="39"/>
  <c r="AD62" i="39"/>
  <c r="H9" i="35"/>
  <c r="H47" i="33" s="1"/>
  <c r="L47" i="33" s="1"/>
  <c r="H16" i="35"/>
  <c r="H53" i="33" s="1"/>
  <c r="L53" i="33" s="1"/>
  <c r="H23" i="35"/>
  <c r="H60" i="33" s="1"/>
  <c r="L60" i="33" s="1"/>
  <c r="H20" i="35"/>
  <c r="H57" i="33" s="1"/>
  <c r="L57" i="33" s="1"/>
  <c r="H2" i="35"/>
  <c r="AD21" i="39"/>
  <c r="AD60" i="39"/>
  <c r="AD38" i="39"/>
  <c r="AD70" i="39"/>
  <c r="AD53" i="39"/>
  <c r="AD122" i="39"/>
  <c r="AD88" i="39"/>
  <c r="AD123" i="39"/>
  <c r="AD77" i="39"/>
  <c r="J20" i="39"/>
  <c r="AD76" i="39"/>
  <c r="AD99" i="39"/>
  <c r="AD31" i="39"/>
  <c r="AD14" i="39"/>
  <c r="AD63" i="39"/>
  <c r="AD104" i="39"/>
  <c r="H32" i="35"/>
  <c r="H68" i="33" s="1"/>
  <c r="L68" i="33" s="1"/>
  <c r="H28" i="35"/>
  <c r="H64" i="33" s="1"/>
  <c r="L64" i="33" s="1"/>
  <c r="H45" i="35"/>
  <c r="H80" i="33" s="1"/>
  <c r="L80" i="33" s="1"/>
  <c r="AD87" i="39"/>
  <c r="AD78" i="39"/>
  <c r="AD4" i="39"/>
  <c r="H5" i="35"/>
  <c r="H43" i="33" s="1"/>
  <c r="L43" i="33" s="1"/>
  <c r="H3" i="35"/>
  <c r="H41" i="33" s="1"/>
  <c r="L41" i="33" s="1"/>
  <c r="H26" i="35"/>
  <c r="H41" i="35"/>
  <c r="H76" i="33" s="1"/>
  <c r="L76" i="33" s="1"/>
  <c r="AD86" i="39"/>
  <c r="AD116" i="39"/>
  <c r="AD16" i="39"/>
  <c r="AD128" i="39"/>
  <c r="J18" i="39"/>
  <c r="AD93" i="39"/>
  <c r="AD19" i="39"/>
  <c r="AD74" i="39"/>
  <c r="AD91" i="39"/>
  <c r="AD84" i="39"/>
  <c r="J19" i="39"/>
  <c r="H14" i="35"/>
  <c r="H15" i="35"/>
  <c r="H52" i="33" s="1"/>
  <c r="L52" i="33" s="1"/>
  <c r="H17" i="35"/>
  <c r="H54" i="33" s="1"/>
  <c r="L54" i="33" s="1"/>
  <c r="H49" i="35"/>
  <c r="H84" i="33" s="1"/>
  <c r="L84" i="33" s="1"/>
  <c r="AD26" i="39"/>
  <c r="AD115" i="39"/>
  <c r="AD40" i="39"/>
  <c r="J22" i="39"/>
  <c r="AD7" i="39"/>
  <c r="AD34" i="39"/>
  <c r="AD67" i="39"/>
  <c r="AD98" i="39"/>
  <c r="H48" i="35"/>
  <c r="H83" i="33" s="1"/>
  <c r="L83" i="33" s="1"/>
  <c r="H42" i="35"/>
  <c r="H77" i="33" s="1"/>
  <c r="L77" i="33" s="1"/>
  <c r="H50" i="35"/>
  <c r="H25" i="35"/>
  <c r="H62" i="33" s="1"/>
  <c r="L62" i="33" s="1"/>
  <c r="AD58" i="39"/>
  <c r="AD101" i="39"/>
  <c r="AD89" i="39"/>
  <c r="AD55" i="39"/>
  <c r="AD124" i="39"/>
  <c r="J24" i="39"/>
  <c r="AD71" i="39"/>
  <c r="AD29" i="39"/>
  <c r="H29" i="35"/>
  <c r="H65" i="33" s="1"/>
  <c r="L65" i="33" s="1"/>
  <c r="H6" i="35"/>
  <c r="H44" i="33" s="1"/>
  <c r="L44" i="33" s="1"/>
  <c r="H31" i="35"/>
  <c r="H67" i="33" s="1"/>
  <c r="L67" i="33" s="1"/>
  <c r="H35" i="35"/>
  <c r="H71" i="33" s="1"/>
  <c r="L71" i="33" s="1"/>
  <c r="AD8" i="39"/>
  <c r="AD24" i="39"/>
  <c r="AD113" i="39"/>
  <c r="AD125" i="39"/>
  <c r="AD117" i="39"/>
  <c r="AD121" i="39"/>
  <c r="AD108" i="39"/>
  <c r="AD120" i="39"/>
  <c r="AD126" i="39"/>
  <c r="AD20" i="39"/>
  <c r="AD32" i="39"/>
  <c r="S3" i="39"/>
  <c r="AD110" i="39"/>
  <c r="H33" i="35"/>
  <c r="H69" i="33" s="1"/>
  <c r="L69" i="33" s="1"/>
  <c r="H47" i="35"/>
  <c r="H82" i="33" s="1"/>
  <c r="L82" i="33" s="1"/>
  <c r="H4" i="35"/>
  <c r="H42" i="33" s="1"/>
  <c r="L42" i="33" s="1"/>
  <c r="P190" i="42"/>
  <c r="M72" i="33"/>
  <c r="M48" i="33"/>
  <c r="M46" i="33"/>
  <c r="M83" i="33"/>
  <c r="M57" i="33"/>
  <c r="M77" i="33"/>
  <c r="M75" i="33"/>
  <c r="M54" i="33"/>
  <c r="M82" i="33"/>
  <c r="M45" i="33"/>
  <c r="M65" i="33"/>
  <c r="M66" i="33"/>
  <c r="M59" i="33"/>
  <c r="M60" i="33"/>
  <c r="M62" i="33"/>
  <c r="M61" i="33"/>
  <c r="M63" i="33"/>
  <c r="M80" i="33"/>
  <c r="M52" i="33"/>
  <c r="M44" i="33"/>
  <c r="M79" i="33"/>
  <c r="M56" i="33"/>
  <c r="M55" i="33"/>
  <c r="M47" i="33"/>
  <c r="M64" i="33"/>
  <c r="M41" i="33"/>
  <c r="M67" i="33"/>
  <c r="M70" i="33"/>
  <c r="M49" i="33"/>
  <c r="M73" i="33"/>
  <c r="M53" i="33"/>
  <c r="M51" i="33"/>
  <c r="M71" i="33"/>
  <c r="M42" i="33"/>
  <c r="M74" i="33"/>
  <c r="M76" i="33"/>
  <c r="M81" i="33"/>
  <c r="M78" i="33"/>
  <c r="M68" i="33"/>
  <c r="M43" i="33"/>
  <c r="M50" i="33"/>
  <c r="M84" i="33"/>
  <c r="M58" i="33"/>
  <c r="M69" i="33"/>
  <c r="N41" i="33"/>
  <c r="AF97" i="39" l="1"/>
  <c r="AF68" i="39"/>
  <c r="AF100" i="39"/>
  <c r="AF11" i="39"/>
  <c r="AF55" i="39"/>
  <c r="AF119" i="39"/>
  <c r="AF106" i="39"/>
  <c r="AF91" i="39"/>
  <c r="AF99" i="39"/>
  <c r="AF72" i="39"/>
  <c r="AF75" i="39"/>
  <c r="AF56" i="39"/>
  <c r="L22" i="39"/>
  <c r="C35" i="39"/>
  <c r="H22" i="33" s="1"/>
  <c r="L22" i="33" s="1"/>
  <c r="AF89" i="39"/>
  <c r="AF76" i="39"/>
  <c r="AF63" i="39"/>
  <c r="AF36" i="39"/>
  <c r="AF116" i="39"/>
  <c r="AF37" i="39"/>
  <c r="AF24" i="39"/>
  <c r="AF105" i="39"/>
  <c r="AF88" i="39"/>
  <c r="AF82" i="39"/>
  <c r="AF74" i="39"/>
  <c r="AF43" i="39"/>
  <c r="AF38" i="39"/>
  <c r="AF66" i="39"/>
  <c r="AF8" i="39"/>
  <c r="AF39" i="39"/>
  <c r="AF35" i="39"/>
  <c r="AF83" i="39"/>
  <c r="AF126" i="39"/>
  <c r="AF65" i="39"/>
  <c r="AF61" i="39"/>
  <c r="AF26" i="39"/>
  <c r="AF84" i="39"/>
  <c r="L15" i="39"/>
  <c r="AF102" i="39"/>
  <c r="AF14" i="39"/>
  <c r="AF59" i="39"/>
  <c r="AF5" i="39"/>
  <c r="AF13" i="39"/>
  <c r="AF121" i="39"/>
  <c r="AF31" i="39"/>
  <c r="AF64" i="39"/>
  <c r="AF103" i="39"/>
  <c r="L23" i="39"/>
  <c r="AF42" i="39"/>
  <c r="AF96" i="39"/>
  <c r="AF70" i="39"/>
  <c r="AF85" i="39"/>
  <c r="AF46" i="39"/>
  <c r="AF17" i="39"/>
  <c r="AF114" i="39"/>
  <c r="AF122" i="39"/>
  <c r="AF92" i="39"/>
  <c r="AF4" i="39"/>
  <c r="AF109" i="39"/>
  <c r="AF117" i="39"/>
  <c r="AF33" i="39"/>
  <c r="AF111" i="39"/>
  <c r="AF69" i="39"/>
  <c r="AF86" i="39"/>
  <c r="AF41" i="39"/>
  <c r="AF110" i="39"/>
  <c r="AF49" i="39"/>
  <c r="AF53" i="39"/>
  <c r="AF20" i="39"/>
  <c r="AF98" i="39"/>
  <c r="AF57" i="39"/>
  <c r="L19" i="39"/>
  <c r="AF80" i="39"/>
  <c r="S10" i="39"/>
  <c r="K22" i="39" s="1"/>
  <c r="AF15" i="39"/>
  <c r="AF129" i="39"/>
  <c r="AF58" i="39"/>
  <c r="AF23" i="39"/>
  <c r="AF94" i="39"/>
  <c r="AF132" i="39"/>
  <c r="AF18" i="39"/>
  <c r="AF10" i="39"/>
  <c r="AF3" i="39"/>
  <c r="AF29" i="39"/>
  <c r="L24" i="39"/>
  <c r="AF6" i="39"/>
  <c r="AF104" i="39"/>
  <c r="AF44" i="39"/>
  <c r="AF130" i="39"/>
  <c r="AF19" i="39"/>
  <c r="AF40" i="39"/>
  <c r="AF131" i="39"/>
  <c r="AF79" i="39"/>
  <c r="AF34" i="39"/>
  <c r="AF95" i="39"/>
  <c r="AF77" i="39"/>
  <c r="L20" i="39"/>
  <c r="AF27" i="39"/>
  <c r="AF125" i="39"/>
  <c r="AF60" i="39"/>
  <c r="AF48" i="39"/>
  <c r="AF120" i="39"/>
  <c r="L16" i="39"/>
  <c r="AF50" i="39"/>
  <c r="AF54" i="39"/>
  <c r="AF127" i="39"/>
  <c r="AF101" i="39"/>
  <c r="AF113" i="39"/>
  <c r="AF21" i="39"/>
  <c r="AF93" i="39"/>
  <c r="AF112" i="39"/>
  <c r="AF78" i="39"/>
  <c r="AF108" i="39"/>
  <c r="AF7" i="39"/>
  <c r="L17" i="39"/>
  <c r="AF30" i="39"/>
  <c r="AF16" i="39"/>
  <c r="AF47" i="39"/>
  <c r="AF28" i="39"/>
  <c r="AF62" i="39"/>
  <c r="AF81" i="39"/>
  <c r="AF32" i="39"/>
  <c r="AF9" i="39"/>
  <c r="AF87" i="39"/>
  <c r="AF107" i="39"/>
  <c r="AF123" i="39"/>
  <c r="AF118" i="39"/>
  <c r="AF115" i="39"/>
  <c r="AF51" i="39"/>
  <c r="AF73" i="39"/>
  <c r="AF71" i="39"/>
  <c r="AF90" i="39"/>
  <c r="L18" i="39"/>
  <c r="AF124" i="39"/>
  <c r="AF12" i="39"/>
  <c r="AF25" i="39"/>
  <c r="L21" i="39"/>
  <c r="AF67" i="39"/>
  <c r="AF22" i="39"/>
  <c r="AF128" i="39"/>
  <c r="AF52" i="39"/>
  <c r="AF45" i="39"/>
  <c r="P191" i="42"/>
  <c r="M22" i="33"/>
  <c r="AE8" i="39" l="1"/>
  <c r="AE101" i="39"/>
  <c r="AE20" i="39"/>
  <c r="AE48" i="39"/>
  <c r="AE72" i="39"/>
  <c r="AE76" i="39"/>
  <c r="AE31" i="39"/>
  <c r="AE62" i="39"/>
  <c r="AE74" i="39"/>
  <c r="AE43" i="39"/>
  <c r="AE115" i="39"/>
  <c r="AE84" i="39"/>
  <c r="AE116" i="39"/>
  <c r="AE130" i="39"/>
  <c r="AE53" i="39"/>
  <c r="AE127" i="39"/>
  <c r="AE105" i="39"/>
  <c r="AE125" i="39"/>
  <c r="AE51" i="39"/>
  <c r="AE104" i="39"/>
  <c r="AE25" i="39"/>
  <c r="AE90" i="39"/>
  <c r="AE49" i="39"/>
  <c r="AE27" i="39"/>
  <c r="AE17" i="39"/>
  <c r="AE86" i="39"/>
  <c r="AE42" i="39"/>
  <c r="AE12" i="39"/>
  <c r="AE40" i="39"/>
  <c r="AE95" i="39"/>
  <c r="AE15" i="39"/>
  <c r="AE24" i="39"/>
  <c r="AE114" i="39"/>
  <c r="AE18" i="39"/>
  <c r="AE123" i="39"/>
  <c r="AE79" i="39"/>
  <c r="AE82" i="39"/>
  <c r="AE58" i="39"/>
  <c r="AE11" i="39"/>
  <c r="AE44" i="39"/>
  <c r="AE88" i="39"/>
  <c r="AE97" i="39"/>
  <c r="AE100" i="39"/>
  <c r="K19" i="39"/>
  <c r="C32" i="39" s="1"/>
  <c r="H19" i="33" s="1"/>
  <c r="L19" i="33" s="1"/>
  <c r="AE54" i="39"/>
  <c r="AE109" i="39"/>
  <c r="AE102" i="39"/>
  <c r="K16" i="39"/>
  <c r="C29" i="39" s="1"/>
  <c r="H16" i="33" s="1"/>
  <c r="L16" i="33" s="1"/>
  <c r="AE73" i="39"/>
  <c r="AE99" i="39"/>
  <c r="AE85" i="39"/>
  <c r="AE89" i="39"/>
  <c r="AE70" i="39"/>
  <c r="AE94" i="39"/>
  <c r="AE55" i="39"/>
  <c r="K18" i="39"/>
  <c r="C31" i="39" s="1"/>
  <c r="H18" i="33" s="1"/>
  <c r="L18" i="33" s="1"/>
  <c r="AE81" i="39"/>
  <c r="AE96" i="39"/>
  <c r="AE132" i="39"/>
  <c r="AE129" i="39"/>
  <c r="AE108" i="39"/>
  <c r="AE9" i="39"/>
  <c r="AE67" i="39"/>
  <c r="AE77" i="39"/>
  <c r="AE78" i="39"/>
  <c r="AE52" i="39"/>
  <c r="AE113" i="39"/>
  <c r="AE103" i="39"/>
  <c r="AE121" i="39"/>
  <c r="AE14" i="39"/>
  <c r="AE63" i="39"/>
  <c r="AE66" i="39"/>
  <c r="AE110" i="39"/>
  <c r="K23" i="39"/>
  <c r="C36" i="39" s="1"/>
  <c r="H23" i="33" s="1"/>
  <c r="L23" i="33" s="1"/>
  <c r="AE59" i="39"/>
  <c r="AE111" i="39"/>
  <c r="AE10" i="39"/>
  <c r="AE124" i="39"/>
  <c r="K24" i="39"/>
  <c r="C37" i="39" s="1"/>
  <c r="H24" i="33" s="1"/>
  <c r="L24" i="33" s="1"/>
  <c r="K21" i="39"/>
  <c r="C34" i="39" s="1"/>
  <c r="H21" i="33" s="1"/>
  <c r="L21" i="33" s="1"/>
  <c r="AE38" i="39"/>
  <c r="AE3" i="39"/>
  <c r="AE56" i="39"/>
  <c r="AE5" i="39"/>
  <c r="AE92" i="39"/>
  <c r="AE45" i="39"/>
  <c r="AE64" i="39"/>
  <c r="AE61" i="39"/>
  <c r="AE26" i="39"/>
  <c r="AE131" i="39"/>
  <c r="AE69" i="39"/>
  <c r="AE33" i="39"/>
  <c r="AE6" i="39"/>
  <c r="AE39" i="39"/>
  <c r="AE34" i="39"/>
  <c r="AE7" i="39"/>
  <c r="AE4" i="39"/>
  <c r="AE83" i="39"/>
  <c r="AE13" i="39"/>
  <c r="AE93" i="39"/>
  <c r="AE36" i="39"/>
  <c r="AE65" i="39"/>
  <c r="AE91" i="39"/>
  <c r="AE98" i="39"/>
  <c r="AE87" i="39"/>
  <c r="AE21" i="39"/>
  <c r="AE32" i="39"/>
  <c r="AE117" i="39"/>
  <c r="AE47" i="39"/>
  <c r="K17" i="39"/>
  <c r="C30" i="39" s="1"/>
  <c r="H17" i="33" s="1"/>
  <c r="L17" i="33" s="1"/>
  <c r="AE35" i="39"/>
  <c r="AE118" i="39"/>
  <c r="AE57" i="39"/>
  <c r="AE106" i="39"/>
  <c r="AE80" i="39"/>
  <c r="AE22" i="39"/>
  <c r="AE122" i="39"/>
  <c r="K15" i="39"/>
  <c r="C28" i="39" s="1"/>
  <c r="H15" i="33" s="1"/>
  <c r="L15" i="33" s="1"/>
  <c r="AE37" i="39"/>
  <c r="AE126" i="39"/>
  <c r="AE60" i="39"/>
  <c r="AE119" i="39"/>
  <c r="AE28" i="39"/>
  <c r="AE120" i="39"/>
  <c r="AE16" i="39"/>
  <c r="AE112" i="39"/>
  <c r="AE75" i="39"/>
  <c r="AE41" i="39"/>
  <c r="AE107" i="39"/>
  <c r="AE71" i="39"/>
  <c r="AE68" i="39"/>
  <c r="AE19" i="39"/>
  <c r="AE30" i="39"/>
  <c r="AE46" i="39"/>
  <c r="AE50" i="39"/>
  <c r="K20" i="39"/>
  <c r="C33" i="39" s="1"/>
  <c r="H20" i="33" s="1"/>
  <c r="L20" i="33" s="1"/>
  <c r="AE29" i="39"/>
  <c r="AE23" i="39"/>
  <c r="AE128" i="39"/>
  <c r="M18" i="33"/>
  <c r="M23" i="33"/>
  <c r="M17" i="33"/>
  <c r="M24" i="33"/>
  <c r="M16" i="33"/>
  <c r="M21" i="33"/>
  <c r="M20" i="33"/>
  <c r="M19" i="33"/>
  <c r="M15" i="33"/>
  <c r="N15" i="33" s="1"/>
  <c r="P192" i="42"/>
  <c r="P193" i="42"/>
  <c r="P194" i="42"/>
  <c r="P195" i="42"/>
  <c r="P196" i="42"/>
  <c r="P197" i="42"/>
  <c r="P198" i="42"/>
  <c r="P199" i="42"/>
  <c r="P200" i="42"/>
  <c r="P201" i="42"/>
  <c r="P202" i="42"/>
  <c r="P203" i="42"/>
  <c r="P204" i="42"/>
  <c r="P205" i="42"/>
  <c r="P206" i="42"/>
  <c r="P207" i="42"/>
  <c r="P208" i="42"/>
  <c r="P209" i="42"/>
  <c r="P210" i="42"/>
  <c r="P211" i="42"/>
  <c r="P212" i="42"/>
  <c r="P213" i="42"/>
  <c r="P214" i="42"/>
  <c r="P215" i="42"/>
  <c r="P216" i="42"/>
  <c r="P217" i="42"/>
  <c r="P218" i="42"/>
  <c r="P219" i="42"/>
  <c r="P220" i="42"/>
  <c r="P221" i="42"/>
  <c r="P222" i="42"/>
  <c r="P223" i="42"/>
  <c r="P224" i="42"/>
  <c r="P225" i="42"/>
  <c r="P226" i="42"/>
  <c r="P227" i="42"/>
  <c r="P228" i="42"/>
  <c r="P229" i="42"/>
  <c r="P230" i="42"/>
  <c r="P231" i="42"/>
  <c r="P232" i="42"/>
  <c r="P233" i="42"/>
  <c r="P234" i="42"/>
  <c r="P235" i="42"/>
  <c r="P236" i="42"/>
  <c r="P237" i="42"/>
  <c r="P238" i="42"/>
  <c r="P239" i="42"/>
  <c r="P240" i="42"/>
  <c r="P241" i="42"/>
  <c r="P242" i="42"/>
  <c r="P243" i="42"/>
  <c r="P244" i="42"/>
  <c r="P245" i="42"/>
  <c r="P246" i="42"/>
  <c r="P247" i="42"/>
  <c r="P248" i="42"/>
  <c r="P249" i="42"/>
  <c r="P250" i="42"/>
  <c r="P251" i="42"/>
  <c r="P252" i="42"/>
  <c r="P253" i="42"/>
  <c r="P254" i="42"/>
  <c r="P255" i="42"/>
  <c r="P256" i="42"/>
  <c r="P257" i="42"/>
  <c r="P258" i="42"/>
  <c r="P259" i="42"/>
  <c r="P260" i="42"/>
  <c r="P261" i="42"/>
  <c r="P262" i="42"/>
  <c r="P263" i="42"/>
  <c r="P264" i="42"/>
  <c r="P265" i="42"/>
  <c r="P266" i="42"/>
  <c r="P267" i="42"/>
  <c r="P268" i="42"/>
  <c r="P269" i="42"/>
  <c r="P270" i="42"/>
  <c r="P271" i="42"/>
  <c r="P272" i="42"/>
  <c r="P273" i="42"/>
  <c r="P274" i="42"/>
  <c r="P275" i="42"/>
  <c r="P276" i="42"/>
  <c r="P277" i="42"/>
  <c r="P278" i="42"/>
  <c r="P279" i="42"/>
  <c r="P280" i="42"/>
  <c r="P281" i="42"/>
  <c r="P282" i="42"/>
  <c r="P283" i="42"/>
  <c r="P284" i="42"/>
  <c r="P285" i="42"/>
  <c r="P286" i="42"/>
  <c r="P287" i="42"/>
  <c r="P288" i="42"/>
  <c r="P289" i="42"/>
  <c r="P290" i="42"/>
  <c r="P291" i="42"/>
  <c r="P292" i="42"/>
  <c r="P293" i="42"/>
  <c r="P294" i="42"/>
  <c r="P295" i="42"/>
  <c r="P296" i="42"/>
  <c r="P297" i="42"/>
  <c r="P298" i="42"/>
  <c r="P299" i="42"/>
  <c r="P300" i="42"/>
  <c r="P301" i="42"/>
  <c r="P302" i="42"/>
  <c r="P303" i="42"/>
  <c r="P304" i="42"/>
  <c r="P305" i="42"/>
  <c r="P306" i="42"/>
  <c r="P307" i="42"/>
  <c r="P308" i="42"/>
  <c r="P309" i="42"/>
  <c r="P310" i="42"/>
  <c r="P311" i="42"/>
  <c r="P312" i="42"/>
  <c r="P313" i="42"/>
  <c r="P314" i="42"/>
  <c r="P315" i="42"/>
  <c r="P316" i="42"/>
  <c r="P317" i="42"/>
  <c r="P318" i="42"/>
  <c r="P319" i="42"/>
  <c r="P320" i="42"/>
  <c r="P321" i="42"/>
  <c r="P322" i="42"/>
  <c r="P323" i="42"/>
  <c r="P324" i="42"/>
  <c r="P325" i="42"/>
  <c r="P326" i="42"/>
  <c r="P327" i="42"/>
  <c r="P328" i="42"/>
  <c r="P329" i="42"/>
  <c r="P330" i="42"/>
  <c r="P331" i="42"/>
  <c r="P332" i="42"/>
  <c r="P333" i="42"/>
  <c r="P334" i="42"/>
  <c r="P335" i="42"/>
  <c r="P336" i="42"/>
  <c r="P337" i="42"/>
  <c r="P338" i="42"/>
  <c r="P339" i="42"/>
  <c r="P340" i="42"/>
  <c r="P341" i="42"/>
  <c r="P342" i="42"/>
  <c r="P343" i="42"/>
  <c r="P344" i="42"/>
  <c r="P345" i="42"/>
  <c r="P346" i="42"/>
  <c r="P347" i="42"/>
  <c r="P348" i="42"/>
  <c r="P349" i="42"/>
  <c r="P350" i="42"/>
  <c r="P351" i="42"/>
  <c r="P352" i="42"/>
  <c r="P353" i="42"/>
  <c r="P354" i="42"/>
  <c r="P355" i="42"/>
  <c r="P356" i="42"/>
  <c r="P357" i="42"/>
  <c r="P358" i="42"/>
  <c r="P359" i="42"/>
  <c r="P360" i="42"/>
  <c r="P361" i="42"/>
  <c r="P362" i="42"/>
  <c r="P363" i="42"/>
  <c r="P364" i="42"/>
  <c r="P365" i="42"/>
  <c r="P366" i="42"/>
  <c r="P367" i="42"/>
  <c r="P368" i="42"/>
  <c r="P369" i="42"/>
  <c r="P370" i="42"/>
  <c r="P371" i="42"/>
  <c r="P372" i="42"/>
  <c r="P373" i="42"/>
  <c r="P374" i="42"/>
  <c r="P375" i="42"/>
  <c r="P376" i="42"/>
  <c r="P377" i="42"/>
  <c r="P378" i="42"/>
  <c r="P379" i="42"/>
  <c r="P380" i="42"/>
  <c r="P381" i="42"/>
  <c r="P382" i="42"/>
  <c r="P383" i="42"/>
  <c r="P384" i="42"/>
  <c r="P385" i="42"/>
  <c r="P386" i="42"/>
  <c r="P387" i="42"/>
  <c r="P388" i="42"/>
  <c r="P389" i="42"/>
  <c r="P390" i="42"/>
  <c r="P391" i="42"/>
  <c r="P392" i="42"/>
  <c r="P393" i="42"/>
  <c r="P394" i="42"/>
  <c r="P395" i="42"/>
  <c r="P396" i="42"/>
  <c r="P397" i="42"/>
  <c r="P398" i="42"/>
  <c r="P399" i="42"/>
  <c r="P400" i="42"/>
  <c r="P401" i="42"/>
  <c r="P402" i="42"/>
  <c r="P403" i="42"/>
  <c r="P404" i="42"/>
  <c r="P405" i="42"/>
  <c r="P406" i="42"/>
  <c r="P407" i="42"/>
  <c r="P408" i="42"/>
  <c r="P409" i="42"/>
  <c r="P410" i="42"/>
  <c r="P411" i="42"/>
  <c r="P412" i="42"/>
  <c r="P413" i="42"/>
  <c r="P414" i="42"/>
  <c r="P415" i="42"/>
  <c r="P416" i="42"/>
  <c r="P417" i="42"/>
  <c r="P418" i="42"/>
  <c r="P419" i="42"/>
  <c r="P420" i="42"/>
  <c r="P421" i="42"/>
  <c r="P422" i="42"/>
  <c r="P423" i="42"/>
  <c r="P424" i="42"/>
  <c r="P425" i="42"/>
  <c r="P426" i="42"/>
  <c r="P427" i="42"/>
  <c r="P428" i="42"/>
  <c r="P429" i="42"/>
  <c r="P430" i="42"/>
  <c r="P431" i="42"/>
  <c r="P432" i="42"/>
  <c r="P433" i="42"/>
  <c r="P434" i="42"/>
  <c r="P435" i="42"/>
  <c r="P436" i="42"/>
  <c r="P437" i="42"/>
  <c r="P438" i="42"/>
  <c r="P439" i="42"/>
  <c r="P440" i="42"/>
  <c r="P441" i="42"/>
  <c r="P442" i="42"/>
  <c r="P443" i="42"/>
  <c r="P444" i="42"/>
  <c r="P445" i="42"/>
  <c r="P446" i="42"/>
  <c r="P447" i="42"/>
  <c r="P448" i="42"/>
  <c r="P449" i="42"/>
  <c r="P450" i="42"/>
  <c r="P451" i="42"/>
  <c r="P452" i="42"/>
  <c r="P453" i="42"/>
  <c r="P454" i="42"/>
  <c r="P455" i="42"/>
  <c r="P456" i="42"/>
  <c r="P457" i="42"/>
  <c r="P458" i="42"/>
  <c r="P459" i="42"/>
  <c r="P460" i="42"/>
  <c r="P461" i="42"/>
  <c r="P462" i="42"/>
  <c r="P463" i="42"/>
  <c r="P464" i="42"/>
  <c r="P465" i="42"/>
  <c r="P466" i="42"/>
  <c r="P467" i="42"/>
  <c r="P468" i="42"/>
  <c r="P469" i="42"/>
  <c r="P470" i="42"/>
  <c r="P471" i="42"/>
  <c r="P472" i="42"/>
  <c r="P473" i="42"/>
  <c r="P474" i="42"/>
  <c r="P475" i="42"/>
  <c r="P476" i="42"/>
  <c r="P477" i="42"/>
  <c r="P478" i="42"/>
  <c r="P479" i="42"/>
  <c r="P480" i="42"/>
  <c r="P481" i="42"/>
  <c r="P482" i="42"/>
  <c r="P483" i="42"/>
  <c r="P484" i="42"/>
  <c r="P485" i="42"/>
  <c r="P486" i="42"/>
  <c r="P487" i="42"/>
  <c r="P488" i="42"/>
  <c r="P489" i="42"/>
  <c r="P490" i="42"/>
  <c r="P491" i="42"/>
  <c r="P492" i="42"/>
  <c r="P493" i="42"/>
  <c r="P494" i="42"/>
  <c r="P495" i="42"/>
  <c r="P496" i="42"/>
  <c r="P497" i="42"/>
  <c r="P498" i="42"/>
  <c r="P499" i="42"/>
  <c r="P500" i="42"/>
  <c r="P501" i="42"/>
  <c r="P502" i="42"/>
  <c r="P503" i="42"/>
  <c r="P504" i="42"/>
  <c r="P505" i="42"/>
  <c r="P506" i="42"/>
  <c r="P507" i="42"/>
  <c r="P508" i="42"/>
  <c r="P509" i="42"/>
  <c r="P510" i="42"/>
  <c r="P511" i="42"/>
  <c r="P512" i="42"/>
  <c r="P513" i="42"/>
  <c r="P514" i="42"/>
  <c r="P515" i="42"/>
  <c r="P516" i="42"/>
  <c r="P517" i="42"/>
  <c r="P518" i="42"/>
  <c r="P519" i="42"/>
  <c r="P520" i="42"/>
  <c r="P521" i="42"/>
  <c r="P522" i="42"/>
  <c r="P523" i="42"/>
  <c r="P524" i="42"/>
  <c r="P525" i="42"/>
  <c r="P526" i="42"/>
  <c r="P527" i="42"/>
  <c r="P528" i="42"/>
  <c r="P529" i="42"/>
  <c r="P530" i="42"/>
  <c r="P531" i="42"/>
  <c r="P532" i="42"/>
  <c r="P533" i="42"/>
  <c r="P534" i="42"/>
  <c r="O13" i="44" l="1" a="1"/>
  <c r="O13" i="44"/>
  <c r="O18" i="44"/>
  <c r="O22" i="44"/>
  <c r="O26" i="44"/>
  <c r="O21" i="44"/>
  <c r="O14" i="44"/>
  <c r="O15" i="44"/>
  <c r="O19" i="44"/>
  <c r="O25" i="44"/>
  <c r="O20" i="44"/>
  <c r="O17" i="44"/>
  <c r="O23" i="44"/>
  <c r="O24" i="44"/>
  <c r="O16" i="44"/>
  <c r="M2" i="42"/>
  <c r="Q7" i="42"/>
  <c r="F6" i="43"/>
  <c r="Q6" i="42"/>
  <c r="M10" i="42"/>
  <c r="Q4" i="42"/>
  <c r="Q25" i="42"/>
  <c r="M8" i="42"/>
  <c r="M4" i="42"/>
  <c r="Q26" i="42"/>
  <c r="Q33" i="42"/>
  <c r="F5" i="43"/>
  <c r="Q9" i="42"/>
  <c r="Q20" i="42"/>
  <c r="Q23" i="42"/>
  <c r="Q21" i="42"/>
  <c r="Q17" i="42"/>
  <c r="Q24" i="42"/>
  <c r="Q19" i="42"/>
  <c r="Q27" i="42"/>
  <c r="Q5" i="42"/>
  <c r="Q22" i="42"/>
  <c r="M12" i="42"/>
  <c r="M11" i="42"/>
  <c r="Q28" i="42"/>
  <c r="F4" i="43"/>
  <c r="Q11" i="42"/>
  <c r="M6" i="42"/>
  <c r="M3" i="42"/>
  <c r="Q10" i="42"/>
  <c r="M7" i="42"/>
  <c r="M9" i="42"/>
  <c r="Q30" i="42"/>
  <c r="Q3" i="42"/>
  <c r="Q18" i="42"/>
  <c r="Q14" i="42"/>
  <c r="Q12" i="42"/>
  <c r="Q13" i="42"/>
  <c r="Q16" i="42"/>
  <c r="M5" i="42"/>
  <c r="Q15" i="42"/>
  <c r="Q31" i="42"/>
  <c r="Q29" i="42"/>
  <c r="Q32" i="42"/>
  <c r="F7" i="43"/>
  <c r="Q8" i="42"/>
  <c r="U13" i="43" a="1"/>
  <c r="U9" i="43" a="1"/>
  <c r="U3" i="43" a="1"/>
  <c r="U13" i="43"/>
  <c r="S13" i="43" s="1"/>
  <c r="AD14" i="43" s="1"/>
  <c r="U4" i="43"/>
  <c r="U3" i="43"/>
  <c r="U5" i="43"/>
  <c r="U10" i="43"/>
  <c r="U9" i="43"/>
  <c r="Q34" i="42"/>
  <c r="Q35" i="42"/>
  <c r="AD42" i="43" l="1"/>
  <c r="AD55" i="43"/>
  <c r="AD17" i="43"/>
  <c r="AD41" i="43"/>
  <c r="AD15" i="43"/>
  <c r="AD20" i="43"/>
  <c r="AD58" i="43"/>
  <c r="AD36" i="43"/>
  <c r="J19" i="43"/>
  <c r="AD27" i="43"/>
  <c r="AD46" i="43"/>
  <c r="J20" i="43"/>
  <c r="AD52" i="43"/>
  <c r="AD24" i="43"/>
  <c r="J21" i="43"/>
  <c r="AD38" i="43"/>
  <c r="AD28" i="43"/>
  <c r="AD61" i="43"/>
  <c r="AD43" i="43"/>
  <c r="J16" i="43"/>
  <c r="AD11" i="43"/>
  <c r="AD47" i="43"/>
  <c r="AD62" i="43"/>
  <c r="AD13" i="43"/>
  <c r="AD18" i="43"/>
  <c r="J18" i="43"/>
  <c r="AD63" i="43"/>
  <c r="AD35" i="43"/>
  <c r="AD54" i="43"/>
  <c r="AD60" i="43"/>
  <c r="AD57" i="43"/>
  <c r="AD56" i="43"/>
  <c r="AD34" i="43"/>
  <c r="AD51" i="43"/>
  <c r="AD29" i="43"/>
  <c r="AD39" i="43"/>
  <c r="AD8" i="43"/>
  <c r="AD25" i="43"/>
  <c r="AD65" i="43"/>
  <c r="AD3" i="43"/>
  <c r="AD45" i="43"/>
  <c r="AD31" i="43"/>
  <c r="AD12" i="43"/>
  <c r="AD7" i="43"/>
  <c r="AD32" i="43"/>
  <c r="AD53" i="43"/>
  <c r="AD64" i="43"/>
  <c r="AD49" i="43"/>
  <c r="AD40" i="43"/>
  <c r="J17" i="43"/>
  <c r="AD4" i="43"/>
  <c r="AD44" i="43"/>
  <c r="AD23" i="43"/>
  <c r="AD22" i="43"/>
  <c r="AD16" i="43"/>
  <c r="AD6" i="43"/>
  <c r="J15" i="43"/>
  <c r="AD37" i="43"/>
  <c r="AD59" i="43"/>
  <c r="AD9" i="43"/>
  <c r="AD30" i="43"/>
  <c r="AD10" i="43"/>
  <c r="AD26" i="43"/>
  <c r="AD19" i="43"/>
  <c r="AD21" i="43"/>
  <c r="AD48" i="43"/>
  <c r="AD33" i="43"/>
  <c r="AD50" i="43"/>
  <c r="AD5" i="43"/>
  <c r="Q36" i="42"/>
  <c r="Q37" i="42"/>
  <c r="Q38" i="42"/>
  <c r="Q39" i="42"/>
  <c r="Q40" i="42"/>
  <c r="Q41" i="42"/>
  <c r="Q42" i="42"/>
  <c r="Q43" i="42"/>
  <c r="Q44" i="42"/>
  <c r="Q45" i="42"/>
  <c r="Q46" i="42"/>
  <c r="Q47" i="42"/>
  <c r="Q48" i="42"/>
  <c r="Q49" i="42"/>
  <c r="Q50" i="42"/>
  <c r="Q51" i="42"/>
  <c r="Q52" i="42"/>
  <c r="Q53" i="42"/>
  <c r="Q54" i="42"/>
  <c r="Q55" i="42"/>
  <c r="Q56" i="42"/>
  <c r="Q57" i="42"/>
  <c r="Q58" i="42"/>
  <c r="Q59" i="42"/>
  <c r="Q60" i="42"/>
  <c r="Q61" i="42"/>
  <c r="Q62" i="42"/>
  <c r="Q63" i="42"/>
  <c r="Q64" i="42"/>
  <c r="Q65" i="42"/>
  <c r="Q66" i="42"/>
  <c r="Q67" i="42"/>
  <c r="Q68" i="42"/>
  <c r="Q69" i="42"/>
  <c r="Q70" i="42"/>
  <c r="Q71" i="42"/>
  <c r="Q72" i="42"/>
  <c r="Q73" i="42"/>
  <c r="Q74" i="42"/>
  <c r="Q75" i="42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N9" i="42"/>
  <c r="N7" i="42"/>
  <c r="N11" i="42"/>
  <c r="N5" i="42"/>
  <c r="N6" i="42"/>
  <c r="N4" i="42"/>
  <c r="N10" i="42"/>
  <c r="N12" i="42"/>
  <c r="N8" i="42"/>
  <c r="Q186" i="42"/>
  <c r="N3" i="42"/>
  <c r="Q187" i="42"/>
  <c r="Q188" i="42"/>
  <c r="S3" i="43" a="1"/>
  <c r="S5" i="43" s="1"/>
  <c r="S3" i="43" l="1"/>
  <c r="S4" i="43"/>
  <c r="AF57" i="43" l="1"/>
  <c r="AF61" i="43"/>
  <c r="L21" i="43"/>
  <c r="C31" i="43" s="1"/>
  <c r="H14" i="33" s="1"/>
  <c r="L14" i="33" s="1"/>
  <c r="AF24" i="43"/>
  <c r="AF5" i="43"/>
  <c r="AF54" i="43"/>
  <c r="AF49" i="43"/>
  <c r="AF50" i="43"/>
  <c r="AF53" i="43"/>
  <c r="AF30" i="43"/>
  <c r="AF51" i="43"/>
  <c r="AF39" i="43"/>
  <c r="L19" i="43"/>
  <c r="C29" i="43" s="1"/>
  <c r="H12" i="33" s="1"/>
  <c r="L12" i="33" s="1"/>
  <c r="AF19" i="43"/>
  <c r="AF37" i="43"/>
  <c r="AF18" i="43"/>
  <c r="AF60" i="43"/>
  <c r="AF33" i="43"/>
  <c r="AF22" i="43"/>
  <c r="AF9" i="43"/>
  <c r="AF62" i="43"/>
  <c r="AF35" i="43"/>
  <c r="L17" i="43"/>
  <c r="C27" i="43" s="1"/>
  <c r="H10" i="33" s="1"/>
  <c r="L10" i="33" s="1"/>
  <c r="M14" i="33"/>
  <c r="M12" i="33"/>
  <c r="M10" i="33"/>
  <c r="L18" i="43"/>
  <c r="C28" i="43" s="1"/>
  <c r="H11" i="33" s="1"/>
  <c r="L11" i="33" s="1"/>
  <c r="M11" i="33"/>
  <c r="L15" i="43"/>
  <c r="C25" i="43" s="1"/>
  <c r="H8" i="33" s="1"/>
  <c r="L8" i="33" s="1"/>
  <c r="M8" i="33"/>
  <c r="L16" i="43"/>
  <c r="C26" i="43" s="1"/>
  <c r="H9" i="33" s="1"/>
  <c r="L9" i="33" s="1"/>
  <c r="M9" i="33"/>
  <c r="L20" i="43"/>
  <c r="C30" i="43" s="1"/>
  <c r="H13" i="33" s="1"/>
  <c r="L13" i="33" s="1"/>
  <c r="M13" i="33"/>
  <c r="N8" i="33"/>
  <c r="AF27" i="43"/>
  <c r="AF41" i="43"/>
  <c r="AF11" i="43"/>
  <c r="AF59" i="43"/>
  <c r="AF38" i="43"/>
  <c r="AF29" i="43"/>
  <c r="AF26" i="43"/>
  <c r="AF56" i="43"/>
  <c r="AF8" i="43"/>
  <c r="AF58" i="43"/>
  <c r="AF43" i="43"/>
  <c r="AF45" i="43"/>
  <c r="AF32" i="43"/>
  <c r="AF20" i="43"/>
  <c r="AF10" i="43"/>
  <c r="AF4" i="43"/>
  <c r="AF13" i="43"/>
  <c r="AF3" i="43"/>
  <c r="AF15" i="43"/>
  <c r="AF47" i="43"/>
  <c r="AF65" i="43"/>
  <c r="AF12" i="43"/>
  <c r="AF23" i="43"/>
  <c r="AF17" i="43"/>
  <c r="AF36" i="43"/>
  <c r="AF64" i="43"/>
  <c r="AF28" i="43"/>
  <c r="AF46" i="43"/>
  <c r="AF14" i="43"/>
  <c r="AF55" i="43"/>
  <c r="AF42" i="43"/>
  <c r="AF25" i="43"/>
  <c r="AF6" i="43"/>
  <c r="AF63" i="43"/>
  <c r="AF16" i="43"/>
  <c r="AF21" i="43"/>
  <c r="AF7" i="43"/>
  <c r="AF48" i="43"/>
  <c r="AF31" i="43"/>
  <c r="AF52" i="43"/>
  <c r="AF44" i="43"/>
  <c r="AF40" i="43"/>
  <c r="AF34" i="43"/>
  <c r="S9" i="43" a="1"/>
  <c r="S9" i="43" s="1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301" i="42"/>
  <c r="Q302" i="42"/>
  <c r="Q303" i="42"/>
  <c r="Q304" i="42"/>
  <c r="Q305" i="42"/>
  <c r="Q306" i="42"/>
  <c r="Q307" i="42"/>
  <c r="Q308" i="42"/>
  <c r="Q309" i="42"/>
  <c r="Q310" i="42"/>
  <c r="Q311" i="42"/>
  <c r="Q312" i="42"/>
  <c r="Q313" i="42"/>
  <c r="Q314" i="42"/>
  <c r="Q315" i="42"/>
  <c r="Q316" i="42"/>
  <c r="Q317" i="42"/>
  <c r="Q318" i="42"/>
  <c r="Q319" i="42"/>
  <c r="Q320" i="42"/>
  <c r="Q321" i="42"/>
  <c r="Q322" i="42"/>
  <c r="Q323" i="42"/>
  <c r="Q324" i="42"/>
  <c r="Q325" i="42"/>
  <c r="Q326" i="42"/>
  <c r="Q327" i="42"/>
  <c r="Q328" i="42"/>
  <c r="Q329" i="42"/>
  <c r="Q330" i="42"/>
  <c r="Q331" i="42"/>
  <c r="Q332" i="42"/>
  <c r="Q333" i="42"/>
  <c r="Q334" i="42"/>
  <c r="Q335" i="42"/>
  <c r="Q336" i="42"/>
  <c r="Q337" i="42"/>
  <c r="Q338" i="42"/>
  <c r="Q339" i="42"/>
  <c r="Q340" i="42"/>
  <c r="Q341" i="42"/>
  <c r="Q342" i="42"/>
  <c r="Q343" i="42"/>
  <c r="Q344" i="42"/>
  <c r="Q345" i="42"/>
  <c r="Q346" i="42"/>
  <c r="Q347" i="42"/>
  <c r="Q348" i="42"/>
  <c r="Q349" i="42"/>
  <c r="Q350" i="42"/>
  <c r="Q351" i="42"/>
  <c r="Q352" i="42"/>
  <c r="Q353" i="42"/>
  <c r="Q354" i="42"/>
  <c r="Q355" i="42"/>
  <c r="Q356" i="42"/>
  <c r="Q357" i="42"/>
  <c r="Q358" i="42"/>
  <c r="Q359" i="42"/>
  <c r="Q360" i="42"/>
  <c r="Q361" i="42"/>
  <c r="Q362" i="42"/>
  <c r="Q363" i="42"/>
  <c r="Q364" i="42"/>
  <c r="Q365" i="42"/>
  <c r="Q366" i="42"/>
  <c r="Q367" i="42"/>
  <c r="Q368" i="42"/>
  <c r="Q369" i="42"/>
  <c r="Q370" i="42"/>
  <c r="Q371" i="42"/>
  <c r="Q372" i="42"/>
  <c r="Q373" i="42"/>
  <c r="Q374" i="42"/>
  <c r="Q375" i="42"/>
  <c r="Q376" i="42"/>
  <c r="Q377" i="42"/>
  <c r="Q378" i="42"/>
  <c r="Q379" i="42"/>
  <c r="Q380" i="42"/>
  <c r="Q381" i="42"/>
  <c r="Q382" i="42"/>
  <c r="Q383" i="42"/>
  <c r="Q384" i="42"/>
  <c r="Q385" i="42"/>
  <c r="Q386" i="42"/>
  <c r="Q387" i="42"/>
  <c r="Q388" i="42"/>
  <c r="Q389" i="42"/>
  <c r="Q390" i="42"/>
  <c r="Q391" i="42"/>
  <c r="Q392" i="42"/>
  <c r="Q393" i="42"/>
  <c r="Q394" i="42"/>
  <c r="Q395" i="42"/>
  <c r="Q396" i="42"/>
  <c r="Q397" i="42"/>
  <c r="Q398" i="42"/>
  <c r="Q399" i="42"/>
  <c r="Q400" i="42"/>
  <c r="Q401" i="42"/>
  <c r="Q402" i="42"/>
  <c r="Q403" i="42"/>
  <c r="Q404" i="42"/>
  <c r="Q405" i="42"/>
  <c r="Q406" i="42"/>
  <c r="Q407" i="42"/>
  <c r="Q408" i="42"/>
  <c r="Q409" i="42"/>
  <c r="Q410" i="42"/>
  <c r="Q411" i="42"/>
  <c r="Q412" i="42"/>
  <c r="Q413" i="42"/>
  <c r="Q414" i="42"/>
  <c r="Q415" i="42"/>
  <c r="Q416" i="42"/>
  <c r="Q417" i="42"/>
  <c r="Q418" i="42"/>
  <c r="Q419" i="42"/>
  <c r="Q420" i="42"/>
  <c r="Q421" i="42"/>
  <c r="Q422" i="42"/>
  <c r="Q423" i="42"/>
  <c r="Q424" i="42"/>
  <c r="Q425" i="42"/>
  <c r="Q426" i="42"/>
  <c r="Q427" i="42"/>
  <c r="Q428" i="42"/>
  <c r="Q429" i="42"/>
  <c r="Q430" i="42"/>
  <c r="Q431" i="42"/>
  <c r="Q432" i="42"/>
  <c r="Q433" i="42"/>
  <c r="Q434" i="42"/>
  <c r="Q435" i="42"/>
  <c r="Q436" i="42"/>
  <c r="Q437" i="42"/>
  <c r="Q438" i="42"/>
  <c r="Q439" i="42"/>
  <c r="Q440" i="42"/>
  <c r="Q441" i="42"/>
  <c r="Q442" i="42"/>
  <c r="Q443" i="42"/>
  <c r="Q444" i="42"/>
  <c r="Q445" i="42"/>
  <c r="Q446" i="42"/>
  <c r="Q447" i="42"/>
  <c r="Q448" i="42"/>
  <c r="Q449" i="42"/>
  <c r="Q450" i="42"/>
  <c r="Q451" i="42"/>
  <c r="Q452" i="42"/>
  <c r="Q453" i="42"/>
  <c r="Q454" i="42"/>
  <c r="Q455" i="42"/>
  <c r="Q456" i="42"/>
  <c r="Q457" i="42"/>
  <c r="Q458" i="42"/>
  <c r="Q459" i="42"/>
  <c r="Q460" i="42"/>
  <c r="Q461" i="42"/>
  <c r="Q462" i="42"/>
  <c r="Q463" i="42"/>
  <c r="Q464" i="42"/>
  <c r="Q465" i="42"/>
  <c r="Q466" i="42"/>
  <c r="Q467" i="42"/>
  <c r="Q468" i="42"/>
  <c r="Q469" i="42"/>
  <c r="Q470" i="42"/>
  <c r="Q471" i="42"/>
  <c r="Q472" i="42"/>
  <c r="Q473" i="42"/>
  <c r="Q474" i="42"/>
  <c r="Q475" i="42"/>
  <c r="Q476" i="42"/>
  <c r="Q477" i="42"/>
  <c r="Q478" i="42"/>
  <c r="Q479" i="42"/>
  <c r="Q480" i="42"/>
  <c r="Q481" i="42"/>
  <c r="Q482" i="42"/>
  <c r="Q483" i="42"/>
  <c r="Q484" i="42"/>
  <c r="Q485" i="42"/>
  <c r="Q486" i="42"/>
  <c r="Q487" i="42"/>
  <c r="Q488" i="42"/>
  <c r="Q489" i="42"/>
  <c r="Q490" i="42"/>
  <c r="Q491" i="42"/>
  <c r="Q492" i="42"/>
  <c r="Q493" i="42"/>
  <c r="Q494" i="42"/>
  <c r="Q495" i="42"/>
  <c r="Q496" i="42"/>
  <c r="Q497" i="42"/>
  <c r="Q498" i="42"/>
  <c r="Q499" i="42"/>
  <c r="Q500" i="42"/>
  <c r="Q501" i="42"/>
  <c r="Q502" i="42"/>
  <c r="Q503" i="42"/>
  <c r="Q504" i="42"/>
  <c r="Q505" i="42"/>
  <c r="Q506" i="42"/>
  <c r="Q507" i="42"/>
  <c r="Q508" i="42"/>
  <c r="Q509" i="42"/>
  <c r="Q510" i="42"/>
  <c r="Q511" i="42"/>
  <c r="Q512" i="42"/>
  <c r="Q513" i="42"/>
  <c r="Q514" i="42"/>
  <c r="Q515" i="42"/>
  <c r="Q516" i="42"/>
  <c r="Q517" i="42"/>
  <c r="Q518" i="42"/>
  <c r="Q519" i="42"/>
  <c r="Q520" i="42"/>
  <c r="Q521" i="42"/>
  <c r="Q522" i="42"/>
  <c r="Q523" i="42"/>
  <c r="Q524" i="42"/>
  <c r="Q525" i="42"/>
  <c r="Q526" i="42"/>
  <c r="Q527" i="42"/>
  <c r="Q528" i="42"/>
  <c r="Q529" i="42"/>
  <c r="Q530" i="42"/>
  <c r="Q531" i="42"/>
  <c r="Q532" i="42"/>
  <c r="Q533" i="42"/>
  <c r="Q534" i="42"/>
  <c r="S10" i="43" l="1"/>
  <c r="AE6" i="43" l="1"/>
  <c r="AE10" i="43"/>
  <c r="AE61" i="43"/>
  <c r="AE18" i="43"/>
  <c r="AE43" i="43"/>
  <c r="AE57" i="43"/>
  <c r="AE12" i="43"/>
  <c r="AE58" i="43"/>
  <c r="AE53" i="43"/>
  <c r="AE40" i="43"/>
  <c r="AE45" i="43"/>
  <c r="K18" i="43"/>
  <c r="AE51" i="43"/>
  <c r="AE35" i="43"/>
  <c r="AE60" i="43"/>
  <c r="AE37" i="43"/>
  <c r="AE21" i="43"/>
  <c r="AE42" i="43"/>
  <c r="AE36" i="43"/>
  <c r="AE11" i="43"/>
  <c r="AE27" i="43"/>
  <c r="AE14" i="43"/>
  <c r="AE44" i="43"/>
  <c r="AE59" i="43"/>
  <c r="K21" i="43"/>
  <c r="AE38" i="43"/>
  <c r="AE16" i="43"/>
  <c r="AE19" i="43"/>
  <c r="AE47" i="43"/>
  <c r="AE31" i="43"/>
  <c r="AE13" i="43"/>
  <c r="AE20" i="43"/>
  <c r="AE41" i="43"/>
  <c r="AE56" i="43"/>
  <c r="AE8" i="43"/>
  <c r="AE28" i="43"/>
  <c r="AE62" i="43"/>
  <c r="AE3" i="43"/>
  <c r="AE30" i="43"/>
  <c r="AE49" i="43"/>
  <c r="AE46" i="43"/>
  <c r="AE29" i="43"/>
  <c r="AE15" i="43"/>
  <c r="AE32" i="43"/>
  <c r="AE64" i="43"/>
  <c r="AE22" i="43"/>
  <c r="K20" i="43"/>
  <c r="AE5" i="43"/>
  <c r="AE39" i="43"/>
  <c r="AE4" i="43"/>
  <c r="AE48" i="43"/>
  <c r="K17" i="43"/>
  <c r="AE9" i="43"/>
  <c r="AE50" i="43"/>
  <c r="AE33" i="43"/>
  <c r="AE17" i="43"/>
  <c r="AE7" i="43"/>
  <c r="AE63" i="43"/>
  <c r="AE54" i="43"/>
  <c r="AE26" i="43"/>
  <c r="K15" i="43"/>
  <c r="AE34" i="43"/>
  <c r="AE24" i="43"/>
  <c r="AE55" i="43"/>
  <c r="AE25" i="43"/>
  <c r="K19" i="43"/>
  <c r="AE52" i="43"/>
  <c r="K16" i="43"/>
  <c r="AE23" i="43"/>
  <c r="AE65" i="4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<sst xmlns="http://schemas.openxmlformats.org/spreadsheetml/2006/main" count="484" uniqueCount="184">
  <si>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</si>
  <si>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</si>
  <si>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</si>
  <si>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</si>
  <si>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</si>
  <si>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</si>
  <si>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</si>
  <si>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</si>
  <si>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</si>
  <si>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</si>
  <si>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</si>
  <si>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</si>
  <si>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</si>
  <si>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</si>
  <si>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</si>
  <si>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</si>
  <si>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</si>
  <si>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</si>
  <si>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</si>
  <si>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</si>
  <si>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</si>
  <si>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</si>
  <si>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</si>
  <si>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</si>
  <si>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</si>
  <si>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</si>
  <si>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</si>
  <si>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</si>
  <si>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</si>
  <si>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</si>
  <si>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</si>
  <si>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</si>
  <si>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</si>
  <si>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</si>
  <si>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</si>
  <si>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</si>
  <si>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</si>
  <si>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</si>
  <si>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</si>
  <si>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</si>
  <si>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</si>
  <si>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</si>
  <si>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</si>
  <si>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</si>
  <si>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</si>
  <si>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</si>
  <si>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</si>
  <si>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</si>
  <si>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</si>
  <si>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</si>
  <si>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</si>
  <si>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</si>
  <si>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</si>
  <si>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</si>
  <si>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</si>
  <si>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</si>
  <si>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</si>
  <si>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</si>
  <si>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</si>
  <si>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</si>
  <si>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</si>
  <si>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</si>
  <si>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</si>
  <si>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</si>
  <si>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</si>
  <si>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</si>
  <si>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</si>
  <si>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</si>
  <si>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</si>
  <si>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Fixing Date</t>
  </si>
  <si>
    <t>Value Date</t>
  </si>
  <si>
    <t>Maturity Date</t>
  </si>
  <si>
    <t>spread</t>
  </si>
  <si>
    <t>interp. FRA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</si>
  <si>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</si>
  <si>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</si>
  <si>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</si>
  <si>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</si>
  <si>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</si>
  <si>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</si>
  <si>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</si>
  <si>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</si>
  <si>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</si>
  <si>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</si>
  <si>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</si>
  <si>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</si>
  <si>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</si>
  <si>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</si>
  <si>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</si>
  <si>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</si>
  <si>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</si>
  <si>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</si>
  <si>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</si>
  <si>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</si>
  <si>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</si>
  <si>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</si>
  <si>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</si>
  <si>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</si>
  <si>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diff</t>
  </si>
  <si>
    <t>Index</t>
  </si>
  <si>
    <t>selected</t>
  </si>
  <si>
    <t>Contributions</t>
  </si>
  <si>
    <t>quad</t>
  </si>
  <si>
    <t>LogLinear</t>
  </si>
  <si>
    <t>Additional Settings</t>
  </si>
  <si>
    <t>basis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</si>
  <si>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</si>
  <si>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</si>
  <si>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</si>
  <si>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</si>
  <si>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</si>
  <si>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</si>
  <si>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</si>
  <si>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</si>
  <si>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</si>
  <si>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</si>
  <si>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</si>
  <si>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</si>
  <si>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SEK</t>
  </si>
  <si>
    <t>Sweden</t>
  </si>
  <si>
    <t>ibor</t>
  </si>
  <si>
    <t>Fwd start</t>
  </si>
  <si>
    <t>Freq</t>
  </si>
  <si>
    <t>Business Day Convention</t>
  </si>
  <si>
    <t>Day Count Convention</t>
  </si>
  <si>
    <t>Spread</t>
  </si>
  <si>
    <t>Quote</t>
  </si>
  <si>
    <t>RateHelper</t>
  </si>
  <si>
    <t>error</t>
  </si>
  <si>
    <t>instruments</t>
  </si>
  <si>
    <t>Quote Value</t>
  </si>
  <si>
    <t>Include Flag</t>
  </si>
  <si>
    <t>Earliest Date</t>
  </si>
  <si>
    <t>Latest Date</t>
  </si>
  <si>
    <t>0D</t>
  </si>
  <si>
    <t>SB</t>
  </si>
  <si>
    <t>3Y</t>
  </si>
  <si>
    <t>Annual</t>
  </si>
  <si>
    <t>Modified Following</t>
  </si>
  <si>
    <t>4Y</t>
  </si>
  <si>
    <t>5Y</t>
  </si>
  <si>
    <t>6Y</t>
  </si>
  <si>
    <t>7Y</t>
  </si>
  <si>
    <t>8Y</t>
  </si>
  <si>
    <t>Discount factor</t>
  </si>
  <si>
    <t>Rate Helpers included</t>
  </si>
  <si>
    <t>Rate</t>
  </si>
  <si>
    <t>Basis</t>
  </si>
  <si>
    <t>30/360 (Bond Basis)</t>
  </si>
  <si>
    <t>Swap index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</si>
  <si>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</si>
  <si>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</si>
  <si>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</si>
  <si>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</si>
  <si>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</si>
  <si>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</si>
  <si>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</si>
  <si>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</si>
  <si>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</si>
  <si>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</si>
  <si>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</si>
  <si>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</si>
  <si>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</si>
  <si>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</si>
  <si>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</si>
  <si>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</si>
  <si>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</si>
  <si>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</si>
  <si>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</si>
  <si>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</si>
  <si>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</si>
  <si>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</si>
  <si>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</si>
  <si>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</si>
  <si>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</si>
  <si>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</si>
  <si>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</si>
  <si>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6S</t>
  </si>
  <si>
    <t>3S</t>
  </si>
  <si>
    <t>Actual/365 (Fixed)</t>
  </si>
  <si>
    <t>18M</t>
  </si>
  <si>
    <t>Date Settings</t>
  </si>
  <si>
    <t>Tenor</t>
  </si>
  <si>
    <t>SEKIBORON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</si>
</sst>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9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13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0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5" fillId="5" borderId="4" xfId="14" applyFont="1" applyFill="1" applyBorder="1"/>
    <xf numFmtId="0" fontId="15" fillId="5" borderId="0" xfId="14" applyFont="1" applyFill="1" applyBorder="1"/>
    <xf numFmtId="0" fontId="15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5" fillId="6" borderId="6" xfId="14" applyNumberFormat="1" applyFont="1" applyFill="1" applyBorder="1"/>
    <xf numFmtId="170" fontId="15" fillId="7" borderId="7" xfId="14" applyNumberFormat="1" applyFont="1" applyFill="1" applyBorder="1" applyAlignment="1" applyProtection="1">
      <alignment horizontal="center"/>
    </xf>
    <xf numFmtId="15" fontId="15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5" fillId="7" borderId="7" xfId="14" quotePrefix="1" applyNumberFormat="1" applyFont="1" applyFill="1" applyBorder="1" applyAlignment="1" applyProtection="1">
      <alignment horizontal="left"/>
    </xf>
    <xf numFmtId="170" fontId="15" fillId="7" borderId="7" xfId="14" quotePrefix="1" applyNumberFormat="1" applyFont="1" applyFill="1" applyBorder="1" applyAlignment="1" applyProtection="1">
      <alignment horizontal="center"/>
    </xf>
    <xf numFmtId="172" fontId="15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5" fillId="7" borderId="7" xfId="14" quotePrefix="1" applyNumberFormat="1" applyFont="1" applyFill="1" applyBorder="1" applyAlignment="1" applyProtection="1">
      <alignment horizontal="center"/>
    </xf>
    <xf numFmtId="0" fontId="16" fillId="5" borderId="0" xfId="15" applyFont="1" applyFill="1" applyBorder="1" applyAlignment="1">
      <alignment horizontal="right"/>
    </xf>
    <xf numFmtId="0" fontId="15" fillId="5" borderId="10" xfId="14" applyFont="1" applyFill="1" applyBorder="1"/>
    <xf numFmtId="0" fontId="15" fillId="5" borderId="11" xfId="14" applyFont="1" applyFill="1" applyBorder="1"/>
    <xf numFmtId="0" fontId="15" fillId="5" borderId="12" xfId="14" applyFont="1" applyFill="1" applyBorder="1"/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0" borderId="0" xfId="0" applyFont="1"/>
    <xf numFmtId="172" fontId="12" fillId="0" borderId="8" xfId="0" applyNumberFormat="1" applyFont="1" applyBorder="1"/>
    <xf numFmtId="172" fontId="12" fillId="0" borderId="0" xfId="0" applyNumberFormat="1" applyFont="1"/>
    <xf numFmtId="0" fontId="12" fillId="5" borderId="20" xfId="14" applyFont="1" applyFill="1" applyBorder="1"/>
    <xf numFmtId="0" fontId="12" fillId="5" borderId="21" xfId="14" applyFont="1" applyFill="1" applyBorder="1"/>
    <xf numFmtId="0" fontId="12" fillId="0" borderId="0" xfId="14" applyFont="1"/>
    <xf numFmtId="0" fontId="12" fillId="5" borderId="21" xfId="20" applyFont="1" applyFill="1" applyBorder="1"/>
    <xf numFmtId="0" fontId="12" fillId="5" borderId="21" xfId="20" applyFont="1" applyFill="1" applyBorder="1" applyAlignment="1">
      <alignment horizontal="center"/>
    </xf>
    <xf numFmtId="0" fontId="12" fillId="5" borderId="22" xfId="18" applyFont="1" applyFill="1" applyBorder="1"/>
    <xf numFmtId="0" fontId="13" fillId="0" borderId="0" xfId="14" applyFont="1"/>
    <xf numFmtId="0" fontId="12" fillId="5" borderId="4" xfId="20" applyFont="1" applyFill="1" applyBorder="1" applyAlignment="1">
      <alignment horizontal="center"/>
    </xf>
    <xf numFmtId="0" fontId="12" fillId="5" borderId="0" xfId="20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20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12" fillId="0" borderId="0" xfId="8" applyFont="1"/>
    <xf numFmtId="172" fontId="12" fillId="0" borderId="0" xfId="8" applyNumberFormat="1" applyFont="1"/>
    <xf numFmtId="0" fontId="12" fillId="5" borderId="0" xfId="19" quotePrefix="1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5" xfId="15" applyFont="1" applyFill="1" applyBorder="1"/>
    <xf numFmtId="168" fontId="13" fillId="5" borderId="6" xfId="15" applyNumberFormat="1" applyFont="1" applyFill="1" applyBorder="1" applyAlignment="1">
      <alignment horizontal="center"/>
    </xf>
    <xf numFmtId="1" fontId="12" fillId="5" borderId="6" xfId="15" applyNumberFormat="1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6" borderId="6" xfId="15" applyFont="1" applyFill="1" applyBorder="1" applyAlignment="1">
      <alignment horizontal="right" vertical="center"/>
    </xf>
    <xf numFmtId="169" fontId="12" fillId="9" borderId="6" xfId="11" applyNumberFormat="1" applyFont="1" applyFill="1" applyBorder="1" applyAlignment="1">
      <alignment horizontal="center"/>
    </xf>
    <xf numFmtId="0" fontId="12" fillId="5" borderId="6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175" fontId="12" fillId="5" borderId="16" xfId="0" applyNumberFormat="1" applyFont="1" applyFill="1" applyBorder="1" applyAlignment="1">
      <alignment horizontal="center"/>
    </xf>
    <xf numFmtId="169" fontId="12" fillId="5" borderId="17" xfId="0" applyNumberFormat="1" applyFont="1" applyFill="1" applyBorder="1" applyAlignment="1">
      <alignment horizontal="right"/>
    </xf>
    <xf numFmtId="0" fontId="12" fillId="5" borderId="14" xfId="0" applyFont="1" applyFill="1" applyBorder="1" applyAlignment="1">
      <alignment horizontal="center"/>
    </xf>
    <xf numFmtId="0" fontId="18" fillId="6" borderId="15" xfId="0" applyFont="1" applyFill="1" applyBorder="1" applyAlignment="1">
      <alignment horizontal="right"/>
    </xf>
    <xf numFmtId="176" fontId="12" fillId="7" borderId="16" xfId="0" quotePrefix="1" applyNumberFormat="1" applyFont="1" applyFill="1" applyBorder="1" applyAlignment="1">
      <alignment horizontal="center"/>
    </xf>
    <xf numFmtId="0" fontId="18" fillId="6" borderId="17" xfId="0" applyFont="1" applyFill="1" applyBorder="1" applyAlignment="1">
      <alignment horizontal="right"/>
    </xf>
    <xf numFmtId="1" fontId="17" fillId="7" borderId="14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6" fillId="5" borderId="0" xfId="15" applyFont="1" applyFill="1" applyBorder="1" applyAlignment="1">
      <alignment horizontal="right" vertical="center"/>
    </xf>
    <xf numFmtId="174" fontId="17" fillId="5" borderId="0" xfId="15" applyNumberFormat="1" applyFont="1" applyFill="1" applyBorder="1" applyAlignment="1">
      <alignment horizontal="right" vertical="center"/>
    </xf>
    <xf numFmtId="0" fontId="12" fillId="5" borderId="28" xfId="14" applyNumberFormat="1" applyFont="1" applyFill="1" applyBorder="1" applyAlignment="1"/>
    <xf numFmtId="0" fontId="12" fillId="0" borderId="4" xfId="21" applyNumberFormat="1" applyFont="1" applyFill="1" applyBorder="1" applyAlignment="1">
      <alignment vertical="center"/>
    </xf>
    <xf numFmtId="172" fontId="12" fillId="0" borderId="5" xfId="21" quotePrefix="1" applyNumberFormat="1" applyFont="1" applyFill="1" applyBorder="1" applyAlignment="1"/>
    <xf numFmtId="0" fontId="12" fillId="0" borderId="30" xfId="21" applyNumberFormat="1" applyFont="1" applyFill="1" applyBorder="1" applyAlignment="1">
      <alignment vertical="center"/>
    </xf>
    <xf numFmtId="172" fontId="12" fillId="0" borderId="31" xfId="21" quotePrefix="1" applyNumberFormat="1" applyFont="1" applyFill="1" applyBorder="1" applyAlignment="1"/>
    <xf numFmtId="0" fontId="12" fillId="0" borderId="10" xfId="21" applyNumberFormat="1" applyFont="1" applyFill="1" applyBorder="1" applyAlignment="1">
      <alignment vertical="center"/>
    </xf>
    <xf numFmtId="172" fontId="12" fillId="0" borderId="12" xfId="21" quotePrefix="1" applyNumberFormat="1" applyFont="1" applyFill="1" applyBorder="1" applyAlignment="1"/>
    <xf numFmtId="172" fontId="12" fillId="0" borderId="32" xfId="21" applyNumberFormat="1" applyFont="1" applyBorder="1" applyAlignment="1"/>
    <xf numFmtId="172" fontId="12" fillId="0" borderId="33" xfId="21" applyNumberFormat="1" applyFont="1" applyBorder="1" applyAlignment="1"/>
    <xf numFmtId="172" fontId="12" fillId="0" borderId="34" xfId="21" applyNumberFormat="1" applyFont="1" applyBorder="1" applyAlignment="1"/>
    <xf numFmtId="172" fontId="12" fillId="0" borderId="4" xfId="21" applyNumberFormat="1" applyFont="1" applyFill="1" applyBorder="1" applyAlignment="1"/>
    <xf numFmtId="172" fontId="12" fillId="0" borderId="5" xfId="21" applyNumberFormat="1" applyFont="1" applyFill="1" applyBorder="1" applyAlignment="1"/>
    <xf numFmtId="172" fontId="12" fillId="0" borderId="30" xfId="21" applyNumberFormat="1" applyFont="1" applyFill="1" applyBorder="1" applyAlignment="1"/>
    <xf numFmtId="172" fontId="12" fillId="0" borderId="31" xfId="21" applyNumberFormat="1" applyFont="1" applyFill="1" applyBorder="1" applyAlignment="1"/>
    <xf numFmtId="172" fontId="12" fillId="0" borderId="10" xfId="21" applyNumberFormat="1" applyFont="1" applyFill="1" applyBorder="1" applyAlignment="1"/>
    <xf numFmtId="172" fontId="12" fillId="0" borderId="12" xfId="21" applyNumberFormat="1" applyFont="1" applyFill="1" applyBorder="1" applyAlignment="1"/>
    <xf numFmtId="0" fontId="12" fillId="0" borderId="4" xfId="21" applyNumberFormat="1" applyFont="1" applyFill="1" applyBorder="1" applyAlignment="1"/>
    <xf numFmtId="0" fontId="12" fillId="0" borderId="30" xfId="21" applyNumberFormat="1" applyFont="1" applyFill="1" applyBorder="1" applyAlignment="1"/>
    <xf numFmtId="0" fontId="12" fillId="0" borderId="10" xfId="21" applyNumberFormat="1" applyFont="1" applyFill="1" applyBorder="1" applyAlignment="1"/>
    <xf numFmtId="0" fontId="12" fillId="5" borderId="32" xfId="20" applyFont="1" applyFill="1" applyBorder="1" applyAlignment="1">
      <alignment horizontal="center"/>
    </xf>
    <xf numFmtId="0" fontId="12" fillId="5" borderId="32" xfId="20" quotePrefix="1" applyFont="1" applyFill="1" applyBorder="1" applyAlignment="1">
      <alignment horizontal="center"/>
    </xf>
    <xf numFmtId="0" fontId="12" fillId="0" borderId="20" xfId="21" applyNumberFormat="1" applyFont="1" applyFill="1" applyBorder="1" applyAlignment="1"/>
    <xf numFmtId="172" fontId="12" fillId="0" borderId="22" xfId="21" quotePrefix="1" applyNumberFormat="1" applyFont="1" applyFill="1" applyBorder="1" applyAlignment="1"/>
    <xf numFmtId="172" fontId="12" fillId="0" borderId="35" xfId="21" applyNumberFormat="1" applyFont="1" applyBorder="1" applyAlignment="1"/>
    <xf numFmtId="172" fontId="12" fillId="0" borderId="20" xfId="21" applyNumberFormat="1" applyFont="1" applyFill="1" applyBorder="1" applyAlignment="1"/>
    <xf numFmtId="172" fontId="12" fillId="0" borderId="22" xfId="21" applyNumberFormat="1" applyFont="1" applyFill="1" applyBorder="1" applyAlignment="1"/>
    <xf numFmtId="0" fontId="12" fillId="0" borderId="20" xfId="21" applyNumberFormat="1" applyFont="1" applyFill="1" applyBorder="1" applyAlignment="1">
      <alignment horizontal="left"/>
    </xf>
    <xf numFmtId="0" fontId="12" fillId="0" borderId="4" xfId="21" applyNumberFormat="1" applyFont="1" applyFill="1" applyBorder="1" applyAlignment="1">
      <alignment horizontal="left"/>
    </xf>
    <xf numFmtId="0" fontId="12" fillId="0" borderId="30" xfId="21" applyNumberFormat="1" applyFont="1" applyFill="1" applyBorder="1" applyAlignment="1">
      <alignment horizontal="left"/>
    </xf>
    <xf numFmtId="0" fontId="12" fillId="0" borderId="4" xfId="19" applyFont="1" applyBorder="1" applyAlignment="1">
      <alignment horizontal="left"/>
    </xf>
    <xf numFmtId="172" fontId="12" fillId="0" borderId="5" xfId="19" quotePrefix="1" applyNumberFormat="1" applyFont="1" applyFill="1" applyBorder="1"/>
    <xf numFmtId="0" fontId="12" fillId="0" borderId="10" xfId="19" applyFont="1" applyBorder="1" applyAlignment="1">
      <alignment horizontal="left"/>
    </xf>
    <xf numFmtId="172" fontId="12" fillId="0" borderId="12" xfId="19" quotePrefix="1" applyNumberFormat="1" applyFont="1" applyFill="1" applyBorder="1"/>
    <xf numFmtId="172" fontId="12" fillId="0" borderId="32" xfId="11" applyNumberFormat="1" applyFont="1" applyBorder="1" applyAlignment="1"/>
    <xf numFmtId="172" fontId="12" fillId="0" borderId="34" xfId="11" applyNumberFormat="1" applyFont="1" applyBorder="1" applyAlignment="1"/>
    <xf numFmtId="172" fontId="12" fillId="0" borderId="4" xfId="11" applyNumberFormat="1" applyFont="1" applyBorder="1"/>
    <xf numFmtId="172" fontId="12" fillId="0" borderId="5" xfId="11" applyNumberFormat="1" applyFont="1" applyFill="1" applyBorder="1" applyAlignment="1"/>
    <xf numFmtId="0" fontId="18" fillId="5" borderId="20" xfId="14" applyFont="1" applyFill="1" applyBorder="1" applyAlignment="1"/>
    <xf numFmtId="0" fontId="12" fillId="5" borderId="24" xfId="14" applyNumberFormat="1" applyFont="1" applyFill="1" applyBorder="1" applyAlignment="1"/>
    <xf numFmtId="0" fontId="12" fillId="5" borderId="22" xfId="14" applyNumberFormat="1" applyFont="1" applyFill="1" applyBorder="1" applyAlignment="1"/>
    <xf numFmtId="0" fontId="18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7" xfId="14" applyNumberFormat="1" applyFont="1" applyFill="1" applyBorder="1" applyAlignment="1"/>
    <xf numFmtId="0" fontId="18" fillId="5" borderId="10" xfId="14" applyFont="1" applyFill="1" applyBorder="1" applyAlignment="1"/>
    <xf numFmtId="0" fontId="12" fillId="5" borderId="29" xfId="14" applyNumberFormat="1" applyFont="1" applyFill="1" applyBorder="1" applyAlignment="1"/>
    <xf numFmtId="0" fontId="18" fillId="5" borderId="40" xfId="14" applyFont="1" applyFill="1" applyBorder="1" applyAlignment="1"/>
    <xf numFmtId="0" fontId="12" fillId="5" borderId="32" xfId="14" applyFont="1" applyFill="1" applyBorder="1" applyAlignment="1">
      <alignment horizontal="center"/>
    </xf>
    <xf numFmtId="0" fontId="12" fillId="5" borderId="34" xfId="14" applyFont="1" applyFill="1" applyBorder="1" applyAlignment="1">
      <alignment horizontal="center"/>
    </xf>
    <xf numFmtId="0" fontId="18" fillId="5" borderId="42" xfId="14" applyFont="1" applyFill="1" applyBorder="1" applyAlignment="1"/>
    <xf numFmtId="0" fontId="18" fillId="5" borderId="36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32" xfId="14" applyFont="1" applyBorder="1"/>
    <xf numFmtId="0" fontId="13" fillId="5" borderId="32" xfId="14" applyFont="1" applyFill="1" applyBorder="1" applyAlignment="1">
      <alignment horizontal="center"/>
    </xf>
    <xf numFmtId="0" fontId="13" fillId="5" borderId="34" xfId="14" applyFont="1" applyFill="1" applyBorder="1" applyAlignment="1">
      <alignment horizontal="center"/>
    </xf>
    <xf numFmtId="0" fontId="13" fillId="5" borderId="32" xfId="14" applyFont="1" applyFill="1" applyBorder="1"/>
    <xf numFmtId="0" fontId="6" fillId="5" borderId="32" xfId="14" applyFont="1" applyFill="1" applyBorder="1"/>
    <xf numFmtId="0" fontId="13" fillId="5" borderId="33" xfId="14" applyFont="1" applyFill="1" applyBorder="1" applyAlignment="1">
      <alignment horizontal="center"/>
    </xf>
    <xf numFmtId="0" fontId="12" fillId="0" borderId="10" xfId="21" applyNumberFormat="1" applyFont="1" applyFill="1" applyBorder="1" applyAlignment="1">
      <alignment horizontal="left"/>
    </xf>
    <xf numFmtId="172" fontId="12" fillId="0" borderId="10" xfId="11" applyNumberFormat="1" applyFont="1" applyBorder="1"/>
    <xf numFmtId="172" fontId="12" fillId="0" borderId="12" xfId="11" applyNumberFormat="1" applyFont="1" applyFill="1" applyBorder="1" applyAlignment="1"/>
    <xf numFmtId="0" fontId="12" fillId="0" borderId="32" xfId="20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7" fillId="5" borderId="0" xfId="15" quotePrefix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43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6" fillId="5" borderId="11" xfId="15" applyFont="1" applyFill="1" applyBorder="1" applyAlignment="1">
      <alignment horizontal="right" vertical="center"/>
    </xf>
    <xf numFmtId="177" fontId="12" fillId="0" borderId="0" xfId="8" applyNumberFormat="1" applyFont="1"/>
    <xf numFmtId="171" fontId="12" fillId="0" borderId="0" xfId="0" applyNumberFormat="1" applyFont="1"/>
    <xf numFmtId="0" fontId="12" fillId="8" borderId="0" xfId="0" applyFont="1" applyFill="1"/>
    <xf numFmtId="172" fontId="12" fillId="8" borderId="0" xfId="0" applyNumberFormat="1" applyFont="1" applyFill="1"/>
    <xf numFmtId="0" fontId="12" fillId="8" borderId="36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27" xfId="0" applyNumberFormat="1" applyFont="1" applyFill="1" applyBorder="1"/>
    <xf numFmtId="0" fontId="12" fillId="8" borderId="40" xfId="0" applyFont="1" applyFill="1" applyBorder="1" applyAlignment="1"/>
    <xf numFmtId="171" fontId="12" fillId="8" borderId="28" xfId="0" applyNumberFormat="1" applyFont="1" applyFill="1" applyBorder="1" applyAlignment="1"/>
    <xf numFmtId="172" fontId="12" fillId="8" borderId="29" xfId="0" applyNumberFormat="1" applyFont="1" applyFill="1" applyBorder="1"/>
    <xf numFmtId="0" fontId="22" fillId="11" borderId="48" xfId="0" applyFont="1" applyFill="1" applyBorder="1" applyAlignment="1">
      <alignment horizontal="center" vertical="center" wrapText="1"/>
    </xf>
    <xf numFmtId="0" fontId="22" fillId="11" borderId="49" xfId="0" applyFont="1" applyFill="1" applyBorder="1" applyAlignment="1">
      <alignment horizontal="center" vertical="center" wrapText="1"/>
    </xf>
    <xf numFmtId="0" fontId="22" fillId="11" borderId="50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1" borderId="39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51" xfId="17" applyNumberFormat="1" applyFont="1" applyFill="1" applyBorder="1"/>
    <xf numFmtId="0" fontId="22" fillId="11" borderId="52" xfId="0" applyFont="1" applyFill="1" applyBorder="1" applyAlignment="1">
      <alignment horizontal="center" vertical="center" wrapText="1"/>
    </xf>
    <xf numFmtId="0" fontId="22" fillId="11" borderId="54" xfId="0" applyFont="1" applyFill="1" applyBorder="1" applyAlignment="1">
      <alignment horizontal="center" vertical="center" wrapText="1"/>
    </xf>
    <xf numFmtId="171" fontId="12" fillId="8" borderId="56" xfId="0" applyNumberFormat="1" applyFont="1" applyFill="1" applyBorder="1"/>
    <xf numFmtId="172" fontId="12" fillId="8" borderId="15" xfId="0" applyNumberFormat="1" applyFont="1" applyFill="1" applyBorder="1"/>
    <xf numFmtId="172" fontId="12" fillId="8" borderId="57" xfId="0" applyNumberFormat="1" applyFont="1" applyFill="1" applyBorder="1"/>
    <xf numFmtId="171" fontId="12" fillId="8" borderId="36" xfId="0" applyNumberFormat="1" applyFont="1" applyFill="1" applyBorder="1"/>
    <xf numFmtId="172" fontId="12" fillId="8" borderId="8" xfId="0" applyNumberFormat="1" applyFont="1" applyFill="1" applyBorder="1"/>
    <xf numFmtId="171" fontId="12" fillId="8" borderId="40" xfId="0" applyNumberFormat="1" applyFont="1" applyFill="1" applyBorder="1"/>
    <xf numFmtId="172" fontId="12" fillId="8" borderId="28" xfId="0" applyNumberFormat="1" applyFont="1" applyFill="1" applyBorder="1"/>
    <xf numFmtId="172" fontId="12" fillId="8" borderId="27" xfId="17" applyNumberFormat="1" applyFont="1" applyFill="1" applyBorder="1"/>
    <xf numFmtId="172" fontId="12" fillId="8" borderId="29" xfId="17" applyNumberFormat="1" applyFont="1" applyFill="1" applyBorder="1"/>
    <xf numFmtId="171" fontId="12" fillId="8" borderId="15" xfId="0" applyNumberFormat="1" applyFont="1" applyFill="1" applyBorder="1" applyAlignment="1"/>
    <xf numFmtId="171" fontId="12" fillId="8" borderId="15" xfId="0" applyNumberFormat="1" applyFont="1" applyFill="1" applyBorder="1"/>
    <xf numFmtId="171" fontId="12" fillId="8" borderId="8" xfId="0" applyNumberFormat="1" applyFont="1" applyFill="1" applyBorder="1"/>
    <xf numFmtId="171" fontId="12" fillId="8" borderId="28" xfId="0" applyNumberFormat="1" applyFont="1" applyFill="1" applyBorder="1"/>
    <xf numFmtId="0" fontId="12" fillId="8" borderId="36" xfId="0" applyFont="1" applyFill="1" applyBorder="1" applyAlignment="1">
      <alignment horizontal="center" vertical="center"/>
    </xf>
    <xf numFmtId="0" fontId="12" fillId="8" borderId="40" xfId="0" applyFont="1" applyFill="1" applyBorder="1" applyAlignment="1">
      <alignment horizontal="center" vertical="center"/>
    </xf>
    <xf numFmtId="0" fontId="12" fillId="8" borderId="56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71" fontId="12" fillId="8" borderId="50" xfId="0" applyNumberFormat="1" applyFont="1" applyFill="1" applyBorder="1" applyAlignment="1">
      <alignment horizontal="center" vertical="center"/>
    </xf>
    <xf numFmtId="171" fontId="12" fillId="8" borderId="53" xfId="0" applyNumberFormat="1" applyFont="1" applyFill="1" applyBorder="1" applyAlignment="1">
      <alignment horizontal="center" vertical="center"/>
    </xf>
    <xf numFmtId="0" fontId="24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8" xfId="0" applyNumberFormat="1" applyFont="1" applyFill="1" applyBorder="1"/>
    <xf numFmtId="173" fontId="12" fillId="8" borderId="28" xfId="0" applyNumberFormat="1" applyFont="1" applyFill="1" applyBorder="1"/>
    <xf numFmtId="0" fontId="22" fillId="11" borderId="26" xfId="0" applyFont="1" applyFill="1" applyBorder="1" applyAlignment="1">
      <alignment horizontal="center" vertical="center" wrapText="1"/>
    </xf>
    <xf numFmtId="0" fontId="22" fillId="11" borderId="45" xfId="0" applyFont="1" applyFill="1" applyBorder="1" applyAlignment="1">
      <alignment horizontal="center" vertical="center" wrapText="1"/>
    </xf>
    <xf numFmtId="178" fontId="12" fillId="8" borderId="0" xfId="0" applyNumberFormat="1" applyFont="1" applyFill="1"/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7" xfId="0" applyNumberFormat="1" applyFont="1" applyFill="1" applyBorder="1"/>
    <xf numFmtId="0" fontId="22" fillId="11" borderId="42" xfId="0" applyFont="1" applyFill="1" applyBorder="1" applyAlignment="1">
      <alignment horizontal="center" vertical="center" wrapText="1"/>
    </xf>
    <xf numFmtId="0" fontId="22" fillId="11" borderId="24" xfId="0" applyFont="1" applyFill="1" applyBorder="1" applyAlignment="1">
      <alignment horizontal="center" vertical="center" wrapText="1"/>
    </xf>
    <xf numFmtId="0" fontId="22" fillId="11" borderId="44" xfId="0" applyFont="1" applyFill="1" applyBorder="1" applyAlignment="1">
      <alignment horizontal="center" vertical="center" wrapText="1"/>
    </xf>
    <xf numFmtId="0" fontId="12" fillId="0" borderId="36" xfId="0" applyFont="1" applyBorder="1"/>
    <xf numFmtId="171" fontId="12" fillId="0" borderId="8" xfId="0" applyNumberFormat="1" applyFont="1" applyBorder="1"/>
    <xf numFmtId="172" fontId="12" fillId="0" borderId="27" xfId="0" applyNumberFormat="1" applyFont="1" applyBorder="1"/>
    <xf numFmtId="0" fontId="12" fillId="0" borderId="40" xfId="0" applyFont="1" applyBorder="1"/>
    <xf numFmtId="171" fontId="12" fillId="0" borderId="28" xfId="0" applyNumberFormat="1" applyFont="1" applyBorder="1"/>
    <xf numFmtId="172" fontId="12" fillId="0" borderId="28" xfId="0" applyNumberFormat="1" applyFont="1" applyBorder="1"/>
    <xf numFmtId="172" fontId="12" fillId="0" borderId="29" xfId="0" applyNumberFormat="1" applyFont="1" applyBorder="1"/>
    <xf numFmtId="0" fontId="22" fillId="11" borderId="6" xfId="8" applyFont="1" applyFill="1" applyBorder="1" applyAlignment="1">
      <alignment horizontal="center" vertical="center" wrapText="1"/>
    </xf>
    <xf numFmtId="0" fontId="22" fillId="11" borderId="38" xfId="14" applyFont="1" applyFill="1" applyBorder="1"/>
    <xf numFmtId="0" fontId="22" fillId="11" borderId="37" xfId="14" applyFont="1" applyFill="1" applyBorder="1"/>
    <xf numFmtId="0" fontId="26" fillId="11" borderId="24" xfId="14" applyFont="1" applyFill="1" applyBorder="1" applyAlignment="1">
      <alignment horizontal="left"/>
    </xf>
    <xf numFmtId="0" fontId="22" fillId="11" borderId="23" xfId="14" applyFont="1" applyFill="1" applyBorder="1" applyAlignment="1">
      <alignment horizontal="left"/>
    </xf>
    <xf numFmtId="0" fontId="22" fillId="11" borderId="41" xfId="14" applyFont="1" applyFill="1" applyBorder="1" applyAlignment="1">
      <alignment horizontal="left"/>
    </xf>
    <xf numFmtId="0" fontId="27" fillId="11" borderId="32" xfId="14" applyFont="1" applyFill="1" applyBorder="1" applyAlignment="1">
      <alignment horizontal="center"/>
    </xf>
    <xf numFmtId="0" fontId="27" fillId="11" borderId="34" xfId="14" applyFont="1" applyFill="1" applyBorder="1" applyAlignment="1">
      <alignment horizontal="center"/>
    </xf>
    <xf numFmtId="0" fontId="26" fillId="11" borderId="24" xfId="14" applyFont="1" applyFill="1" applyBorder="1" applyAlignment="1">
      <alignment horizontal="center" vertical="center"/>
    </xf>
    <xf numFmtId="0" fontId="12" fillId="5" borderId="35" xfId="14" applyNumberFormat="1" applyFont="1" applyFill="1" applyBorder="1" applyAlignment="1"/>
    <xf numFmtId="0" fontId="12" fillId="5" borderId="32" xfId="14" applyNumberFormat="1" applyFont="1" applyFill="1" applyBorder="1" applyAlignment="1"/>
    <xf numFmtId="0" fontId="12" fillId="5" borderId="34" xfId="14" applyNumberFormat="1" applyFont="1" applyFill="1" applyBorder="1" applyAlignment="1"/>
    <xf numFmtId="172" fontId="25" fillId="11" borderId="25" xfId="21" applyNumberFormat="1" applyFont="1" applyFill="1" applyBorder="1" applyAlignment="1">
      <alignment horizontal="center" vertical="center" wrapText="1"/>
    </xf>
    <xf numFmtId="173" fontId="25" fillId="11" borderId="26" xfId="21" applyNumberFormat="1" applyFont="1" applyFill="1" applyBorder="1" applyAlignment="1">
      <alignment horizontal="center" vertical="center" wrapText="1"/>
    </xf>
    <xf numFmtId="172" fontId="25" fillId="11" borderId="23" xfId="21" applyNumberFormat="1" applyFont="1" applyFill="1" applyBorder="1" applyAlignment="1">
      <alignment horizontal="center" vertical="center" wrapText="1"/>
    </xf>
    <xf numFmtId="172" fontId="25" fillId="11" borderId="26" xfId="21" applyNumberFormat="1" applyFont="1" applyFill="1" applyBorder="1" applyAlignment="1">
      <alignment horizontal="center" vertical="center" wrapText="1"/>
    </xf>
    <xf numFmtId="171" fontId="12" fillId="0" borderId="4" xfId="0" applyNumberFormat="1" applyFont="1" applyBorder="1"/>
    <xf numFmtId="171" fontId="12" fillId="0" borderId="10" xfId="0" applyNumberFormat="1" applyFont="1" applyBorder="1"/>
    <xf numFmtId="171" fontId="12" fillId="8" borderId="53" xfId="0" applyNumberFormat="1" applyFont="1" applyFill="1" applyBorder="1" applyAlignment="1">
      <alignment vertical="center"/>
    </xf>
    <xf numFmtId="0" fontId="12" fillId="8" borderId="52" xfId="0" applyFont="1" applyFill="1" applyBorder="1" applyAlignment="1"/>
    <xf numFmtId="171" fontId="12" fillId="8" borderId="6" xfId="0" applyNumberFormat="1" applyFont="1" applyFill="1" applyBorder="1" applyAlignment="1"/>
    <xf numFmtId="172" fontId="12" fillId="8" borderId="53" xfId="17" applyNumberFormat="1" applyFont="1" applyFill="1" applyBorder="1"/>
    <xf numFmtId="0" fontId="12" fillId="10" borderId="8" xfId="0" applyFont="1" applyFill="1" applyBorder="1" applyAlignment="1">
      <alignment horizontal="center"/>
    </xf>
    <xf numFmtId="0" fontId="12" fillId="0" borderId="48" xfId="0" applyFont="1" applyBorder="1"/>
    <xf numFmtId="171" fontId="12" fillId="0" borderId="49" xfId="0" applyNumberFormat="1" applyFont="1" applyBorder="1"/>
    <xf numFmtId="172" fontId="12" fillId="0" borderId="49" xfId="0" applyNumberFormat="1" applyFont="1" applyBorder="1"/>
    <xf numFmtId="0" fontId="12" fillId="10" borderId="49" xfId="0" applyFont="1" applyFill="1" applyBorder="1" applyAlignment="1">
      <alignment horizontal="center"/>
    </xf>
    <xf numFmtId="172" fontId="23" fillId="0" borderId="50" xfId="0" applyNumberFormat="1" applyFont="1" applyBorder="1"/>
    <xf numFmtId="0" fontId="12" fillId="10" borderId="40" xfId="0" applyFont="1" applyFill="1" applyBorder="1" applyAlignment="1">
      <alignment horizontal="center"/>
    </xf>
    <xf numFmtId="0" fontId="22" fillId="11" borderId="46" xfId="0" applyFont="1" applyFill="1" applyBorder="1" applyAlignment="1">
      <alignment horizontal="center" vertical="center" wrapText="1"/>
    </xf>
    <xf numFmtId="0" fontId="22" fillId="11" borderId="47" xfId="0" applyFont="1" applyFill="1" applyBorder="1" applyAlignment="1">
      <alignment horizontal="center" vertical="center" wrapText="1"/>
    </xf>
    <xf numFmtId="172" fontId="12" fillId="0" borderId="34" xfId="0" applyNumberFormat="1" applyFont="1" applyBorder="1"/>
    <xf numFmtId="173" fontId="12" fillId="0" borderId="49" xfId="0" applyNumberFormat="1" applyFont="1" applyBorder="1"/>
    <xf numFmtId="173" fontId="12" fillId="0" borderId="8" xfId="0" applyNumberFormat="1" applyFont="1" applyBorder="1"/>
    <xf numFmtId="173" fontId="12" fillId="0" borderId="28" xfId="0" applyNumberFormat="1" applyFont="1" applyBorder="1"/>
    <xf numFmtId="175" fontId="12" fillId="0" borderId="49" xfId="0" applyNumberFormat="1" applyFont="1" applyBorder="1"/>
    <xf numFmtId="175" fontId="12" fillId="0" borderId="8" xfId="0" applyNumberFormat="1" applyFont="1" applyBorder="1"/>
    <xf numFmtId="175" fontId="12" fillId="0" borderId="28" xfId="0" applyNumberFormat="1" applyFont="1" applyBorder="1"/>
    <xf numFmtId="175" fontId="12" fillId="8" borderId="18" xfId="0" applyNumberFormat="1" applyFont="1" applyFill="1" applyBorder="1"/>
    <xf numFmtId="175" fontId="12" fillId="8" borderId="13" xfId="0" applyNumberFormat="1" applyFont="1" applyFill="1" applyBorder="1"/>
    <xf numFmtId="175" fontId="12" fillId="8" borderId="51" xfId="0" applyNumberFormat="1" applyFont="1" applyFill="1" applyBorder="1"/>
    <xf numFmtId="173" fontId="12" fillId="8" borderId="6" xfId="0" applyNumberFormat="1" applyFont="1" applyFill="1" applyBorder="1"/>
    <xf numFmtId="0" fontId="12" fillId="8" borderId="0" xfId="15" applyFont="1" applyFill="1"/>
    <xf numFmtId="175" fontId="12" fillId="8" borderId="8" xfId="17" applyNumberFormat="1" applyFont="1" applyFill="1" applyBorder="1"/>
    <xf numFmtId="175" fontId="12" fillId="8" borderId="28" xfId="17" applyNumberFormat="1" applyFont="1" applyFill="1" applyBorder="1"/>
    <xf numFmtId="173" fontId="12" fillId="8" borderId="15" xfId="0" applyNumberFormat="1" applyFont="1" applyFill="1" applyBorder="1"/>
    <xf numFmtId="172" fontId="12" fillId="8" borderId="18" xfId="17" applyNumberFormat="1" applyFont="1" applyFill="1" applyBorder="1"/>
    <xf numFmtId="172" fontId="12" fillId="8" borderId="35" xfId="0" applyNumberFormat="1" applyFont="1" applyFill="1" applyBorder="1"/>
    <xf numFmtId="172" fontId="12" fillId="8" borderId="32" xfId="0" applyNumberFormat="1" applyFont="1" applyFill="1" applyBorder="1"/>
    <xf numFmtId="171" fontId="12" fillId="8" borderId="55" xfId="0" applyNumberFormat="1" applyFont="1" applyFill="1" applyBorder="1" applyAlignment="1">
      <alignment horizontal="center" vertical="center"/>
    </xf>
    <xf numFmtId="0" fontId="18" fillId="10" borderId="47" xfId="0" applyFont="1" applyFill="1" applyBorder="1" applyAlignment="1">
      <alignment horizontal="center" vertical="center" wrapText="1"/>
    </xf>
    <xf numFmtId="172" fontId="12" fillId="8" borderId="13" xfId="0" applyNumberFormat="1" applyFont="1" applyFill="1" applyBorder="1"/>
    <xf numFmtId="172" fontId="12" fillId="8" borderId="51" xfId="0" applyNumberFormat="1" applyFont="1" applyFill="1" applyBorder="1"/>
    <xf numFmtId="0" fontId="18" fillId="10" borderId="45" xfId="0" applyFont="1" applyFill="1" applyBorder="1" applyAlignment="1">
      <alignment horizontal="centerContinuous" vertical="center" wrapText="1"/>
    </xf>
    <xf numFmtId="0" fontId="18" fillId="10" borderId="46" xfId="0" applyFont="1" applyFill="1" applyBorder="1" applyAlignment="1">
      <alignment horizontal="centerContinuous" vertical="center" wrapText="1"/>
    </xf>
    <xf numFmtId="0" fontId="18" fillId="10" borderId="47" xfId="0" applyFont="1" applyFill="1" applyBorder="1" applyAlignment="1">
      <alignment horizontal="centerContinuous" vertical="center" wrapText="1"/>
    </xf>
    <xf numFmtId="0" fontId="18" fillId="10" borderId="1" xfId="0" applyFont="1" applyFill="1" applyBorder="1" applyAlignment="1">
      <alignment horizontal="centerContinuous" vertical="center" wrapText="1"/>
    </xf>
    <xf numFmtId="0" fontId="18" fillId="10" borderId="2" xfId="0" applyFont="1" applyFill="1" applyBorder="1" applyAlignment="1">
      <alignment horizontal="centerContinuous" vertical="center" wrapText="1"/>
    </xf>
    <xf numFmtId="0" fontId="18" fillId="10" borderId="3" xfId="0" applyFont="1" applyFill="1" applyBorder="1" applyAlignment="1">
      <alignment horizontal="centerContinuous" vertical="center" wrapText="1"/>
    </xf>
    <xf numFmtId="0" fontId="18" fillId="10" borderId="43" xfId="0" applyFont="1" applyFill="1" applyBorder="1" applyAlignment="1">
      <alignment horizontal="center" vertical="center" wrapText="1"/>
    </xf>
    <xf numFmtId="172" fontId="12" fillId="8" borderId="34" xfId="0" applyNumberFormat="1" applyFont="1" applyFill="1" applyBorder="1"/>
    <xf numFmtId="0" fontId="12" fillId="5" borderId="19" xfId="0" quotePrefix="1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2" fillId="0" borderId="59" xfId="21" applyNumberFormat="1" applyFont="1" applyFill="1" applyBorder="1" applyAlignment="1"/>
    <xf numFmtId="172" fontId="12" fillId="0" borderId="60" xfId="21" quotePrefix="1" applyNumberFormat="1" applyFont="1" applyFill="1" applyBorder="1" applyAlignment="1"/>
    <xf numFmtId="172" fontId="12" fillId="0" borderId="58" xfId="21" applyNumberFormat="1" applyFont="1" applyBorder="1" applyAlignment="1"/>
    <xf numFmtId="172" fontId="12" fillId="0" borderId="59" xfId="21" applyNumberFormat="1" applyFont="1" applyFill="1" applyBorder="1" applyAlignment="1"/>
    <xf numFmtId="172" fontId="12" fillId="0" borderId="60" xfId="21" applyNumberFormat="1" applyFont="1" applyFill="1" applyBorder="1" applyAlignment="1"/>
    <xf numFmtId="172" fontId="12" fillId="0" borderId="61" xfId="21" quotePrefix="1" applyNumberFormat="1" applyFont="1" applyFill="1" applyBorder="1" applyAlignment="1"/>
    <xf numFmtId="0" fontId="12" fillId="8" borderId="4" xfId="14" applyFont="1" applyFill="1" applyBorder="1"/>
    <xf numFmtId="0" fontId="25" fillId="11" borderId="6" xfId="14" applyFont="1" applyFill="1" applyBorder="1" applyAlignment="1">
      <alignment horizontal="center" vertical="center" wrapText="1"/>
    </xf>
    <xf numFmtId="0" fontId="25" fillId="11" borderId="6" xfId="32" applyFont="1" applyFill="1" applyBorder="1" applyAlignment="1">
      <alignment horizontal="center" vertical="center" wrapText="1"/>
    </xf>
    <xf numFmtId="0" fontId="22" fillId="11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1" borderId="6" xfId="14" applyFont="1" applyFill="1" applyBorder="1" applyAlignment="1">
      <alignment horizontal="center" vertical="center" wrapText="1"/>
    </xf>
    <xf numFmtId="0" fontId="12" fillId="8" borderId="4" xfId="14" applyFont="1" applyFill="1" applyBorder="1" applyAlignment="1">
      <alignment horizontal="center"/>
    </xf>
    <xf numFmtId="0" fontId="12" fillId="8" borderId="8" xfId="14" applyNumberFormat="1" applyFont="1" applyFill="1" applyBorder="1" applyAlignment="1">
      <alignment horizontal="center"/>
    </xf>
    <xf numFmtId="0" fontId="12" fillId="0" borderId="18" xfId="14" applyFont="1" applyBorder="1"/>
    <xf numFmtId="0" fontId="12" fillId="0" borderId="19" xfId="32" applyFont="1" applyBorder="1"/>
    <xf numFmtId="0" fontId="12" fillId="0" borderId="19" xfId="14" applyFont="1" applyBorder="1"/>
    <xf numFmtId="0" fontId="12" fillId="0" borderId="16" xfId="14" applyFont="1" applyBorder="1"/>
    <xf numFmtId="0" fontId="12" fillId="0" borderId="15" xfId="14" applyFont="1" applyBorder="1"/>
    <xf numFmtId="0" fontId="12" fillId="0" borderId="15" xfId="14" applyFont="1" applyBorder="1" applyAlignment="1">
      <alignment horizontal="left"/>
    </xf>
    <xf numFmtId="0" fontId="12" fillId="8" borderId="15" xfId="14" applyFont="1" applyFill="1" applyBorder="1"/>
    <xf numFmtId="0" fontId="12" fillId="8" borderId="0" xfId="14" applyFont="1" applyFill="1" applyBorder="1"/>
    <xf numFmtId="0" fontId="12" fillId="8" borderId="8" xfId="14" applyFont="1" applyFill="1" applyBorder="1"/>
    <xf numFmtId="172" fontId="12" fillId="8" borderId="8" xfId="14" applyNumberFormat="1" applyFont="1" applyFill="1" applyBorder="1"/>
    <xf numFmtId="172" fontId="12" fillId="8" borderId="8" xfId="14" applyNumberFormat="1" applyFont="1" applyFill="1" applyBorder="1" applyAlignment="1">
      <alignment horizontal="center" vertical="center"/>
    </xf>
    <xf numFmtId="171" fontId="12" fillId="8" borderId="8" xfId="14" applyNumberFormat="1" applyFont="1" applyFill="1" applyBorder="1"/>
    <xf numFmtId="0" fontId="12" fillId="8" borderId="15" xfId="14" applyNumberFormat="1" applyFont="1" applyFill="1" applyBorder="1" applyAlignment="1">
      <alignment horizontal="center"/>
    </xf>
    <xf numFmtId="0" fontId="12" fillId="8" borderId="15" xfId="35" applyNumberFormat="1" applyFont="1" applyFill="1" applyBorder="1" applyAlignment="1">
      <alignment horizontal="center"/>
    </xf>
    <xf numFmtId="0" fontId="12" fillId="8" borderId="15" xfId="32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0" fontId="12" fillId="8" borderId="8" xfId="35" applyNumberFormat="1" applyFont="1" applyFill="1" applyBorder="1" applyAlignment="1">
      <alignment horizontal="center"/>
    </xf>
    <xf numFmtId="0" fontId="12" fillId="8" borderId="8" xfId="32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7" xfId="14" applyNumberFormat="1" applyFont="1" applyFill="1" applyBorder="1" applyAlignment="1">
      <alignment horizontal="center"/>
    </xf>
    <xf numFmtId="0" fontId="12" fillId="8" borderId="17" xfId="35" applyNumberFormat="1" applyFont="1" applyFill="1" applyBorder="1" applyAlignment="1">
      <alignment horizontal="center"/>
    </xf>
    <xf numFmtId="0" fontId="12" fillId="8" borderId="17" xfId="32" applyNumberFormat="1" applyFont="1" applyFill="1" applyBorder="1" applyAlignment="1">
      <alignment horizontal="center"/>
    </xf>
    <xf numFmtId="0" fontId="12" fillId="8" borderId="17" xfId="14" applyFont="1" applyFill="1" applyBorder="1" applyAlignment="1">
      <alignment horizontal="center"/>
    </xf>
    <xf numFmtId="172" fontId="12" fillId="8" borderId="17" xfId="14" applyNumberFormat="1" applyFont="1" applyFill="1" applyBorder="1" applyAlignment="1">
      <alignment horizontal="left"/>
    </xf>
    <xf numFmtId="0" fontId="12" fillId="8" borderId="17" xfId="14" applyNumberFormat="1" applyFont="1" applyFill="1" applyBorder="1" applyAlignment="1">
      <alignment horizontal="left"/>
    </xf>
    <xf numFmtId="0" fontId="12" fillId="8" borderId="17" xfId="14" applyNumberFormat="1" applyFont="1" applyFill="1" applyBorder="1" applyAlignment="1"/>
    <xf numFmtId="0" fontId="12" fillId="8" borderId="17" xfId="14" applyFont="1" applyFill="1" applyBorder="1"/>
    <xf numFmtId="172" fontId="12" fillId="8" borderId="17" xfId="14" applyNumberFormat="1" applyFont="1" applyFill="1" applyBorder="1"/>
    <xf numFmtId="172" fontId="12" fillId="8" borderId="17" xfId="14" applyNumberFormat="1" applyFont="1" applyFill="1" applyBorder="1" applyAlignment="1">
      <alignment horizontal="center" vertical="center"/>
    </xf>
    <xf numFmtId="171" fontId="12" fillId="8" borderId="17" xfId="14" applyNumberFormat="1" applyFont="1" applyFill="1" applyBorder="1"/>
    <xf numFmtId="0" fontId="12" fillId="0" borderId="0" xfId="32" applyFont="1"/>
    <xf numFmtId="172" fontId="12" fillId="0" borderId="0" xfId="44" applyNumberFormat="1" applyFont="1"/>
    <xf numFmtId="0" fontId="12" fillId="0" borderId="0" xfId="14" applyFont="1" applyAlignment="1">
      <alignment horizontal="left"/>
    </xf>
    <xf numFmtId="0" fontId="22" fillId="11" borderId="62" xfId="14" applyFont="1" applyFill="1" applyBorder="1" applyAlignment="1">
      <alignment horizontal="centerContinuous" vertical="center"/>
    </xf>
    <xf numFmtId="0" fontId="22" fillId="11" borderId="63" xfId="14" applyFont="1" applyFill="1" applyBorder="1" applyAlignment="1">
      <alignment horizontal="centerContinuous" vertical="center"/>
    </xf>
    <xf numFmtId="0" fontId="22" fillId="11" borderId="7" xfId="14" applyFont="1" applyFill="1" applyBorder="1" applyAlignment="1">
      <alignment horizontal="centerContinuous" vertical="center"/>
    </xf>
    <xf numFmtId="0" fontId="22" fillId="11" borderId="15" xfId="14" applyFont="1" applyFill="1" applyBorder="1" applyAlignment="1">
      <alignment horizontal="center" vertical="center" wrapText="1"/>
    </xf>
    <xf numFmtId="175" fontId="12" fillId="8" borderId="15" xfId="14" applyNumberFormat="1" applyFont="1" applyFill="1" applyBorder="1"/>
    <xf numFmtId="175" fontId="12" fillId="8" borderId="8" xfId="14" applyNumberFormat="1" applyFont="1" applyFill="1" applyBorder="1"/>
    <xf numFmtId="175" fontId="12" fillId="8" borderId="17" xfId="14" applyNumberFormat="1" applyFont="1" applyFill="1" applyBorder="1"/>
    <xf numFmtId="0" fontId="12" fillId="0" borderId="8" xfId="14" applyFont="1" applyBorder="1"/>
    <xf numFmtId="0" fontId="12" fillId="0" borderId="17" xfId="14" applyFont="1" applyBorder="1"/>
    <xf numFmtId="172" fontId="12" fillId="8" borderId="15" xfId="14" applyNumberFormat="1" applyFont="1" applyFill="1" applyBorder="1"/>
    <xf numFmtId="172" fontId="12" fillId="8" borderId="15" xfId="14" applyNumberFormat="1" applyFont="1" applyFill="1" applyBorder="1" applyAlignment="1">
      <alignment horizontal="center" vertical="center"/>
    </xf>
    <xf numFmtId="171" fontId="12" fillId="8" borderId="15" xfId="14" applyNumberFormat="1" applyFont="1" applyFill="1" applyBorder="1"/>
    <xf numFmtId="0" fontId="12" fillId="0" borderId="0" xfId="14" applyFont="1" applyBorder="1"/>
    <xf numFmtId="0" fontId="22" fillId="11" borderId="1" xfId="14" applyFont="1" applyFill="1" applyBorder="1" applyAlignment="1">
      <alignment horizontal="centerContinuous" vertical="center"/>
    </xf>
    <xf numFmtId="0" fontId="22" fillId="11" borderId="2" xfId="14" applyFont="1" applyFill="1" applyBorder="1" applyAlignment="1">
      <alignment horizontal="centerContinuous" vertical="center"/>
    </xf>
    <xf numFmtId="0" fontId="22" fillId="11" borderId="3" xfId="14" applyFont="1" applyFill="1" applyBorder="1" applyAlignment="1">
      <alignment horizontal="centerContinuous" vertical="center"/>
    </xf>
    <xf numFmtId="0" fontId="22" fillId="11" borderId="42" xfId="23" applyFont="1" applyFill="1" applyBorder="1" applyAlignment="1">
      <alignment horizontal="center" vertical="center" wrapText="1"/>
    </xf>
    <xf numFmtId="0" fontId="22" fillId="11" borderId="24" xfId="23" applyFont="1" applyFill="1" applyBorder="1" applyAlignment="1">
      <alignment horizontal="center" vertical="center" wrapText="1"/>
    </xf>
    <xf numFmtId="0" fontId="22" fillId="11" borderId="44" xfId="23" applyFont="1" applyFill="1" applyBorder="1" applyAlignment="1">
      <alignment horizontal="center" vertical="center" wrapText="1"/>
    </xf>
    <xf numFmtId="171" fontId="12" fillId="0" borderId="15" xfId="14" applyNumberFormat="1" applyFont="1" applyBorder="1"/>
    <xf numFmtId="173" fontId="12" fillId="0" borderId="15" xfId="23" applyNumberFormat="1" applyFont="1" applyBorder="1"/>
    <xf numFmtId="172" fontId="12" fillId="0" borderId="15" xfId="23" applyNumberFormat="1" applyFont="1" applyBorder="1"/>
    <xf numFmtId="175" fontId="12" fillId="0" borderId="15" xfId="23" applyNumberFormat="1" applyFont="1" applyBorder="1"/>
    <xf numFmtId="171" fontId="12" fillId="0" borderId="8" xfId="14" applyNumberFormat="1" applyFont="1" applyBorder="1"/>
    <xf numFmtId="173" fontId="12" fillId="0" borderId="8" xfId="23" applyNumberFormat="1" applyFont="1" applyBorder="1"/>
    <xf numFmtId="172" fontId="12" fillId="0" borderId="8" xfId="23" applyNumberFormat="1" applyFont="1" applyBorder="1"/>
    <xf numFmtId="175" fontId="12" fillId="0" borderId="8" xfId="23" applyNumberFormat="1" applyFont="1" applyBorder="1"/>
    <xf numFmtId="173" fontId="12" fillId="0" borderId="8" xfId="14" applyNumberFormat="1" applyFont="1" applyBorder="1"/>
    <xf numFmtId="172" fontId="12" fillId="0" borderId="8" xfId="14" applyNumberFormat="1" applyFont="1" applyBorder="1"/>
    <xf numFmtId="171" fontId="12" fillId="0" borderId="17" xfId="14" applyNumberFormat="1" applyFont="1" applyBorder="1"/>
    <xf numFmtId="173" fontId="12" fillId="0" borderId="17" xfId="14" applyNumberFormat="1" applyFont="1" applyBorder="1"/>
    <xf numFmtId="172" fontId="12" fillId="0" borderId="17" xfId="14" applyNumberFormat="1" applyFont="1" applyBorder="1"/>
    <xf numFmtId="172" fontId="12" fillId="0" borderId="17" xfId="23" applyNumberFormat="1" applyFont="1" applyBorder="1"/>
    <xf numFmtId="175" fontId="12" fillId="0" borderId="17" xfId="23" applyNumberFormat="1" applyFont="1" applyBorder="1"/>
    <xf numFmtId="171" fontId="12" fillId="0" borderId="0" xfId="14" applyNumberFormat="1" applyFont="1" applyBorder="1"/>
    <xf numFmtId="172" fontId="12" fillId="0" borderId="0" xfId="35" applyNumberFormat="1" applyFont="1" applyBorder="1"/>
    <xf numFmtId="172" fontId="12" fillId="0" borderId="0" xfId="14" applyNumberFormat="1" applyFont="1" applyBorder="1"/>
    <xf numFmtId="0" fontId="12" fillId="5" borderId="5" xfId="32" applyFont="1" applyFill="1" applyBorder="1"/>
    <xf numFmtId="0" fontId="12" fillId="5" borderId="4" xfId="32" applyFont="1" applyFill="1" applyBorder="1" applyAlignment="1">
      <alignment horizontal="center"/>
    </xf>
    <xf numFmtId="0" fontId="12" fillId="0" borderId="0" xfId="32" applyFont="1"/>
    <xf numFmtId="0" fontId="12" fillId="5" borderId="22" xfId="32" applyFont="1" applyFill="1" applyBorder="1"/>
    <xf numFmtId="0" fontId="12" fillId="0" borderId="21" xfId="32" applyFont="1" applyBorder="1"/>
    <xf numFmtId="0" fontId="12" fillId="5" borderId="21" xfId="32" applyFont="1" applyFill="1" applyBorder="1"/>
    <xf numFmtId="0" fontId="12" fillId="5" borderId="20" xfId="32" applyFont="1" applyFill="1" applyBorder="1" applyAlignment="1">
      <alignment horizontal="left"/>
    </xf>
    <xf numFmtId="0" fontId="12" fillId="5" borderId="10" xfId="32" applyFont="1" applyFill="1" applyBorder="1"/>
    <xf numFmtId="0" fontId="12" fillId="5" borderId="11" xfId="32" applyFont="1" applyFill="1" applyBorder="1"/>
    <xf numFmtId="0" fontId="12" fillId="5" borderId="11" xfId="32" applyFont="1" applyFill="1" applyBorder="1" applyAlignment="1">
      <alignment horizontal="left"/>
    </xf>
    <xf numFmtId="0" fontId="12" fillId="5" borderId="12" xfId="32" applyFont="1" applyFill="1" applyBorder="1"/>
    <xf numFmtId="179" fontId="12" fillId="0" borderId="50" xfId="0" applyNumberFormat="1" applyFont="1" applyBorder="1"/>
    <xf numFmtId="179" fontId="12" fillId="0" borderId="27" xfId="0" applyNumberFormat="1" applyFont="1" applyBorder="1"/>
    <xf numFmtId="179" fontId="12" fillId="0" borderId="29" xfId="0" applyNumberFormat="1" applyFont="1" applyBorder="1"/>
    <xf numFmtId="180" fontId="23" fillId="8" borderId="6" xfId="0" applyNumberFormat="1" applyFont="1" applyFill="1" applyBorder="1" applyAlignment="1"/>
    <xf numFmtId="180" fontId="12" fillId="8" borderId="8" xfId="0" applyNumberFormat="1" applyFont="1" applyFill="1" applyBorder="1" applyAlignment="1"/>
    <xf numFmtId="180" fontId="12" fillId="8" borderId="28" xfId="0" applyNumberFormat="1" applyFont="1" applyFill="1" applyBorder="1" applyAlignment="1"/>
    <xf numFmtId="180" fontId="12" fillId="0" borderId="15" xfId="23" applyNumberFormat="1" applyFont="1" applyBorder="1"/>
    <xf numFmtId="180" fontId="12" fillId="0" borderId="8" xfId="23" applyNumberFormat="1" applyFont="1" applyBorder="1"/>
    <xf numFmtId="180" fontId="12" fillId="0" borderId="17" xfId="23" applyNumberFormat="1" applyFont="1" applyBorder="1"/>
    <xf numFmtId="180" fontId="12" fillId="8" borderId="15" xfId="0" applyNumberFormat="1" applyFont="1" applyFill="1" applyBorder="1" applyAlignment="1"/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26" fillId="11" borderId="15" xfId="32" applyFont="1" applyFill="1" applyBorder="1" applyAlignment="1">
      <alignment vertical="center"/>
    </xf>
    <xf numFmtId="0" fontId="26" fillId="11" borderId="15" xfId="32" applyFont="1" applyFill="1" applyBorder="1" applyAlignment="1">
      <alignment horizontal="center" vertical="center"/>
    </xf>
    <xf numFmtId="49" fontId="12" fillId="0" borderId="15" xfId="40" applyNumberFormat="1" applyFont="1" applyFill="1" applyBorder="1" applyAlignment="1">
      <alignment horizontal="center"/>
    </xf>
    <xf numFmtId="0" fontId="12" fillId="5" borderId="15" xfId="32" applyNumberFormat="1" applyFont="1" applyFill="1" applyBorder="1" applyAlignment="1">
      <alignment horizontal="center"/>
    </xf>
    <xf numFmtId="172" fontId="12" fillId="5" borderId="15" xfId="40" applyNumberFormat="1" applyFont="1" applyFill="1" applyBorder="1" applyAlignment="1">
      <alignment horizontal="left"/>
    </xf>
    <xf numFmtId="0" fontId="17" fillId="5" borderId="15" xfId="32" applyNumberFormat="1" applyFont="1" applyFill="1" applyBorder="1" applyAlignment="1"/>
    <xf numFmtId="0" fontId="12" fillId="5" borderId="15" xfId="32" applyNumberFormat="1" applyFont="1" applyFill="1" applyBorder="1" applyAlignment="1">
      <alignment horizontal="left"/>
    </xf>
    <xf numFmtId="49" fontId="12" fillId="0" borderId="8" xfId="40" applyNumberFormat="1" applyFont="1" applyFill="1" applyBorder="1" applyAlignment="1">
      <alignment horizontal="center"/>
    </xf>
    <xf numFmtId="0" fontId="12" fillId="5" borderId="8" xfId="32" applyNumberFormat="1" applyFont="1" applyFill="1" applyBorder="1" applyAlignment="1">
      <alignment horizontal="center"/>
    </xf>
    <xf numFmtId="172" fontId="12" fillId="5" borderId="8" xfId="40" applyNumberFormat="1" applyFont="1" applyFill="1" applyBorder="1" applyAlignment="1">
      <alignment horizontal="left"/>
    </xf>
    <xf numFmtId="0" fontId="12" fillId="5" borderId="8" xfId="32" applyNumberFormat="1" applyFont="1" applyFill="1" applyBorder="1" applyAlignment="1"/>
    <xf numFmtId="0" fontId="12" fillId="5" borderId="8" xfId="32" applyNumberFormat="1" applyFont="1" applyFill="1" applyBorder="1" applyAlignment="1">
      <alignment horizontal="left"/>
    </xf>
    <xf numFmtId="49" fontId="12" fillId="0" borderId="17" xfId="40" applyNumberFormat="1" applyFont="1" applyFill="1" applyBorder="1" applyAlignment="1">
      <alignment horizontal="center"/>
    </xf>
    <xf numFmtId="0" fontId="12" fillId="5" borderId="17" xfId="32" applyNumberFormat="1" applyFont="1" applyFill="1" applyBorder="1" applyAlignment="1">
      <alignment horizontal="center"/>
    </xf>
    <xf numFmtId="172" fontId="12" fillId="5" borderId="17" xfId="40" applyNumberFormat="1" applyFont="1" applyFill="1" applyBorder="1" applyAlignment="1">
      <alignment horizontal="left"/>
    </xf>
    <xf numFmtId="0" fontId="12" fillId="5" borderId="17" xfId="32" applyNumberFormat="1" applyFont="1" applyFill="1" applyBorder="1" applyAlignment="1"/>
    <xf numFmtId="0" fontId="12" fillId="5" borderId="17" xfId="32" applyNumberFormat="1" applyFont="1" applyFill="1" applyBorder="1" applyAlignment="1">
      <alignment horizontal="left"/>
    </xf>
    <xf numFmtId="171" fontId="12" fillId="5" borderId="0" xfId="15" applyNumberFormat="1" applyFont="1" applyFill="1" applyBorder="1" applyAlignment="1">
      <alignment horizontal="center"/>
    </xf>
    <xf numFmtId="169" fontId="12" fillId="8" borderId="7" xfId="17" applyNumberFormat="1" applyFont="1" applyFill="1" applyBorder="1" applyAlignment="1">
      <alignment horizontal="center"/>
    </xf>
    <xf numFmtId="0" fontId="12" fillId="5" borderId="5" xfId="15" applyFont="1" applyFill="1" applyBorder="1" applyAlignment="1">
      <alignment horizontal="center"/>
    </xf>
    <xf numFmtId="0" fontId="17" fillId="5" borderId="5" xfId="15" applyFont="1" applyFill="1" applyBorder="1" applyAlignment="1">
      <alignment horizontal="right" vertical="center"/>
    </xf>
    <xf numFmtId="0" fontId="17" fillId="5" borderId="12" xfId="15" applyFont="1" applyFill="1" applyBorder="1" applyAlignment="1">
      <alignment horizontal="right" vertical="center"/>
    </xf>
    <xf numFmtId="174" fontId="17" fillId="5" borderId="5" xfId="15" applyNumberFormat="1" applyFont="1" applyFill="1" applyBorder="1" applyAlignment="1">
      <alignment horizontal="left"/>
    </xf>
    <xf numFmtId="0" fontId="17" fillId="5" borderId="5" xfId="15" applyFont="1" applyFill="1" applyBorder="1" applyAlignment="1">
      <alignment horizontal="right"/>
    </xf>
    <xf numFmtId="0" fontId="17" fillId="5" borderId="5" xfId="15" quotePrefix="1" applyFont="1" applyFill="1" applyBorder="1" applyAlignment="1">
      <alignment horizontal="left"/>
    </xf>
    <xf numFmtId="0" fontId="17" fillId="8" borderId="5" xfId="15" applyFont="1" applyFill="1" applyBorder="1" applyAlignment="1">
      <alignment horizontal="right"/>
    </xf>
    <xf numFmtId="0" fontId="12" fillId="8" borderId="63" xfId="15" applyFont="1" applyFill="1" applyBorder="1" applyAlignment="1">
      <alignment horizontal="right"/>
    </xf>
    <xf numFmtId="169" fontId="12" fillId="12" borderId="63" xfId="11" applyNumberFormat="1" applyFont="1" applyFill="1" applyBorder="1" applyAlignment="1">
      <alignment horizontal="center"/>
    </xf>
    <xf numFmtId="0" fontId="12" fillId="8" borderId="0" xfId="0" applyFont="1" applyFill="1" applyBorder="1" applyAlignment="1"/>
    <xf numFmtId="171" fontId="12" fillId="8" borderId="0" xfId="0" applyNumberFormat="1" applyFont="1" applyFill="1" applyBorder="1" applyAlignment="1"/>
    <xf numFmtId="180" fontId="12" fillId="8" borderId="0" xfId="0" applyNumberFormat="1" applyFont="1" applyFill="1" applyBorder="1" applyAlignment="1"/>
    <xf numFmtId="173" fontId="12" fillId="8" borderId="0" xfId="0" applyNumberFormat="1" applyFont="1" applyFill="1" applyBorder="1"/>
    <xf numFmtId="172" fontId="12" fillId="8" borderId="0" xfId="17" applyNumberFormat="1" applyFont="1" applyFill="1" applyBorder="1"/>
    <xf numFmtId="0" fontId="22" fillId="11" borderId="1" xfId="0" applyFont="1" applyFill="1" applyBorder="1"/>
    <xf numFmtId="0" fontId="12" fillId="0" borderId="3" xfId="0" applyFont="1" applyBorder="1" applyAlignment="1">
      <alignment horizontal="center" vertical="center"/>
    </xf>
    <xf numFmtId="0" fontId="12" fillId="8" borderId="15" xfId="8" applyFont="1" applyFill="1" applyBorder="1"/>
    <xf numFmtId="171" fontId="12" fillId="8" borderId="15" xfId="8" applyNumberFormat="1" applyFont="1" applyFill="1" applyBorder="1"/>
    <xf numFmtId="172" fontId="12" fillId="8" borderId="15" xfId="11" applyNumberFormat="1" applyFont="1" applyFill="1" applyBorder="1"/>
    <xf numFmtId="172" fontId="12" fillId="8" borderId="15" xfId="8" applyNumberFormat="1" applyFont="1" applyFill="1" applyBorder="1"/>
    <xf numFmtId="0" fontId="12" fillId="8" borderId="8" xfId="8" applyFont="1" applyFill="1" applyBorder="1"/>
    <xf numFmtId="171" fontId="12" fillId="8" borderId="8" xfId="8" applyNumberFormat="1" applyFont="1" applyFill="1" applyBorder="1"/>
    <xf numFmtId="172" fontId="12" fillId="8" borderId="8" xfId="11" applyNumberFormat="1" applyFont="1" applyFill="1" applyBorder="1"/>
    <xf numFmtId="172" fontId="12" fillId="8" borderId="8" xfId="8" applyNumberFormat="1" applyFont="1" applyFill="1" applyBorder="1"/>
    <xf numFmtId="0" fontId="12" fillId="8" borderId="17" xfId="8" applyFont="1" applyFill="1" applyBorder="1"/>
    <xf numFmtId="171" fontId="12" fillId="8" borderId="17" xfId="8" applyNumberFormat="1" applyFont="1" applyFill="1" applyBorder="1"/>
    <xf numFmtId="172" fontId="12" fillId="8" borderId="17" xfId="11" applyNumberFormat="1" applyFont="1" applyFill="1" applyBorder="1"/>
    <xf numFmtId="172" fontId="12" fillId="8" borderId="17" xfId="8" applyNumberFormat="1" applyFont="1" applyFill="1" applyBorder="1"/>
  </cellXfs>
  <cellStyles count="5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51"/>
    <cellStyle name="Normal 3 2 2 3" xfId="48"/>
    <cellStyle name="Normal 3 2 3" xfId="37"/>
    <cellStyle name="Normal 3 2 3 2" xfId="49"/>
    <cellStyle name="Normal 3 2 4" xfId="27"/>
    <cellStyle name="Normal 3 2 5" xfId="46"/>
    <cellStyle name="Normal 3 3" xfId="33"/>
    <cellStyle name="Normal 3 3 2" xfId="47"/>
    <cellStyle name="Normal 3 4" xfId="38"/>
    <cellStyle name="Normal 3 4 2" xfId="50"/>
    <cellStyle name="Normal 3 5" xfId="24"/>
    <cellStyle name="Normal 3 6" xfId="45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44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42002</c:v>
                </c:pt>
                <c:pt idx="2">
                  <c:v>42003</c:v>
                </c:pt>
                <c:pt idx="3">
                  <c:v>42006</c:v>
                </c:pt>
                <c:pt idx="4">
                  <c:v>42009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1.9202054582556321E-3</c:v>
                </c:pt>
                <c:pt idx="1">
                  <c:v>1.9202054582556321E-3</c:v>
                </c:pt>
                <c:pt idx="2">
                  <c:v>1.9202054582556321E-3</c:v>
                </c:pt>
                <c:pt idx="3">
                  <c:v>1.9202054582556321E-3</c:v>
                </c:pt>
                <c:pt idx="4">
                  <c:v>1.9202054582556321E-3</c:v>
                </c:pt>
                <c:pt idx="5">
                  <c:v>1.9202054582556321E-3</c:v>
                </c:pt>
                <c:pt idx="6">
                  <c:v>1.9202054582556321E-3</c:v>
                </c:pt>
                <c:pt idx="7">
                  <c:v>1.9202054582556321E-3</c:v>
                </c:pt>
                <c:pt idx="8">
                  <c:v>1.9202054582556321E-3</c:v>
                </c:pt>
                <c:pt idx="9">
                  <c:v>1.9202054582556321E-3</c:v>
                </c:pt>
                <c:pt idx="10">
                  <c:v>1.9202054582556321E-3</c:v>
                </c:pt>
                <c:pt idx="11">
                  <c:v>1.9202054582556321E-3</c:v>
                </c:pt>
                <c:pt idx="12">
                  <c:v>1.9202054582556321E-3</c:v>
                </c:pt>
                <c:pt idx="13">
                  <c:v>1.9202054582556321E-3</c:v>
                </c:pt>
                <c:pt idx="14">
                  <c:v>1.9202054582556321E-3</c:v>
                </c:pt>
                <c:pt idx="15">
                  <c:v>1.9202054582556321E-3</c:v>
                </c:pt>
                <c:pt idx="16">
                  <c:v>1.9202054582556321E-3</c:v>
                </c:pt>
                <c:pt idx="17">
                  <c:v>1.9202054582556321E-3</c:v>
                </c:pt>
                <c:pt idx="18">
                  <c:v>1.9202054582556321E-3</c:v>
                </c:pt>
                <c:pt idx="19">
                  <c:v>1.9202054582556321E-3</c:v>
                </c:pt>
                <c:pt idx="20">
                  <c:v>1.9202054582556321E-3</c:v>
                </c:pt>
                <c:pt idx="21">
                  <c:v>1.9202054582556321E-3</c:v>
                </c:pt>
                <c:pt idx="22">
                  <c:v>1.9202054582556321E-3</c:v>
                </c:pt>
                <c:pt idx="23">
                  <c:v>1.9202054582556321E-3</c:v>
                </c:pt>
                <c:pt idx="24">
                  <c:v>1.9202054582556321E-3</c:v>
                </c:pt>
                <c:pt idx="25">
                  <c:v>1.9202054582556321E-3</c:v>
                </c:pt>
                <c:pt idx="26">
                  <c:v>1.9202054582556321E-3</c:v>
                </c:pt>
                <c:pt idx="27">
                  <c:v>1.9202054582556321E-3</c:v>
                </c:pt>
                <c:pt idx="28">
                  <c:v>1.9202054582556321E-3</c:v>
                </c:pt>
                <c:pt idx="29">
                  <c:v>1.9202054582556321E-3</c:v>
                </c:pt>
                <c:pt idx="30">
                  <c:v>1.9202054582556321E-3</c:v>
                </c:pt>
                <c:pt idx="31">
                  <c:v>1.9202054582556321E-3</c:v>
                </c:pt>
                <c:pt idx="32">
                  <c:v>1.9202054582556321E-3</c:v>
                </c:pt>
                <c:pt idx="33">
                  <c:v>1.9202054582556321E-3</c:v>
                </c:pt>
                <c:pt idx="34">
                  <c:v>1.9202054582556321E-3</c:v>
                </c:pt>
                <c:pt idx="35">
                  <c:v>1.9202054582556321E-3</c:v>
                </c:pt>
                <c:pt idx="36">
                  <c:v>1.9202054582556321E-3</c:v>
                </c:pt>
                <c:pt idx="37">
                  <c:v>1.9202054582556321E-3</c:v>
                </c:pt>
                <c:pt idx="38">
                  <c:v>1.9202054582556321E-3</c:v>
                </c:pt>
                <c:pt idx="39">
                  <c:v>1.9202054582556321E-3</c:v>
                </c:pt>
                <c:pt idx="40">
                  <c:v>1.9202054582556321E-3</c:v>
                </c:pt>
                <c:pt idx="41">
                  <c:v>1.9202054582556321E-3</c:v>
                </c:pt>
                <c:pt idx="42">
                  <c:v>1.9202054582556321E-3</c:v>
                </c:pt>
                <c:pt idx="43">
                  <c:v>1.9202054582556321E-3</c:v>
                </c:pt>
                <c:pt idx="44">
                  <c:v>1.9202054582556321E-3</c:v>
                </c:pt>
                <c:pt idx="45">
                  <c:v>1.9202054582556321E-3</c:v>
                </c:pt>
                <c:pt idx="46">
                  <c:v>1.9202054582556321E-3</c:v>
                </c:pt>
                <c:pt idx="47">
                  <c:v>1.9202054582556321E-3</c:v>
                </c:pt>
                <c:pt idx="48">
                  <c:v>1.9202054582556321E-3</c:v>
                </c:pt>
                <c:pt idx="49">
                  <c:v>1.9202054582556321E-3</c:v>
                </c:pt>
                <c:pt idx="50">
                  <c:v>1.9202054582556321E-3</c:v>
                </c:pt>
                <c:pt idx="51">
                  <c:v>1.9202054582556321E-3</c:v>
                </c:pt>
                <c:pt idx="52">
                  <c:v>1.9202054582556321E-3</c:v>
                </c:pt>
                <c:pt idx="53">
                  <c:v>1.9202054582556321E-3</c:v>
                </c:pt>
                <c:pt idx="54">
                  <c:v>1.9202054582556321E-3</c:v>
                </c:pt>
                <c:pt idx="55">
                  <c:v>1.9202054582556321E-3</c:v>
                </c:pt>
                <c:pt idx="56">
                  <c:v>1.9202054582556321E-3</c:v>
                </c:pt>
                <c:pt idx="57">
                  <c:v>1.9202054582556321E-3</c:v>
                </c:pt>
                <c:pt idx="58">
                  <c:v>1.9202054582556321E-3</c:v>
                </c:pt>
                <c:pt idx="59">
                  <c:v>1.9202054582556321E-3</c:v>
                </c:pt>
                <c:pt idx="60">
                  <c:v>1.9202054582556321E-3</c:v>
                </c:pt>
                <c:pt idx="61">
                  <c:v>1.9202054582556321E-3</c:v>
                </c:pt>
                <c:pt idx="62">
                  <c:v>1.9202054582556321E-3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42002</c:v>
                </c:pt>
                <c:pt idx="2">
                  <c:v>42003</c:v>
                </c:pt>
                <c:pt idx="3">
                  <c:v>42006</c:v>
                </c:pt>
                <c:pt idx="4">
                  <c:v>42009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1.8250306065379883E-3</c:v>
                </c:pt>
                <c:pt idx="1">
                  <c:v>1.8377205867670075E-3</c:v>
                </c:pt>
                <c:pt idx="2">
                  <c:v>1.8398355834718441E-3</c:v>
                </c:pt>
                <c:pt idx="3">
                  <c:v>1.8461805735863538E-3</c:v>
                </c:pt>
                <c:pt idx="4">
                  <c:v>1.8525255637008632E-3</c:v>
                </c:pt>
                <c:pt idx="5">
                  <c:v>1.8567555571105364E-3</c:v>
                </c:pt>
                <c:pt idx="6">
                  <c:v>1.8588705538153728E-3</c:v>
                </c:pt>
                <c:pt idx="7">
                  <c:v>1.8609855505202094E-3</c:v>
                </c:pt>
                <c:pt idx="8">
                  <c:v>1.867330540634719E-3</c:v>
                </c:pt>
                <c:pt idx="9">
                  <c:v>1.8694455373395556E-3</c:v>
                </c:pt>
                <c:pt idx="10">
                  <c:v>1.871560534044392E-3</c:v>
                </c:pt>
                <c:pt idx="11">
                  <c:v>1.8736755307492286E-3</c:v>
                </c:pt>
                <c:pt idx="12">
                  <c:v>1.8757905274540652E-3</c:v>
                </c:pt>
                <c:pt idx="13">
                  <c:v>1.8821355175685749E-3</c:v>
                </c:pt>
                <c:pt idx="14">
                  <c:v>1.8842505142734113E-3</c:v>
                </c:pt>
                <c:pt idx="15">
                  <c:v>1.8863655109782479E-3</c:v>
                </c:pt>
                <c:pt idx="16">
                  <c:v>1.8884805076830845E-3</c:v>
                </c:pt>
                <c:pt idx="17">
                  <c:v>1.8905955043879209E-3</c:v>
                </c:pt>
                <c:pt idx="18">
                  <c:v>1.8969404945024305E-3</c:v>
                </c:pt>
                <c:pt idx="19">
                  <c:v>1.8990554912072671E-3</c:v>
                </c:pt>
                <c:pt idx="20">
                  <c:v>1.9011704879121035E-3</c:v>
                </c:pt>
                <c:pt idx="21">
                  <c:v>1.9032854846169401E-3</c:v>
                </c:pt>
                <c:pt idx="22">
                  <c:v>1.9054004813217767E-3</c:v>
                </c:pt>
                <c:pt idx="23">
                  <c:v>1.9117454714362863E-3</c:v>
                </c:pt>
                <c:pt idx="24">
                  <c:v>1.9138604681411227E-3</c:v>
                </c:pt>
                <c:pt idx="25">
                  <c:v>1.9159754648459594E-3</c:v>
                </c:pt>
                <c:pt idx="26">
                  <c:v>1.918090461550796E-3</c:v>
                </c:pt>
                <c:pt idx="27">
                  <c:v>1.9202054582556324E-3</c:v>
                </c:pt>
                <c:pt idx="28">
                  <c:v>1.926550448370142E-3</c:v>
                </c:pt>
                <c:pt idx="29">
                  <c:v>1.9286654450749786E-3</c:v>
                </c:pt>
                <c:pt idx="30">
                  <c:v>1.9307804417798152E-3</c:v>
                </c:pt>
                <c:pt idx="31">
                  <c:v>1.9328954384846516E-3</c:v>
                </c:pt>
                <c:pt idx="32">
                  <c:v>1.9350104351894882E-3</c:v>
                </c:pt>
                <c:pt idx="33">
                  <c:v>1.9413554253039978E-3</c:v>
                </c:pt>
                <c:pt idx="34">
                  <c:v>1.9434704220088344E-3</c:v>
                </c:pt>
                <c:pt idx="35">
                  <c:v>1.9455854187136708E-3</c:v>
                </c:pt>
                <c:pt idx="36">
                  <c:v>1.9477004154185074E-3</c:v>
                </c:pt>
                <c:pt idx="37">
                  <c:v>1.9498154121233438E-3</c:v>
                </c:pt>
                <c:pt idx="38">
                  <c:v>1.9561604022378535E-3</c:v>
                </c:pt>
                <c:pt idx="39">
                  <c:v>1.9582753989426903E-3</c:v>
                </c:pt>
                <c:pt idx="40">
                  <c:v>1.9603903956475267E-3</c:v>
                </c:pt>
                <c:pt idx="41">
                  <c:v>1.9625053923523631E-3</c:v>
                </c:pt>
                <c:pt idx="42">
                  <c:v>1.9646203890571999E-3</c:v>
                </c:pt>
                <c:pt idx="43">
                  <c:v>1.9709653791717095E-3</c:v>
                </c:pt>
                <c:pt idx="44">
                  <c:v>1.9730803758765459E-3</c:v>
                </c:pt>
                <c:pt idx="45">
                  <c:v>1.9751953725813823E-3</c:v>
                </c:pt>
                <c:pt idx="46">
                  <c:v>1.9773103692862187E-3</c:v>
                </c:pt>
                <c:pt idx="47">
                  <c:v>1.9794253659910555E-3</c:v>
                </c:pt>
                <c:pt idx="48">
                  <c:v>1.9857703561055652E-3</c:v>
                </c:pt>
                <c:pt idx="49">
                  <c:v>1.9878853528104016E-3</c:v>
                </c:pt>
                <c:pt idx="50">
                  <c:v>1.9900003495152379E-3</c:v>
                </c:pt>
                <c:pt idx="51">
                  <c:v>1.9921153462200748E-3</c:v>
                </c:pt>
                <c:pt idx="52">
                  <c:v>1.9942303429249112E-3</c:v>
                </c:pt>
                <c:pt idx="53">
                  <c:v>2.0005753330394208E-3</c:v>
                </c:pt>
                <c:pt idx="54">
                  <c:v>2.0026903297442572E-3</c:v>
                </c:pt>
                <c:pt idx="55">
                  <c:v>2.004805326449094E-3</c:v>
                </c:pt>
                <c:pt idx="56">
                  <c:v>2.0069203231539304E-3</c:v>
                </c:pt>
                <c:pt idx="57">
                  <c:v>2.0090353198587668E-3</c:v>
                </c:pt>
                <c:pt idx="58">
                  <c:v>2.0153803099732764E-3</c:v>
                </c:pt>
                <c:pt idx="59">
                  <c:v>2.0174953066781133E-3</c:v>
                </c:pt>
                <c:pt idx="60">
                  <c:v>2.0196103033829496E-3</c:v>
                </c:pt>
                <c:pt idx="61">
                  <c:v>2.021725300087786E-3</c:v>
                </c:pt>
                <c:pt idx="62">
                  <c:v>2.0238402967926229E-3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42002</c:v>
                </c:pt>
                <c:pt idx="2">
                  <c:v>42003</c:v>
                </c:pt>
                <c:pt idx="3">
                  <c:v>42006</c:v>
                </c:pt>
                <c:pt idx="4">
                  <c:v>42009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1.752510093476736E-3</c:v>
                </c:pt>
                <c:pt idx="1">
                  <c:v>1.7834292737102233E-3</c:v>
                </c:pt>
                <c:pt idx="2">
                  <c:v>1.7883975365027155E-3</c:v>
                </c:pt>
                <c:pt idx="3">
                  <c:v>1.8029852953148975E-3</c:v>
                </c:pt>
                <c:pt idx="4">
                  <c:v>1.817097509779137E-3</c:v>
                </c:pt>
                <c:pt idx="5">
                  <c:v>1.8262414614508844E-3</c:v>
                </c:pt>
                <c:pt idx="6">
                  <c:v>1.8307341798954339E-3</c:v>
                </c:pt>
                <c:pt idx="7">
                  <c:v>1.8351740600791012E-3</c:v>
                </c:pt>
                <c:pt idx="8">
                  <c:v>1.8481766710648079E-3</c:v>
                </c:pt>
                <c:pt idx="9">
                  <c:v>1.852405198204945E-3</c:v>
                </c:pt>
                <c:pt idx="10">
                  <c:v>1.8565808870841995E-3</c:v>
                </c:pt>
                <c:pt idx="11">
                  <c:v>1.8607037377025718E-3</c:v>
                </c:pt>
                <c:pt idx="12">
                  <c:v>1.8647737500600613E-3</c:v>
                </c:pt>
                <c:pt idx="13">
                  <c:v>1.8766667575672352E-3</c:v>
                </c:pt>
                <c:pt idx="14">
                  <c:v>1.8805254168811948E-3</c:v>
                </c:pt>
                <c:pt idx="15">
                  <c:v>1.8843312379342718E-3</c:v>
                </c:pt>
                <c:pt idx="16">
                  <c:v>1.8880842207264663E-3</c:v>
                </c:pt>
                <c:pt idx="17">
                  <c:v>1.8917843652577785E-3</c:v>
                </c:pt>
                <c:pt idx="18">
                  <c:v>1.9025677692864195E-3</c:v>
                </c:pt>
                <c:pt idx="19">
                  <c:v>1.9060565607742013E-3</c:v>
                </c:pt>
                <c:pt idx="20">
                  <c:v>1.9094925140011008E-3</c:v>
                </c:pt>
                <c:pt idx="21">
                  <c:v>1.9128756289671178E-3</c:v>
                </c:pt>
                <c:pt idx="22">
                  <c:v>1.9162059056722521E-3</c:v>
                </c:pt>
                <c:pt idx="23">
                  <c:v>1.9258797062223602E-3</c:v>
                </c:pt>
                <c:pt idx="24">
                  <c:v>1.9289986298839646E-3</c:v>
                </c:pt>
                <c:pt idx="25">
                  <c:v>1.9320647152846866E-3</c:v>
                </c:pt>
                <c:pt idx="26">
                  <c:v>1.9350779624245258E-3</c:v>
                </c:pt>
                <c:pt idx="27">
                  <c:v>1.9380383713034825E-3</c:v>
                </c:pt>
                <c:pt idx="28">
                  <c:v>1.9466025683750577E-3</c:v>
                </c:pt>
                <c:pt idx="29">
                  <c:v>1.9493516242104849E-3</c:v>
                </c:pt>
                <c:pt idx="30">
                  <c:v>1.952047841785029E-3</c:v>
                </c:pt>
                <c:pt idx="31">
                  <c:v>1.9546912210986903E-3</c:v>
                </c:pt>
                <c:pt idx="32">
                  <c:v>1.9572817621514699E-3</c:v>
                </c:pt>
                <c:pt idx="33">
                  <c:v>1.9647363557445119E-3</c:v>
                </c:pt>
                <c:pt idx="34">
                  <c:v>1.9671155437537614E-3</c:v>
                </c:pt>
                <c:pt idx="35">
                  <c:v>1.9694418935021279E-3</c:v>
                </c:pt>
                <c:pt idx="36">
                  <c:v>1.9717154049896123E-3</c:v>
                </c:pt>
                <c:pt idx="37">
                  <c:v>1.9739360782162138E-3</c:v>
                </c:pt>
                <c:pt idx="38">
                  <c:v>1.9802810683307234E-3</c:v>
                </c:pt>
                <c:pt idx="39">
                  <c:v>1.9822903885137948E-3</c:v>
                </c:pt>
                <c:pt idx="40">
                  <c:v>1.984246870435984E-3</c:v>
                </c:pt>
                <c:pt idx="41">
                  <c:v>1.9861505140972907E-3</c:v>
                </c:pt>
                <c:pt idx="42">
                  <c:v>1.9880013194977144E-3</c:v>
                </c:pt>
                <c:pt idx="43">
                  <c:v>1.9932367061336912E-3</c:v>
                </c:pt>
                <c:pt idx="44">
                  <c:v>1.9948761584905853E-3</c:v>
                </c:pt>
                <c:pt idx="45">
                  <c:v>1.9964627725865968E-3</c:v>
                </c:pt>
                <c:pt idx="46">
                  <c:v>1.9979965484217257E-3</c:v>
                </c:pt>
                <c:pt idx="47">
                  <c:v>1.9994774859959717E-3</c:v>
                </c:pt>
                <c:pt idx="48">
                  <c:v>2.0036032691534158E-3</c:v>
                </c:pt>
                <c:pt idx="49">
                  <c:v>2.0048728536841325E-3</c:v>
                </c:pt>
                <c:pt idx="50">
                  <c:v>2.0060895999539662E-3</c:v>
                </c:pt>
                <c:pt idx="51">
                  <c:v>2.007253507962917E-3</c:v>
                </c:pt>
                <c:pt idx="52">
                  <c:v>2.0083645777109857E-3</c:v>
                </c:pt>
                <c:pt idx="53">
                  <c:v>2.011380757389897E-3</c:v>
                </c:pt>
                <c:pt idx="54">
                  <c:v>2.012280474094436E-3</c:v>
                </c:pt>
                <c:pt idx="55">
                  <c:v>2.013127352538092E-3</c:v>
                </c:pt>
                <c:pt idx="56">
                  <c:v>2.0139213927208655E-3</c:v>
                </c:pt>
                <c:pt idx="57">
                  <c:v>2.0146625946427573E-3</c:v>
                </c:pt>
                <c:pt idx="58">
                  <c:v>2.0165691708431354E-3</c:v>
                </c:pt>
                <c:pt idx="59">
                  <c:v>2.0170990197214966E-3</c:v>
                </c:pt>
                <c:pt idx="60">
                  <c:v>2.0175760303389749E-3</c:v>
                </c:pt>
                <c:pt idx="61">
                  <c:v>2.0180002026955707E-3</c:v>
                </c:pt>
                <c:pt idx="62">
                  <c:v>2.0183715367912847E-3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051840"/>
        <c:axId val="550053376"/>
      </c:lineChart>
      <c:dateAx>
        <c:axId val="5500518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0053376"/>
        <c:crosses val="autoZero"/>
        <c:auto val="1"/>
        <c:lblOffset val="100"/>
        <c:baseTimeUnit val="days"/>
      </c:dateAx>
      <c:valAx>
        <c:axId val="5500533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0051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42002</c:v>
                </c:pt>
                <c:pt idx="2">
                  <c:v>42003</c:v>
                </c:pt>
                <c:pt idx="3">
                  <c:v>42006</c:v>
                </c:pt>
                <c:pt idx="4">
                  <c:v>42009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  <c:pt idx="63">
                  <c:v>42093</c:v>
                </c:pt>
                <c:pt idx="64">
                  <c:v>42094</c:v>
                </c:pt>
                <c:pt idx="65">
                  <c:v>42095</c:v>
                </c:pt>
                <c:pt idx="66">
                  <c:v>42096</c:v>
                </c:pt>
                <c:pt idx="67">
                  <c:v>42101</c:v>
                </c:pt>
                <c:pt idx="68">
                  <c:v>42102</c:v>
                </c:pt>
                <c:pt idx="69">
                  <c:v>42103</c:v>
                </c:pt>
                <c:pt idx="70">
                  <c:v>42104</c:v>
                </c:pt>
                <c:pt idx="71">
                  <c:v>42107</c:v>
                </c:pt>
                <c:pt idx="72">
                  <c:v>42108</c:v>
                </c:pt>
                <c:pt idx="73">
                  <c:v>42109</c:v>
                </c:pt>
                <c:pt idx="74">
                  <c:v>42110</c:v>
                </c:pt>
                <c:pt idx="75">
                  <c:v>42111</c:v>
                </c:pt>
                <c:pt idx="76">
                  <c:v>42114</c:v>
                </c:pt>
                <c:pt idx="77">
                  <c:v>42115</c:v>
                </c:pt>
                <c:pt idx="78">
                  <c:v>42116</c:v>
                </c:pt>
                <c:pt idx="79">
                  <c:v>42117</c:v>
                </c:pt>
                <c:pt idx="80">
                  <c:v>42118</c:v>
                </c:pt>
                <c:pt idx="81">
                  <c:v>42121</c:v>
                </c:pt>
                <c:pt idx="82">
                  <c:v>42122</c:v>
                </c:pt>
                <c:pt idx="83">
                  <c:v>42123</c:v>
                </c:pt>
                <c:pt idx="84">
                  <c:v>42124</c:v>
                </c:pt>
                <c:pt idx="85">
                  <c:v>42128</c:v>
                </c:pt>
                <c:pt idx="86">
                  <c:v>42129</c:v>
                </c:pt>
                <c:pt idx="87">
                  <c:v>42130</c:v>
                </c:pt>
                <c:pt idx="88">
                  <c:v>42131</c:v>
                </c:pt>
                <c:pt idx="89">
                  <c:v>42132</c:v>
                </c:pt>
                <c:pt idx="90">
                  <c:v>42135</c:v>
                </c:pt>
                <c:pt idx="91">
                  <c:v>42136</c:v>
                </c:pt>
                <c:pt idx="92">
                  <c:v>42137</c:v>
                </c:pt>
                <c:pt idx="93">
                  <c:v>42139</c:v>
                </c:pt>
                <c:pt idx="94">
                  <c:v>42142</c:v>
                </c:pt>
                <c:pt idx="95">
                  <c:v>42143</c:v>
                </c:pt>
                <c:pt idx="96">
                  <c:v>42144</c:v>
                </c:pt>
                <c:pt idx="97">
                  <c:v>42145</c:v>
                </c:pt>
                <c:pt idx="98">
                  <c:v>42146</c:v>
                </c:pt>
                <c:pt idx="99">
                  <c:v>42150</c:v>
                </c:pt>
                <c:pt idx="100">
                  <c:v>42151</c:v>
                </c:pt>
                <c:pt idx="101">
                  <c:v>42152</c:v>
                </c:pt>
                <c:pt idx="102">
                  <c:v>42153</c:v>
                </c:pt>
                <c:pt idx="103">
                  <c:v>42156</c:v>
                </c:pt>
                <c:pt idx="104">
                  <c:v>42157</c:v>
                </c:pt>
                <c:pt idx="105">
                  <c:v>42158</c:v>
                </c:pt>
                <c:pt idx="106">
                  <c:v>42159</c:v>
                </c:pt>
                <c:pt idx="107">
                  <c:v>42160</c:v>
                </c:pt>
                <c:pt idx="108">
                  <c:v>42163</c:v>
                </c:pt>
                <c:pt idx="109">
                  <c:v>42164</c:v>
                </c:pt>
                <c:pt idx="110">
                  <c:v>42165</c:v>
                </c:pt>
                <c:pt idx="111">
                  <c:v>42166</c:v>
                </c:pt>
                <c:pt idx="112">
                  <c:v>42167</c:v>
                </c:pt>
                <c:pt idx="113">
                  <c:v>42170</c:v>
                </c:pt>
                <c:pt idx="114">
                  <c:v>42171</c:v>
                </c:pt>
                <c:pt idx="115">
                  <c:v>42172</c:v>
                </c:pt>
                <c:pt idx="116">
                  <c:v>42173</c:v>
                </c:pt>
                <c:pt idx="117">
                  <c:v>42177</c:v>
                </c:pt>
                <c:pt idx="118">
                  <c:v>42178</c:v>
                </c:pt>
                <c:pt idx="119">
                  <c:v>42179</c:v>
                </c:pt>
                <c:pt idx="120">
                  <c:v>42180</c:v>
                </c:pt>
                <c:pt idx="121">
                  <c:v>42181</c:v>
                </c:pt>
                <c:pt idx="122">
                  <c:v>42184</c:v>
                </c:pt>
                <c:pt idx="123">
                  <c:v>42185</c:v>
                </c:pt>
                <c:pt idx="124">
                  <c:v>42186</c:v>
                </c:pt>
                <c:pt idx="125">
                  <c:v>42187</c:v>
                </c:pt>
                <c:pt idx="126">
                  <c:v>42188</c:v>
                </c:pt>
                <c:pt idx="127">
                  <c:v>42191</c:v>
                </c:pt>
                <c:pt idx="128">
                  <c:v>42192</c:v>
                </c:pt>
                <c:pt idx="129">
                  <c:v>42193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2.900223838409384E-3</c:v>
                </c:pt>
                <c:pt idx="1">
                  <c:v>2.900223838409384E-3</c:v>
                </c:pt>
                <c:pt idx="2">
                  <c:v>2.900223838409384E-3</c:v>
                </c:pt>
                <c:pt idx="3">
                  <c:v>2.900223838409384E-3</c:v>
                </c:pt>
                <c:pt idx="4">
                  <c:v>2.900223838409384E-3</c:v>
                </c:pt>
                <c:pt idx="5">
                  <c:v>2.900223838409384E-3</c:v>
                </c:pt>
                <c:pt idx="6">
                  <c:v>2.900223838409384E-3</c:v>
                </c:pt>
                <c:pt idx="7">
                  <c:v>2.900223838409384E-3</c:v>
                </c:pt>
                <c:pt idx="8">
                  <c:v>2.900223838409384E-3</c:v>
                </c:pt>
                <c:pt idx="9">
                  <c:v>2.900223838409384E-3</c:v>
                </c:pt>
                <c:pt idx="10">
                  <c:v>2.900223838409384E-3</c:v>
                </c:pt>
                <c:pt idx="11">
                  <c:v>2.900223838409384E-3</c:v>
                </c:pt>
                <c:pt idx="12">
                  <c:v>2.900223838409384E-3</c:v>
                </c:pt>
                <c:pt idx="13">
                  <c:v>2.900223838409384E-3</c:v>
                </c:pt>
                <c:pt idx="14">
                  <c:v>2.900223838409384E-3</c:v>
                </c:pt>
                <c:pt idx="15">
                  <c:v>2.900223838409384E-3</c:v>
                </c:pt>
                <c:pt idx="16">
                  <c:v>2.900223838409384E-3</c:v>
                </c:pt>
                <c:pt idx="17">
                  <c:v>2.900223838409384E-3</c:v>
                </c:pt>
                <c:pt idx="18">
                  <c:v>2.900223838409384E-3</c:v>
                </c:pt>
                <c:pt idx="19">
                  <c:v>2.900223838409384E-3</c:v>
                </c:pt>
                <c:pt idx="20">
                  <c:v>2.900223838409384E-3</c:v>
                </c:pt>
                <c:pt idx="21">
                  <c:v>2.900223838409384E-3</c:v>
                </c:pt>
                <c:pt idx="22">
                  <c:v>2.900223838409384E-3</c:v>
                </c:pt>
                <c:pt idx="23">
                  <c:v>2.900223838409384E-3</c:v>
                </c:pt>
                <c:pt idx="24">
                  <c:v>2.900223838409384E-3</c:v>
                </c:pt>
                <c:pt idx="25">
                  <c:v>2.900223838409384E-3</c:v>
                </c:pt>
                <c:pt idx="26">
                  <c:v>2.900223838409384E-3</c:v>
                </c:pt>
                <c:pt idx="27">
                  <c:v>2.900223838409384E-3</c:v>
                </c:pt>
                <c:pt idx="28">
                  <c:v>2.900223838409384E-3</c:v>
                </c:pt>
                <c:pt idx="29">
                  <c:v>2.900223838409384E-3</c:v>
                </c:pt>
                <c:pt idx="30">
                  <c:v>2.900223838409384E-3</c:v>
                </c:pt>
                <c:pt idx="31">
                  <c:v>2.900223838409384E-3</c:v>
                </c:pt>
                <c:pt idx="32">
                  <c:v>2.900223838409384E-3</c:v>
                </c:pt>
                <c:pt idx="33">
                  <c:v>2.900223838409384E-3</c:v>
                </c:pt>
                <c:pt idx="34">
                  <c:v>2.900223838409384E-3</c:v>
                </c:pt>
                <c:pt idx="35">
                  <c:v>2.900223838409384E-3</c:v>
                </c:pt>
                <c:pt idx="36">
                  <c:v>2.900223838409384E-3</c:v>
                </c:pt>
                <c:pt idx="37">
                  <c:v>2.900223838409384E-3</c:v>
                </c:pt>
                <c:pt idx="38">
                  <c:v>2.900223838409384E-3</c:v>
                </c:pt>
                <c:pt idx="39">
                  <c:v>2.900223838409384E-3</c:v>
                </c:pt>
                <c:pt idx="40">
                  <c:v>2.900223838409384E-3</c:v>
                </c:pt>
                <c:pt idx="41">
                  <c:v>2.900223838409384E-3</c:v>
                </c:pt>
                <c:pt idx="42">
                  <c:v>2.900223838409384E-3</c:v>
                </c:pt>
                <c:pt idx="43">
                  <c:v>2.900223838409384E-3</c:v>
                </c:pt>
                <c:pt idx="44">
                  <c:v>2.900223838409384E-3</c:v>
                </c:pt>
                <c:pt idx="45">
                  <c:v>2.900223838409384E-3</c:v>
                </c:pt>
                <c:pt idx="46">
                  <c:v>2.900223838409384E-3</c:v>
                </c:pt>
                <c:pt idx="47">
                  <c:v>2.900223838409384E-3</c:v>
                </c:pt>
                <c:pt idx="48">
                  <c:v>2.900223838409384E-3</c:v>
                </c:pt>
                <c:pt idx="49">
                  <c:v>2.900223838409384E-3</c:v>
                </c:pt>
                <c:pt idx="50">
                  <c:v>2.900223838409384E-3</c:v>
                </c:pt>
                <c:pt idx="51">
                  <c:v>2.900223838409384E-3</c:v>
                </c:pt>
                <c:pt idx="52">
                  <c:v>2.900223838409384E-3</c:v>
                </c:pt>
                <c:pt idx="53">
                  <c:v>2.900223838409384E-3</c:v>
                </c:pt>
                <c:pt idx="54">
                  <c:v>2.900223838409384E-3</c:v>
                </c:pt>
                <c:pt idx="55">
                  <c:v>2.900223838409384E-3</c:v>
                </c:pt>
                <c:pt idx="56">
                  <c:v>2.900223838409384E-3</c:v>
                </c:pt>
                <c:pt idx="57">
                  <c:v>2.900223838409384E-3</c:v>
                </c:pt>
                <c:pt idx="58">
                  <c:v>2.900223838409384E-3</c:v>
                </c:pt>
                <c:pt idx="59">
                  <c:v>2.900223838409384E-3</c:v>
                </c:pt>
                <c:pt idx="60">
                  <c:v>2.900223838409384E-3</c:v>
                </c:pt>
                <c:pt idx="61">
                  <c:v>2.900223838409384E-3</c:v>
                </c:pt>
                <c:pt idx="62">
                  <c:v>2.900223838409384E-3</c:v>
                </c:pt>
                <c:pt idx="63">
                  <c:v>2.900223838409384E-3</c:v>
                </c:pt>
                <c:pt idx="64">
                  <c:v>2.900223838409384E-3</c:v>
                </c:pt>
                <c:pt idx="65">
                  <c:v>2.900223838409384E-3</c:v>
                </c:pt>
                <c:pt idx="66">
                  <c:v>2.900223838409384E-3</c:v>
                </c:pt>
                <c:pt idx="67">
                  <c:v>2.900223838409384E-3</c:v>
                </c:pt>
                <c:pt idx="68">
                  <c:v>2.900223838409384E-3</c:v>
                </c:pt>
                <c:pt idx="69">
                  <c:v>2.900223838409384E-3</c:v>
                </c:pt>
                <c:pt idx="70">
                  <c:v>2.900223838409384E-3</c:v>
                </c:pt>
                <c:pt idx="71">
                  <c:v>2.900223838409384E-3</c:v>
                </c:pt>
                <c:pt idx="72">
                  <c:v>2.900223838409384E-3</c:v>
                </c:pt>
                <c:pt idx="73">
                  <c:v>2.900223838409384E-3</c:v>
                </c:pt>
                <c:pt idx="74">
                  <c:v>2.900223838409384E-3</c:v>
                </c:pt>
                <c:pt idx="75">
                  <c:v>2.900223838409384E-3</c:v>
                </c:pt>
                <c:pt idx="76">
                  <c:v>2.900223838409384E-3</c:v>
                </c:pt>
                <c:pt idx="77">
                  <c:v>2.900223838409384E-3</c:v>
                </c:pt>
                <c:pt idx="78">
                  <c:v>2.900223838409384E-3</c:v>
                </c:pt>
                <c:pt idx="79">
                  <c:v>2.900223838409384E-3</c:v>
                </c:pt>
                <c:pt idx="80">
                  <c:v>2.900223838409384E-3</c:v>
                </c:pt>
                <c:pt idx="81">
                  <c:v>2.900223838409384E-3</c:v>
                </c:pt>
                <c:pt idx="82">
                  <c:v>2.900223838409384E-3</c:v>
                </c:pt>
                <c:pt idx="83">
                  <c:v>2.900223838409384E-3</c:v>
                </c:pt>
                <c:pt idx="84">
                  <c:v>2.900223838409384E-3</c:v>
                </c:pt>
                <c:pt idx="85">
                  <c:v>2.900223838409384E-3</c:v>
                </c:pt>
                <c:pt idx="86">
                  <c:v>2.900223838409384E-3</c:v>
                </c:pt>
                <c:pt idx="87">
                  <c:v>2.900223838409384E-3</c:v>
                </c:pt>
                <c:pt idx="88">
                  <c:v>2.900223838409384E-3</c:v>
                </c:pt>
                <c:pt idx="89">
                  <c:v>2.900223838409384E-3</c:v>
                </c:pt>
                <c:pt idx="90">
                  <c:v>2.900223838409384E-3</c:v>
                </c:pt>
                <c:pt idx="91">
                  <c:v>2.900223838409384E-3</c:v>
                </c:pt>
                <c:pt idx="92">
                  <c:v>2.900223838409384E-3</c:v>
                </c:pt>
                <c:pt idx="93">
                  <c:v>2.900223838409384E-3</c:v>
                </c:pt>
                <c:pt idx="94">
                  <c:v>2.900223838409384E-3</c:v>
                </c:pt>
                <c:pt idx="95">
                  <c:v>2.900223838409384E-3</c:v>
                </c:pt>
                <c:pt idx="96">
                  <c:v>2.900223838409384E-3</c:v>
                </c:pt>
                <c:pt idx="97">
                  <c:v>2.900223838409384E-3</c:v>
                </c:pt>
                <c:pt idx="98">
                  <c:v>2.900223838409384E-3</c:v>
                </c:pt>
                <c:pt idx="99">
                  <c:v>2.900223838409384E-3</c:v>
                </c:pt>
                <c:pt idx="100">
                  <c:v>2.900223838409384E-3</c:v>
                </c:pt>
                <c:pt idx="101">
                  <c:v>2.900223838409384E-3</c:v>
                </c:pt>
                <c:pt idx="102">
                  <c:v>2.900223838409384E-3</c:v>
                </c:pt>
                <c:pt idx="103">
                  <c:v>2.900223838409384E-3</c:v>
                </c:pt>
                <c:pt idx="104">
                  <c:v>2.900223838409384E-3</c:v>
                </c:pt>
                <c:pt idx="105">
                  <c:v>2.900223838409384E-3</c:v>
                </c:pt>
                <c:pt idx="106">
                  <c:v>2.900223838409384E-3</c:v>
                </c:pt>
                <c:pt idx="107">
                  <c:v>2.900223838409384E-3</c:v>
                </c:pt>
                <c:pt idx="108">
                  <c:v>2.900223838409384E-3</c:v>
                </c:pt>
                <c:pt idx="109">
                  <c:v>2.900223838409384E-3</c:v>
                </c:pt>
                <c:pt idx="110">
                  <c:v>2.900223838409384E-3</c:v>
                </c:pt>
                <c:pt idx="111">
                  <c:v>2.900223838409384E-3</c:v>
                </c:pt>
                <c:pt idx="112">
                  <c:v>2.900223838409384E-3</c:v>
                </c:pt>
                <c:pt idx="113">
                  <c:v>2.900223838409384E-3</c:v>
                </c:pt>
                <c:pt idx="114">
                  <c:v>2.900223838409384E-3</c:v>
                </c:pt>
                <c:pt idx="115">
                  <c:v>2.900223838409384E-3</c:v>
                </c:pt>
                <c:pt idx="116">
                  <c:v>2.900223838409384E-3</c:v>
                </c:pt>
                <c:pt idx="117">
                  <c:v>2.900223838409384E-3</c:v>
                </c:pt>
                <c:pt idx="118">
                  <c:v>2.900223838409384E-3</c:v>
                </c:pt>
                <c:pt idx="119">
                  <c:v>2.900223838409384E-3</c:v>
                </c:pt>
                <c:pt idx="120">
                  <c:v>2.900223838409384E-3</c:v>
                </c:pt>
                <c:pt idx="121">
                  <c:v>2.900223838409384E-3</c:v>
                </c:pt>
                <c:pt idx="122">
                  <c:v>2.900223838409384E-3</c:v>
                </c:pt>
                <c:pt idx="123">
                  <c:v>2.900223838409384E-3</c:v>
                </c:pt>
                <c:pt idx="124">
                  <c:v>2.900223838409384E-3</c:v>
                </c:pt>
                <c:pt idx="125">
                  <c:v>2.900223838409384E-3</c:v>
                </c:pt>
                <c:pt idx="126">
                  <c:v>2.900223838409384E-3</c:v>
                </c:pt>
                <c:pt idx="127">
                  <c:v>2.900223838409384E-3</c:v>
                </c:pt>
                <c:pt idx="128">
                  <c:v>2.900223838409384E-3</c:v>
                </c:pt>
                <c:pt idx="129">
                  <c:v>2.900223838409384E-3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42002</c:v>
                </c:pt>
                <c:pt idx="2">
                  <c:v>42003</c:v>
                </c:pt>
                <c:pt idx="3">
                  <c:v>42006</c:v>
                </c:pt>
                <c:pt idx="4">
                  <c:v>42009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  <c:pt idx="63">
                  <c:v>42093</c:v>
                </c:pt>
                <c:pt idx="64">
                  <c:v>42094</c:v>
                </c:pt>
                <c:pt idx="65">
                  <c:v>42095</c:v>
                </c:pt>
                <c:pt idx="66">
                  <c:v>42096</c:v>
                </c:pt>
                <c:pt idx="67">
                  <c:v>42101</c:v>
                </c:pt>
                <c:pt idx="68">
                  <c:v>42102</c:v>
                </c:pt>
                <c:pt idx="69">
                  <c:v>42103</c:v>
                </c:pt>
                <c:pt idx="70">
                  <c:v>42104</c:v>
                </c:pt>
                <c:pt idx="71">
                  <c:v>42107</c:v>
                </c:pt>
                <c:pt idx="72">
                  <c:v>42108</c:v>
                </c:pt>
                <c:pt idx="73">
                  <c:v>42109</c:v>
                </c:pt>
                <c:pt idx="74">
                  <c:v>42110</c:v>
                </c:pt>
                <c:pt idx="75">
                  <c:v>42111</c:v>
                </c:pt>
                <c:pt idx="76">
                  <c:v>42114</c:v>
                </c:pt>
                <c:pt idx="77">
                  <c:v>42115</c:v>
                </c:pt>
                <c:pt idx="78">
                  <c:v>42116</c:v>
                </c:pt>
                <c:pt idx="79">
                  <c:v>42117</c:v>
                </c:pt>
                <c:pt idx="80">
                  <c:v>42118</c:v>
                </c:pt>
                <c:pt idx="81">
                  <c:v>42121</c:v>
                </c:pt>
                <c:pt idx="82">
                  <c:v>42122</c:v>
                </c:pt>
                <c:pt idx="83">
                  <c:v>42123</c:v>
                </c:pt>
                <c:pt idx="84">
                  <c:v>42124</c:v>
                </c:pt>
                <c:pt idx="85">
                  <c:v>42128</c:v>
                </c:pt>
                <c:pt idx="86">
                  <c:v>42129</c:v>
                </c:pt>
                <c:pt idx="87">
                  <c:v>42130</c:v>
                </c:pt>
                <c:pt idx="88">
                  <c:v>42131</c:v>
                </c:pt>
                <c:pt idx="89">
                  <c:v>42132</c:v>
                </c:pt>
                <c:pt idx="90">
                  <c:v>42135</c:v>
                </c:pt>
                <c:pt idx="91">
                  <c:v>42136</c:v>
                </c:pt>
                <c:pt idx="92">
                  <c:v>42137</c:v>
                </c:pt>
                <c:pt idx="93">
                  <c:v>42139</c:v>
                </c:pt>
                <c:pt idx="94">
                  <c:v>42142</c:v>
                </c:pt>
                <c:pt idx="95">
                  <c:v>42143</c:v>
                </c:pt>
                <c:pt idx="96">
                  <c:v>42144</c:v>
                </c:pt>
                <c:pt idx="97">
                  <c:v>42145</c:v>
                </c:pt>
                <c:pt idx="98">
                  <c:v>42146</c:v>
                </c:pt>
                <c:pt idx="99">
                  <c:v>42150</c:v>
                </c:pt>
                <c:pt idx="100">
                  <c:v>42151</c:v>
                </c:pt>
                <c:pt idx="101">
                  <c:v>42152</c:v>
                </c:pt>
                <c:pt idx="102">
                  <c:v>42153</c:v>
                </c:pt>
                <c:pt idx="103">
                  <c:v>42156</c:v>
                </c:pt>
                <c:pt idx="104">
                  <c:v>42157</c:v>
                </c:pt>
                <c:pt idx="105">
                  <c:v>42158</c:v>
                </c:pt>
                <c:pt idx="106">
                  <c:v>42159</c:v>
                </c:pt>
                <c:pt idx="107">
                  <c:v>42160</c:v>
                </c:pt>
                <c:pt idx="108">
                  <c:v>42163</c:v>
                </c:pt>
                <c:pt idx="109">
                  <c:v>42164</c:v>
                </c:pt>
                <c:pt idx="110">
                  <c:v>42165</c:v>
                </c:pt>
                <c:pt idx="111">
                  <c:v>42166</c:v>
                </c:pt>
                <c:pt idx="112">
                  <c:v>42167</c:v>
                </c:pt>
                <c:pt idx="113">
                  <c:v>42170</c:v>
                </c:pt>
                <c:pt idx="114">
                  <c:v>42171</c:v>
                </c:pt>
                <c:pt idx="115">
                  <c:v>42172</c:v>
                </c:pt>
                <c:pt idx="116">
                  <c:v>42173</c:v>
                </c:pt>
                <c:pt idx="117">
                  <c:v>42177</c:v>
                </c:pt>
                <c:pt idx="118">
                  <c:v>42178</c:v>
                </c:pt>
                <c:pt idx="119">
                  <c:v>42179</c:v>
                </c:pt>
                <c:pt idx="120">
                  <c:v>42180</c:v>
                </c:pt>
                <c:pt idx="121">
                  <c:v>42181</c:v>
                </c:pt>
                <c:pt idx="122">
                  <c:v>42184</c:v>
                </c:pt>
                <c:pt idx="123">
                  <c:v>42185</c:v>
                </c:pt>
                <c:pt idx="124">
                  <c:v>42186</c:v>
                </c:pt>
                <c:pt idx="125">
                  <c:v>42187</c:v>
                </c:pt>
                <c:pt idx="126">
                  <c:v>42188</c:v>
                </c:pt>
                <c:pt idx="127">
                  <c:v>42191</c:v>
                </c:pt>
                <c:pt idx="128">
                  <c:v>42192</c:v>
                </c:pt>
                <c:pt idx="129">
                  <c:v>42193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2.466659686924895E-3</c:v>
                </c:pt>
                <c:pt idx="1">
                  <c:v>2.4952463342755205E-3</c:v>
                </c:pt>
                <c:pt idx="2">
                  <c:v>2.5000107755006246E-3</c:v>
                </c:pt>
                <c:pt idx="3">
                  <c:v>2.5143040991759376E-3</c:v>
                </c:pt>
                <c:pt idx="4">
                  <c:v>2.5285974228512506E-3</c:v>
                </c:pt>
                <c:pt idx="5">
                  <c:v>2.538126305301459E-3</c:v>
                </c:pt>
                <c:pt idx="6">
                  <c:v>2.5428907465265631E-3</c:v>
                </c:pt>
                <c:pt idx="7">
                  <c:v>2.5476551877516677E-3</c:v>
                </c:pt>
                <c:pt idx="8">
                  <c:v>2.5619485114269803E-3</c:v>
                </c:pt>
                <c:pt idx="9">
                  <c:v>2.5667129526520845E-3</c:v>
                </c:pt>
                <c:pt idx="10">
                  <c:v>2.5714773938771891E-3</c:v>
                </c:pt>
                <c:pt idx="11">
                  <c:v>2.5762418351022933E-3</c:v>
                </c:pt>
                <c:pt idx="12">
                  <c:v>2.5810062763273974E-3</c:v>
                </c:pt>
                <c:pt idx="13">
                  <c:v>2.5952996000027104E-3</c:v>
                </c:pt>
                <c:pt idx="14">
                  <c:v>2.6000640412278146E-3</c:v>
                </c:pt>
                <c:pt idx="15">
                  <c:v>2.6048284824529188E-3</c:v>
                </c:pt>
                <c:pt idx="16">
                  <c:v>2.6095929236780229E-3</c:v>
                </c:pt>
                <c:pt idx="17">
                  <c:v>2.6143573649031271E-3</c:v>
                </c:pt>
                <c:pt idx="18">
                  <c:v>2.6286506885784401E-3</c:v>
                </c:pt>
                <c:pt idx="19">
                  <c:v>2.6334151298035443E-3</c:v>
                </c:pt>
                <c:pt idx="20">
                  <c:v>2.6381795710286489E-3</c:v>
                </c:pt>
                <c:pt idx="21">
                  <c:v>2.6429440122537531E-3</c:v>
                </c:pt>
                <c:pt idx="22">
                  <c:v>2.6477084534788572E-3</c:v>
                </c:pt>
                <c:pt idx="23">
                  <c:v>2.6620017771541698E-3</c:v>
                </c:pt>
                <c:pt idx="24">
                  <c:v>2.6667662183792744E-3</c:v>
                </c:pt>
                <c:pt idx="25">
                  <c:v>2.6715306596043786E-3</c:v>
                </c:pt>
                <c:pt idx="26">
                  <c:v>2.6762951008294828E-3</c:v>
                </c:pt>
                <c:pt idx="27">
                  <c:v>2.6810595420545869E-3</c:v>
                </c:pt>
                <c:pt idx="28">
                  <c:v>2.6953528657298999E-3</c:v>
                </c:pt>
                <c:pt idx="29">
                  <c:v>2.7001173069550041E-3</c:v>
                </c:pt>
                <c:pt idx="30">
                  <c:v>2.7048817481801083E-3</c:v>
                </c:pt>
                <c:pt idx="31">
                  <c:v>2.7096461894052129E-3</c:v>
                </c:pt>
                <c:pt idx="32">
                  <c:v>2.7144106306303171E-3</c:v>
                </c:pt>
                <c:pt idx="33">
                  <c:v>2.7287039543056296E-3</c:v>
                </c:pt>
                <c:pt idx="34">
                  <c:v>2.7334683955307342E-3</c:v>
                </c:pt>
                <c:pt idx="35">
                  <c:v>2.7382328367558384E-3</c:v>
                </c:pt>
                <c:pt idx="36">
                  <c:v>2.7429972779809426E-3</c:v>
                </c:pt>
                <c:pt idx="37">
                  <c:v>2.7477617192060468E-3</c:v>
                </c:pt>
                <c:pt idx="38">
                  <c:v>2.7620550428813597E-3</c:v>
                </c:pt>
                <c:pt idx="39">
                  <c:v>2.7668194841064639E-3</c:v>
                </c:pt>
                <c:pt idx="40">
                  <c:v>2.7715839253315681E-3</c:v>
                </c:pt>
                <c:pt idx="41">
                  <c:v>2.7763483665566727E-3</c:v>
                </c:pt>
                <c:pt idx="42">
                  <c:v>2.7811128077817769E-3</c:v>
                </c:pt>
                <c:pt idx="43">
                  <c:v>2.7954061314570894E-3</c:v>
                </c:pt>
                <c:pt idx="44">
                  <c:v>2.8001705726821936E-3</c:v>
                </c:pt>
                <c:pt idx="45">
                  <c:v>2.8049350139072982E-3</c:v>
                </c:pt>
                <c:pt idx="46">
                  <c:v>2.8096994551324024E-3</c:v>
                </c:pt>
                <c:pt idx="47">
                  <c:v>2.8144638963575066E-3</c:v>
                </c:pt>
                <c:pt idx="48">
                  <c:v>2.8287572200328195E-3</c:v>
                </c:pt>
                <c:pt idx="49">
                  <c:v>2.8335216612579237E-3</c:v>
                </c:pt>
                <c:pt idx="50">
                  <c:v>2.8382861024830279E-3</c:v>
                </c:pt>
                <c:pt idx="51">
                  <c:v>2.8430505437081321E-3</c:v>
                </c:pt>
                <c:pt idx="52">
                  <c:v>2.8478149849332367E-3</c:v>
                </c:pt>
                <c:pt idx="53">
                  <c:v>2.8621083086085492E-3</c:v>
                </c:pt>
                <c:pt idx="54">
                  <c:v>2.8668727498336538E-3</c:v>
                </c:pt>
                <c:pt idx="55">
                  <c:v>2.871637191058758E-3</c:v>
                </c:pt>
                <c:pt idx="56">
                  <c:v>2.8764016322838622E-3</c:v>
                </c:pt>
                <c:pt idx="57">
                  <c:v>2.8811660735089664E-3</c:v>
                </c:pt>
                <c:pt idx="58">
                  <c:v>2.8954593971842794E-3</c:v>
                </c:pt>
                <c:pt idx="59">
                  <c:v>2.9002238384093835E-3</c:v>
                </c:pt>
                <c:pt idx="60">
                  <c:v>2.9049882796344877E-3</c:v>
                </c:pt>
                <c:pt idx="61">
                  <c:v>2.9097527208595919E-3</c:v>
                </c:pt>
                <c:pt idx="62">
                  <c:v>2.9145171620846965E-3</c:v>
                </c:pt>
                <c:pt idx="63">
                  <c:v>2.928810485760009E-3</c:v>
                </c:pt>
                <c:pt idx="64">
                  <c:v>2.9335749269851132E-3</c:v>
                </c:pt>
                <c:pt idx="65">
                  <c:v>2.9383393682102178E-3</c:v>
                </c:pt>
                <c:pt idx="66">
                  <c:v>2.943103809435322E-3</c:v>
                </c:pt>
                <c:pt idx="67">
                  <c:v>2.9669260155608434E-3</c:v>
                </c:pt>
                <c:pt idx="68">
                  <c:v>2.9716904567859475E-3</c:v>
                </c:pt>
                <c:pt idx="69">
                  <c:v>2.9764548980110517E-3</c:v>
                </c:pt>
                <c:pt idx="70">
                  <c:v>2.9812193392361559E-3</c:v>
                </c:pt>
                <c:pt idx="71">
                  <c:v>2.9955126629114689E-3</c:v>
                </c:pt>
                <c:pt idx="72">
                  <c:v>3.0002771041365735E-3</c:v>
                </c:pt>
                <c:pt idx="73">
                  <c:v>3.0050415453616777E-3</c:v>
                </c:pt>
                <c:pt idx="74">
                  <c:v>3.0098059865867818E-3</c:v>
                </c:pt>
                <c:pt idx="75">
                  <c:v>3.014570427811886E-3</c:v>
                </c:pt>
                <c:pt idx="76">
                  <c:v>3.0288637514871986E-3</c:v>
                </c:pt>
                <c:pt idx="77">
                  <c:v>3.0336281927123032E-3</c:v>
                </c:pt>
                <c:pt idx="78">
                  <c:v>3.0383926339374073E-3</c:v>
                </c:pt>
                <c:pt idx="79">
                  <c:v>3.0431570751625115E-3</c:v>
                </c:pt>
                <c:pt idx="80">
                  <c:v>3.0479215163876161E-3</c:v>
                </c:pt>
                <c:pt idx="81">
                  <c:v>3.0622148400629287E-3</c:v>
                </c:pt>
                <c:pt idx="82">
                  <c:v>3.0669792812880329E-3</c:v>
                </c:pt>
                <c:pt idx="83">
                  <c:v>3.071743722513137E-3</c:v>
                </c:pt>
                <c:pt idx="84">
                  <c:v>3.0765081637382416E-3</c:v>
                </c:pt>
                <c:pt idx="85">
                  <c:v>3.0955659286386588E-3</c:v>
                </c:pt>
                <c:pt idx="86">
                  <c:v>3.100330369863763E-3</c:v>
                </c:pt>
                <c:pt idx="87">
                  <c:v>3.1050948110888672E-3</c:v>
                </c:pt>
                <c:pt idx="88">
                  <c:v>3.1098592523139713E-3</c:v>
                </c:pt>
                <c:pt idx="89">
                  <c:v>3.1146236935390755E-3</c:v>
                </c:pt>
                <c:pt idx="90">
                  <c:v>3.1289170172143885E-3</c:v>
                </c:pt>
                <c:pt idx="91">
                  <c:v>3.1336814584394927E-3</c:v>
                </c:pt>
                <c:pt idx="92">
                  <c:v>3.1384458996645973E-3</c:v>
                </c:pt>
                <c:pt idx="93">
                  <c:v>3.1479747821148056E-3</c:v>
                </c:pt>
                <c:pt idx="94">
                  <c:v>3.1622681057901182E-3</c:v>
                </c:pt>
                <c:pt idx="95">
                  <c:v>3.1670325470152228E-3</c:v>
                </c:pt>
                <c:pt idx="96">
                  <c:v>3.171796988240327E-3</c:v>
                </c:pt>
                <c:pt idx="97">
                  <c:v>3.1765614294654312E-3</c:v>
                </c:pt>
                <c:pt idx="98">
                  <c:v>3.1813258706905353E-3</c:v>
                </c:pt>
                <c:pt idx="99">
                  <c:v>3.2003836355909525E-3</c:v>
                </c:pt>
                <c:pt idx="100">
                  <c:v>3.2051480768160567E-3</c:v>
                </c:pt>
                <c:pt idx="101">
                  <c:v>3.2099125180411608E-3</c:v>
                </c:pt>
                <c:pt idx="102">
                  <c:v>3.2146769592662655E-3</c:v>
                </c:pt>
                <c:pt idx="103">
                  <c:v>3.228970282941578E-3</c:v>
                </c:pt>
                <c:pt idx="104">
                  <c:v>3.2337347241666826E-3</c:v>
                </c:pt>
                <c:pt idx="105">
                  <c:v>3.2384991653917868E-3</c:v>
                </c:pt>
                <c:pt idx="106">
                  <c:v>3.243263606616891E-3</c:v>
                </c:pt>
                <c:pt idx="107">
                  <c:v>3.2480280478419951E-3</c:v>
                </c:pt>
                <c:pt idx="108">
                  <c:v>3.2623213715173081E-3</c:v>
                </c:pt>
                <c:pt idx="109">
                  <c:v>3.2670858127424123E-3</c:v>
                </c:pt>
                <c:pt idx="110">
                  <c:v>3.2718502539675165E-3</c:v>
                </c:pt>
                <c:pt idx="111">
                  <c:v>3.2766146951926207E-3</c:v>
                </c:pt>
                <c:pt idx="112">
                  <c:v>3.2813791364177253E-3</c:v>
                </c:pt>
                <c:pt idx="113">
                  <c:v>3.2956724600930378E-3</c:v>
                </c:pt>
                <c:pt idx="114">
                  <c:v>3.300436901318142E-3</c:v>
                </c:pt>
                <c:pt idx="115">
                  <c:v>3.3052013425432466E-3</c:v>
                </c:pt>
                <c:pt idx="116">
                  <c:v>3.3099657837683508E-3</c:v>
                </c:pt>
                <c:pt idx="117">
                  <c:v>3.3290235486687679E-3</c:v>
                </c:pt>
                <c:pt idx="118">
                  <c:v>3.3337879898938721E-3</c:v>
                </c:pt>
                <c:pt idx="119">
                  <c:v>3.3385524311189763E-3</c:v>
                </c:pt>
                <c:pt idx="120">
                  <c:v>3.3433168723440805E-3</c:v>
                </c:pt>
                <c:pt idx="121">
                  <c:v>3.3480813135691851E-3</c:v>
                </c:pt>
                <c:pt idx="122">
                  <c:v>3.3623746372444976E-3</c:v>
                </c:pt>
                <c:pt idx="123">
                  <c:v>3.3671390784696018E-3</c:v>
                </c:pt>
                <c:pt idx="124">
                  <c:v>3.3719035196947064E-3</c:v>
                </c:pt>
                <c:pt idx="125">
                  <c:v>3.3766679609198106E-3</c:v>
                </c:pt>
                <c:pt idx="126">
                  <c:v>3.3814324021449148E-3</c:v>
                </c:pt>
                <c:pt idx="127">
                  <c:v>3.3957257258202278E-3</c:v>
                </c:pt>
                <c:pt idx="128">
                  <c:v>3.4004901670453319E-3</c:v>
                </c:pt>
                <c:pt idx="129">
                  <c:v>3.4052546082704361E-3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42002</c:v>
                </c:pt>
                <c:pt idx="2">
                  <c:v>42003</c:v>
                </c:pt>
                <c:pt idx="3">
                  <c:v>42006</c:v>
                </c:pt>
                <c:pt idx="4">
                  <c:v>42009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  <c:pt idx="63">
                  <c:v>42093</c:v>
                </c:pt>
                <c:pt idx="64">
                  <c:v>42094</c:v>
                </c:pt>
                <c:pt idx="65">
                  <c:v>42095</c:v>
                </c:pt>
                <c:pt idx="66">
                  <c:v>42096</c:v>
                </c:pt>
                <c:pt idx="67">
                  <c:v>42101</c:v>
                </c:pt>
                <c:pt idx="68">
                  <c:v>42102</c:v>
                </c:pt>
                <c:pt idx="69">
                  <c:v>42103</c:v>
                </c:pt>
                <c:pt idx="70">
                  <c:v>42104</c:v>
                </c:pt>
                <c:pt idx="71">
                  <c:v>42107</c:v>
                </c:pt>
                <c:pt idx="72">
                  <c:v>42108</c:v>
                </c:pt>
                <c:pt idx="73">
                  <c:v>42109</c:v>
                </c:pt>
                <c:pt idx="74">
                  <c:v>42110</c:v>
                </c:pt>
                <c:pt idx="75">
                  <c:v>42111</c:v>
                </c:pt>
                <c:pt idx="76">
                  <c:v>42114</c:v>
                </c:pt>
                <c:pt idx="77">
                  <c:v>42115</c:v>
                </c:pt>
                <c:pt idx="78">
                  <c:v>42116</c:v>
                </c:pt>
                <c:pt idx="79">
                  <c:v>42117</c:v>
                </c:pt>
                <c:pt idx="80">
                  <c:v>42118</c:v>
                </c:pt>
                <c:pt idx="81">
                  <c:v>42121</c:v>
                </c:pt>
                <c:pt idx="82">
                  <c:v>42122</c:v>
                </c:pt>
                <c:pt idx="83">
                  <c:v>42123</c:v>
                </c:pt>
                <c:pt idx="84">
                  <c:v>42124</c:v>
                </c:pt>
                <c:pt idx="85">
                  <c:v>42128</c:v>
                </c:pt>
                <c:pt idx="86">
                  <c:v>42129</c:v>
                </c:pt>
                <c:pt idx="87">
                  <c:v>42130</c:v>
                </c:pt>
                <c:pt idx="88">
                  <c:v>42131</c:v>
                </c:pt>
                <c:pt idx="89">
                  <c:v>42132</c:v>
                </c:pt>
                <c:pt idx="90">
                  <c:v>42135</c:v>
                </c:pt>
                <c:pt idx="91">
                  <c:v>42136</c:v>
                </c:pt>
                <c:pt idx="92">
                  <c:v>42137</c:v>
                </c:pt>
                <c:pt idx="93">
                  <c:v>42139</c:v>
                </c:pt>
                <c:pt idx="94">
                  <c:v>42142</c:v>
                </c:pt>
                <c:pt idx="95">
                  <c:v>42143</c:v>
                </c:pt>
                <c:pt idx="96">
                  <c:v>42144</c:v>
                </c:pt>
                <c:pt idx="97">
                  <c:v>42145</c:v>
                </c:pt>
                <c:pt idx="98">
                  <c:v>42146</c:v>
                </c:pt>
                <c:pt idx="99">
                  <c:v>42150</c:v>
                </c:pt>
                <c:pt idx="100">
                  <c:v>42151</c:v>
                </c:pt>
                <c:pt idx="101">
                  <c:v>42152</c:v>
                </c:pt>
                <c:pt idx="102">
                  <c:v>42153</c:v>
                </c:pt>
                <c:pt idx="103">
                  <c:v>42156</c:v>
                </c:pt>
                <c:pt idx="104">
                  <c:v>42157</c:v>
                </c:pt>
                <c:pt idx="105">
                  <c:v>42158</c:v>
                </c:pt>
                <c:pt idx="106">
                  <c:v>42159</c:v>
                </c:pt>
                <c:pt idx="107">
                  <c:v>42160</c:v>
                </c:pt>
                <c:pt idx="108">
                  <c:v>42163</c:v>
                </c:pt>
                <c:pt idx="109">
                  <c:v>42164</c:v>
                </c:pt>
                <c:pt idx="110">
                  <c:v>42165</c:v>
                </c:pt>
                <c:pt idx="111">
                  <c:v>42166</c:v>
                </c:pt>
                <c:pt idx="112">
                  <c:v>42167</c:v>
                </c:pt>
                <c:pt idx="113">
                  <c:v>42170</c:v>
                </c:pt>
                <c:pt idx="114">
                  <c:v>42171</c:v>
                </c:pt>
                <c:pt idx="115">
                  <c:v>42172</c:v>
                </c:pt>
                <c:pt idx="116">
                  <c:v>42173</c:v>
                </c:pt>
                <c:pt idx="117">
                  <c:v>42177</c:v>
                </c:pt>
                <c:pt idx="118">
                  <c:v>42178</c:v>
                </c:pt>
                <c:pt idx="119">
                  <c:v>42179</c:v>
                </c:pt>
                <c:pt idx="120">
                  <c:v>42180</c:v>
                </c:pt>
                <c:pt idx="121">
                  <c:v>42181</c:v>
                </c:pt>
                <c:pt idx="122">
                  <c:v>42184</c:v>
                </c:pt>
                <c:pt idx="123">
                  <c:v>42185</c:v>
                </c:pt>
                <c:pt idx="124">
                  <c:v>42186</c:v>
                </c:pt>
                <c:pt idx="125">
                  <c:v>42187</c:v>
                </c:pt>
                <c:pt idx="126">
                  <c:v>42188</c:v>
                </c:pt>
                <c:pt idx="127">
                  <c:v>42191</c:v>
                </c:pt>
                <c:pt idx="128">
                  <c:v>42192</c:v>
                </c:pt>
                <c:pt idx="129">
                  <c:v>42193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3.529985959626409E-3</c:v>
                </c:pt>
                <c:pt idx="1">
                  <c:v>3.3987934747888933E-3</c:v>
                </c:pt>
                <c:pt idx="2">
                  <c:v>3.3778351241656383E-3</c:v>
                </c:pt>
                <c:pt idx="3">
                  <c:v>3.3165150383238683E-3</c:v>
                </c:pt>
                <c:pt idx="4">
                  <c:v>3.2575274015240923E-3</c:v>
                </c:pt>
                <c:pt idx="5">
                  <c:v>3.2194981153475708E-3</c:v>
                </c:pt>
                <c:pt idx="6">
                  <c:v>3.2008722137663093E-3</c:v>
                </c:pt>
                <c:pt idx="7">
                  <c:v>3.1825054731897131E-3</c:v>
                </c:pt>
                <c:pt idx="8">
                  <c:v>3.1289602174879214E-3</c:v>
                </c:pt>
                <c:pt idx="9">
                  <c:v>3.1116301209299893E-3</c:v>
                </c:pt>
                <c:pt idx="10">
                  <c:v>3.0945591853767237E-3</c:v>
                </c:pt>
                <c:pt idx="11">
                  <c:v>3.0777474108281233E-3</c:v>
                </c:pt>
                <c:pt idx="12">
                  <c:v>3.0611947972841893E-3</c:v>
                </c:pt>
                <c:pt idx="13">
                  <c:v>3.013091922680382E-3</c:v>
                </c:pt>
                <c:pt idx="14">
                  <c:v>2.9975759531551114E-3</c:v>
                </c:pt>
                <c:pt idx="15">
                  <c:v>2.9823191446345068E-3</c:v>
                </c:pt>
                <c:pt idx="16">
                  <c:v>2.9673214971185683E-3</c:v>
                </c:pt>
                <c:pt idx="17">
                  <c:v>2.9525830106072958E-3</c:v>
                </c:pt>
                <c:pt idx="18">
                  <c:v>2.9099225171014729E-3</c:v>
                </c:pt>
                <c:pt idx="19">
                  <c:v>2.8962206746088646E-3</c:v>
                </c:pt>
                <c:pt idx="20">
                  <c:v>2.8827779931209214E-3</c:v>
                </c:pt>
                <c:pt idx="21">
                  <c:v>2.8695944726376439E-3</c:v>
                </c:pt>
                <c:pt idx="22">
                  <c:v>2.8566701131590333E-3</c:v>
                </c:pt>
                <c:pt idx="23">
                  <c:v>2.8194520007511956E-3</c:v>
                </c:pt>
                <c:pt idx="24">
                  <c:v>2.8075642852912479E-3</c:v>
                </c:pt>
                <c:pt idx="25">
                  <c:v>2.7959357308359667E-3</c:v>
                </c:pt>
                <c:pt idx="26">
                  <c:v>2.784566337385351E-3</c:v>
                </c:pt>
                <c:pt idx="27">
                  <c:v>2.7734561049394015E-3</c:v>
                </c:pt>
                <c:pt idx="28">
                  <c:v>2.7416803736295486E-3</c:v>
                </c:pt>
                <c:pt idx="29">
                  <c:v>2.7316067852022623E-3</c:v>
                </c:pt>
                <c:pt idx="30">
                  <c:v>2.7217923577796429E-3</c:v>
                </c:pt>
                <c:pt idx="31">
                  <c:v>2.7122370913616888E-3</c:v>
                </c:pt>
                <c:pt idx="32">
                  <c:v>2.7029409859484006E-3</c:v>
                </c:pt>
                <c:pt idx="33">
                  <c:v>2.6766076357365321E-3</c:v>
                </c:pt>
                <c:pt idx="34">
                  <c:v>2.6683481743419077E-3</c:v>
                </c:pt>
                <c:pt idx="35">
                  <c:v>2.6603478739519498E-3</c:v>
                </c:pt>
                <c:pt idx="36">
                  <c:v>2.6526067345666571E-3</c:v>
                </c:pt>
                <c:pt idx="37">
                  <c:v>2.6451247561860309E-3</c:v>
                </c:pt>
                <c:pt idx="38">
                  <c:v>2.6242337870721467E-3</c:v>
                </c:pt>
                <c:pt idx="39">
                  <c:v>2.6177884527101842E-3</c:v>
                </c:pt>
                <c:pt idx="40">
                  <c:v>2.6116022793528874E-3</c:v>
                </c:pt>
                <c:pt idx="41">
                  <c:v>2.6056752670002565E-3</c:v>
                </c:pt>
                <c:pt idx="42">
                  <c:v>2.6000074156522918E-3</c:v>
                </c:pt>
                <c:pt idx="43">
                  <c:v>2.5845588276363924E-3</c:v>
                </c:pt>
                <c:pt idx="44">
                  <c:v>2.5799276203070914E-3</c:v>
                </c:pt>
                <c:pt idx="45">
                  <c:v>2.575555573982456E-3</c:v>
                </c:pt>
                <c:pt idx="46">
                  <c:v>2.5714426886624866E-3</c:v>
                </c:pt>
                <c:pt idx="47">
                  <c:v>2.5675889643471833E-3</c:v>
                </c:pt>
                <c:pt idx="48">
                  <c:v>2.5575827574292687E-3</c:v>
                </c:pt>
                <c:pt idx="49">
                  <c:v>2.5547656771326291E-3</c:v>
                </c:pt>
                <c:pt idx="50">
                  <c:v>2.5522077578406556E-3</c:v>
                </c:pt>
                <c:pt idx="51">
                  <c:v>2.5499089995533481E-3</c:v>
                </c:pt>
                <c:pt idx="52">
                  <c:v>2.5478694022707062E-3</c:v>
                </c:pt>
                <c:pt idx="53">
                  <c:v>2.5433055764507765E-3</c:v>
                </c:pt>
                <c:pt idx="54">
                  <c:v>2.5423026231867984E-3</c:v>
                </c:pt>
                <c:pt idx="55">
                  <c:v>2.5415588309274863E-3</c:v>
                </c:pt>
                <c:pt idx="56">
                  <c:v>2.5410741996728398E-3</c:v>
                </c:pt>
                <c:pt idx="57">
                  <c:v>2.5408487294228599E-3</c:v>
                </c:pt>
                <c:pt idx="58">
                  <c:v>2.5417272847009145E-3</c:v>
                </c:pt>
                <c:pt idx="59">
                  <c:v>2.5425384584695978E-3</c:v>
                </c:pt>
                <c:pt idx="60">
                  <c:v>2.5436087932429476E-3</c:v>
                </c:pt>
                <c:pt idx="61">
                  <c:v>2.5449382890209626E-3</c:v>
                </c:pt>
                <c:pt idx="62">
                  <c:v>2.5465269458036441E-3</c:v>
                </c:pt>
                <c:pt idx="63">
                  <c:v>2.5528478821796835E-3</c:v>
                </c:pt>
                <c:pt idx="64">
                  <c:v>2.5554731829810287E-3</c:v>
                </c:pt>
                <c:pt idx="65">
                  <c:v>2.5583576447870396E-3</c:v>
                </c:pt>
                <c:pt idx="66">
                  <c:v>2.5615012675977164E-3</c:v>
                </c:pt>
                <c:pt idx="67">
                  <c:v>2.5811067967210907E-3</c:v>
                </c:pt>
                <c:pt idx="68">
                  <c:v>2.5858053855597626E-3</c:v>
                </c:pt>
                <c:pt idx="69">
                  <c:v>2.5907631354031013E-3</c:v>
                </c:pt>
                <c:pt idx="70">
                  <c:v>2.5959800462511057E-3</c:v>
                </c:pt>
                <c:pt idx="71">
                  <c:v>2.6131857448231147E-3</c:v>
                </c:pt>
                <c:pt idx="72">
                  <c:v>2.6194392996897829E-3</c:v>
                </c:pt>
                <c:pt idx="73">
                  <c:v>2.6259520155611166E-3</c:v>
                </c:pt>
                <c:pt idx="74">
                  <c:v>2.6327238924371164E-3</c:v>
                </c:pt>
                <c:pt idx="75">
                  <c:v>2.6397549303177827E-3</c:v>
                </c:pt>
                <c:pt idx="76">
                  <c:v>2.662403009987776E-3</c:v>
                </c:pt>
                <c:pt idx="77">
                  <c:v>2.6704706918871061E-3</c:v>
                </c:pt>
                <c:pt idx="78">
                  <c:v>2.6787975347911013E-3</c:v>
                </c:pt>
                <c:pt idx="79">
                  <c:v>2.6873835386997634E-3</c:v>
                </c:pt>
                <c:pt idx="80">
                  <c:v>2.6962287036130903E-3</c:v>
                </c:pt>
                <c:pt idx="81">
                  <c:v>2.7243191643810689E-3</c:v>
                </c:pt>
                <c:pt idx="82">
                  <c:v>2.7342009733130599E-3</c:v>
                </c:pt>
                <c:pt idx="83">
                  <c:v>2.7443419432497175E-3</c:v>
                </c:pt>
                <c:pt idx="84">
                  <c:v>2.7547420741910402E-3</c:v>
                </c:pt>
                <c:pt idx="85">
                  <c:v>2.7989342080029923E-3</c:v>
                </c:pt>
                <c:pt idx="86">
                  <c:v>2.8106301439676448E-3</c:v>
                </c:pt>
                <c:pt idx="87">
                  <c:v>2.8225852409369638E-3</c:v>
                </c:pt>
                <c:pt idx="88">
                  <c:v>2.8347994989109484E-3</c:v>
                </c:pt>
                <c:pt idx="89">
                  <c:v>2.847272917889599E-3</c:v>
                </c:pt>
                <c:pt idx="90">
                  <c:v>2.8862481408535464E-3</c:v>
                </c:pt>
                <c:pt idx="91">
                  <c:v>2.8997582038508603E-3</c:v>
                </c:pt>
                <c:pt idx="92">
                  <c:v>2.9135274278528412E-3</c:v>
                </c:pt>
                <c:pt idx="93">
                  <c:v>2.9418433588707994E-3</c:v>
                </c:pt>
                <c:pt idx="94">
                  <c:v>2.9862609629327315E-3</c:v>
                </c:pt>
                <c:pt idx="95">
                  <c:v>3.0015851529627078E-3</c:v>
                </c:pt>
                <c:pt idx="96">
                  <c:v>3.0171685039973493E-3</c:v>
                </c:pt>
                <c:pt idx="97">
                  <c:v>3.0330110160366572E-3</c:v>
                </c:pt>
                <c:pt idx="98">
                  <c:v>3.0491126890806303E-3</c:v>
                </c:pt>
                <c:pt idx="99">
                  <c:v>3.1161109913031846E-3</c:v>
                </c:pt>
                <c:pt idx="100">
                  <c:v>3.1335084693704879E-3</c:v>
                </c:pt>
                <c:pt idx="101">
                  <c:v>3.1511651084424573E-3</c:v>
                </c:pt>
                <c:pt idx="102">
                  <c:v>3.1690809085190928E-3</c:v>
                </c:pt>
                <c:pt idx="103">
                  <c:v>3.2243832747769945E-3</c:v>
                </c:pt>
                <c:pt idx="104">
                  <c:v>3.2433357188722937E-3</c:v>
                </c:pt>
                <c:pt idx="105">
                  <c:v>3.2625473239722589E-3</c:v>
                </c:pt>
                <c:pt idx="106">
                  <c:v>3.2820180900768894E-3</c:v>
                </c:pt>
                <c:pt idx="107">
                  <c:v>3.3017480171861863E-3</c:v>
                </c:pt>
                <c:pt idx="108">
                  <c:v>3.3624927645420724E-3</c:v>
                </c:pt>
                <c:pt idx="109">
                  <c:v>3.383259335670033E-3</c:v>
                </c:pt>
                <c:pt idx="110">
                  <c:v>3.4042850678026593E-3</c:v>
                </c:pt>
                <c:pt idx="111">
                  <c:v>3.4255699609399516E-3</c:v>
                </c:pt>
                <c:pt idx="112">
                  <c:v>3.4471140150819099E-3</c:v>
                </c:pt>
                <c:pt idx="113">
                  <c:v>3.5133011435357804E-3</c:v>
                </c:pt>
                <c:pt idx="114">
                  <c:v>3.5358818416964029E-3</c:v>
                </c:pt>
                <c:pt idx="115">
                  <c:v>3.5587217008616915E-3</c:v>
                </c:pt>
                <c:pt idx="116">
                  <c:v>3.5818207210316453E-3</c:v>
                </c:pt>
                <c:pt idx="117">
                  <c:v>3.6768084117581208E-3</c:v>
                </c:pt>
                <c:pt idx="118">
                  <c:v>3.7012032369514039E-3</c:v>
                </c:pt>
                <c:pt idx="119">
                  <c:v>3.7258572231493549E-3</c:v>
                </c:pt>
                <c:pt idx="120">
                  <c:v>3.7507703703519701E-3</c:v>
                </c:pt>
                <c:pt idx="121">
                  <c:v>3.7759426785592505E-3</c:v>
                </c:pt>
                <c:pt idx="122">
                  <c:v>3.8530145692090905E-3</c:v>
                </c:pt>
                <c:pt idx="123">
                  <c:v>3.8792235214350351E-3</c:v>
                </c:pt>
                <c:pt idx="124">
                  <c:v>3.9056916346656466E-3</c:v>
                </c:pt>
                <c:pt idx="125">
                  <c:v>3.9324189089009242E-3</c:v>
                </c:pt>
                <c:pt idx="126">
                  <c:v>3.9594053441408669E-3</c:v>
                </c:pt>
                <c:pt idx="127">
                  <c:v>4.0419196158886931E-3</c:v>
                </c:pt>
                <c:pt idx="128">
                  <c:v>4.0699426951472982E-3</c:v>
                </c:pt>
                <c:pt idx="129">
                  <c:v>4.0982249354105712E-3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107968"/>
        <c:axId val="545109504"/>
      </c:lineChart>
      <c:dateAx>
        <c:axId val="5451079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5109504"/>
        <c:crosses val="autoZero"/>
        <c:auto val="1"/>
        <c:lblOffset val="100"/>
        <c:baseTimeUnit val="days"/>
      </c:dateAx>
      <c:valAx>
        <c:axId val="5451095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5107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3M'!$D$3:$D$12</c:f>
              <c:numCache>
                <c:formatCode>ddd\,\ dd\-mmm\-yyyy</c:formatCode>
                <c:ptCount val="10"/>
                <c:pt idx="0">
                  <c:v>41996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  <c:pt idx="5">
                  <c:v>42445</c:v>
                </c:pt>
                <c:pt idx="6">
                  <c:v>42536</c:v>
                </c:pt>
                <c:pt idx="7">
                  <c:v>42634</c:v>
                </c:pt>
                <c:pt idx="8">
                  <c:v>42725</c:v>
                </c:pt>
                <c:pt idx="9">
                  <c:v>42809</c:v>
                </c:pt>
              </c:numCache>
            </c:numRef>
          </c:xVal>
          <c:yVal>
            <c:numRef>
              <c:f>'Delta 3M'!$K$3:$K$12</c:f>
              <c:numCache>
                <c:formatCode>0.00000</c:formatCode>
                <c:ptCount val="10"/>
                <c:pt idx="0">
                  <c:v>4.7347531847399148E-4</c:v>
                </c:pt>
                <c:pt idx="1">
                  <c:v>5.1228255559884945E-4</c:v>
                </c:pt>
                <c:pt idx="2">
                  <c:v>5.2600848747164628E-4</c:v>
                </c:pt>
                <c:pt idx="3">
                  <c:v>5.2524929773171102E-4</c:v>
                </c:pt>
                <c:pt idx="4">
                  <c:v>5.0206470704175846E-4</c:v>
                </c:pt>
                <c:pt idx="5">
                  <c:v>5.0933702134251728E-4</c:v>
                </c:pt>
                <c:pt idx="6">
                  <c:v>5.0324686650685504E-4</c:v>
                </c:pt>
                <c:pt idx="7">
                  <c:v>5.5072488733112269E-4</c:v>
                </c:pt>
                <c:pt idx="8">
                  <c:v>5.9105116206597738E-4</c:v>
                </c:pt>
                <c:pt idx="9">
                  <c:v>6.6234986532011202E-4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3M'!$P$3:$P$534</c:f>
              <c:numCache>
                <c:formatCode>ddd\,\ dd\-mmm\-yyyy</c:formatCode>
                <c:ptCount val="532"/>
                <c:pt idx="0">
                  <c:v>41996</c:v>
                </c:pt>
                <c:pt idx="1">
                  <c:v>42002</c:v>
                </c:pt>
                <c:pt idx="2">
                  <c:v>42003</c:v>
                </c:pt>
                <c:pt idx="3">
                  <c:v>42006</c:v>
                </c:pt>
                <c:pt idx="4">
                  <c:v>42009</c:v>
                </c:pt>
                <c:pt idx="5">
                  <c:v>42011</c:v>
                </c:pt>
                <c:pt idx="6">
                  <c:v>42012</c:v>
                </c:pt>
                <c:pt idx="7">
                  <c:v>42013</c:v>
                </c:pt>
                <c:pt idx="8">
                  <c:v>42016</c:v>
                </c:pt>
                <c:pt idx="9">
                  <c:v>42017</c:v>
                </c:pt>
                <c:pt idx="10">
                  <c:v>42018</c:v>
                </c:pt>
                <c:pt idx="11">
                  <c:v>42019</c:v>
                </c:pt>
                <c:pt idx="12">
                  <c:v>42020</c:v>
                </c:pt>
                <c:pt idx="13">
                  <c:v>42023</c:v>
                </c:pt>
                <c:pt idx="14">
                  <c:v>42024</c:v>
                </c:pt>
                <c:pt idx="15">
                  <c:v>42025</c:v>
                </c:pt>
                <c:pt idx="16">
                  <c:v>42026</c:v>
                </c:pt>
                <c:pt idx="17">
                  <c:v>42027</c:v>
                </c:pt>
                <c:pt idx="18">
                  <c:v>42030</c:v>
                </c:pt>
                <c:pt idx="19">
                  <c:v>42031</c:v>
                </c:pt>
                <c:pt idx="20">
                  <c:v>42032</c:v>
                </c:pt>
                <c:pt idx="21">
                  <c:v>42033</c:v>
                </c:pt>
                <c:pt idx="22">
                  <c:v>42034</c:v>
                </c:pt>
                <c:pt idx="23">
                  <c:v>42037</c:v>
                </c:pt>
                <c:pt idx="24">
                  <c:v>42038</c:v>
                </c:pt>
                <c:pt idx="25">
                  <c:v>42039</c:v>
                </c:pt>
                <c:pt idx="26">
                  <c:v>42040</c:v>
                </c:pt>
                <c:pt idx="27">
                  <c:v>42041</c:v>
                </c:pt>
                <c:pt idx="28">
                  <c:v>42044</c:v>
                </c:pt>
                <c:pt idx="29">
                  <c:v>42045</c:v>
                </c:pt>
                <c:pt idx="30">
                  <c:v>42046</c:v>
                </c:pt>
                <c:pt idx="31">
                  <c:v>42047</c:v>
                </c:pt>
                <c:pt idx="32">
                  <c:v>42048</c:v>
                </c:pt>
                <c:pt idx="33">
                  <c:v>42051</c:v>
                </c:pt>
                <c:pt idx="34">
                  <c:v>42052</c:v>
                </c:pt>
                <c:pt idx="35">
                  <c:v>42053</c:v>
                </c:pt>
                <c:pt idx="36">
                  <c:v>42054</c:v>
                </c:pt>
                <c:pt idx="37">
                  <c:v>42055</c:v>
                </c:pt>
                <c:pt idx="38">
                  <c:v>42058</c:v>
                </c:pt>
                <c:pt idx="39">
                  <c:v>42059</c:v>
                </c:pt>
                <c:pt idx="40">
                  <c:v>42060</c:v>
                </c:pt>
                <c:pt idx="41">
                  <c:v>42061</c:v>
                </c:pt>
                <c:pt idx="42">
                  <c:v>42062</c:v>
                </c:pt>
                <c:pt idx="43">
                  <c:v>42065</c:v>
                </c:pt>
                <c:pt idx="44">
                  <c:v>42066</c:v>
                </c:pt>
                <c:pt idx="45">
                  <c:v>42067</c:v>
                </c:pt>
                <c:pt idx="46">
                  <c:v>42068</c:v>
                </c:pt>
                <c:pt idx="47">
                  <c:v>42069</c:v>
                </c:pt>
                <c:pt idx="48">
                  <c:v>42072</c:v>
                </c:pt>
                <c:pt idx="49">
                  <c:v>42073</c:v>
                </c:pt>
                <c:pt idx="50">
                  <c:v>42074</c:v>
                </c:pt>
                <c:pt idx="51">
                  <c:v>42075</c:v>
                </c:pt>
                <c:pt idx="52">
                  <c:v>42076</c:v>
                </c:pt>
                <c:pt idx="53">
                  <c:v>42079</c:v>
                </c:pt>
                <c:pt idx="54">
                  <c:v>42080</c:v>
                </c:pt>
                <c:pt idx="55">
                  <c:v>42081</c:v>
                </c:pt>
                <c:pt idx="56">
                  <c:v>42082</c:v>
                </c:pt>
                <c:pt idx="57">
                  <c:v>42083</c:v>
                </c:pt>
                <c:pt idx="58">
                  <c:v>42086</c:v>
                </c:pt>
                <c:pt idx="59">
                  <c:v>42087</c:v>
                </c:pt>
                <c:pt idx="60">
                  <c:v>42088</c:v>
                </c:pt>
                <c:pt idx="61">
                  <c:v>42089</c:v>
                </c:pt>
                <c:pt idx="62">
                  <c:v>42090</c:v>
                </c:pt>
                <c:pt idx="63">
                  <c:v>42093</c:v>
                </c:pt>
                <c:pt idx="64">
                  <c:v>42094</c:v>
                </c:pt>
                <c:pt idx="65">
                  <c:v>42095</c:v>
                </c:pt>
                <c:pt idx="66">
                  <c:v>42096</c:v>
                </c:pt>
                <c:pt idx="67">
                  <c:v>42101</c:v>
                </c:pt>
                <c:pt idx="68">
                  <c:v>42102</c:v>
                </c:pt>
                <c:pt idx="69">
                  <c:v>42103</c:v>
                </c:pt>
                <c:pt idx="70">
                  <c:v>42104</c:v>
                </c:pt>
                <c:pt idx="71">
                  <c:v>42107</c:v>
                </c:pt>
                <c:pt idx="72">
                  <c:v>42108</c:v>
                </c:pt>
                <c:pt idx="73">
                  <c:v>42109</c:v>
                </c:pt>
                <c:pt idx="74">
                  <c:v>42110</c:v>
                </c:pt>
                <c:pt idx="75">
                  <c:v>42111</c:v>
                </c:pt>
                <c:pt idx="76">
                  <c:v>42114</c:v>
                </c:pt>
                <c:pt idx="77">
                  <c:v>42115</c:v>
                </c:pt>
                <c:pt idx="78">
                  <c:v>42116</c:v>
                </c:pt>
                <c:pt idx="79">
                  <c:v>42117</c:v>
                </c:pt>
                <c:pt idx="80">
                  <c:v>42118</c:v>
                </c:pt>
                <c:pt idx="81">
                  <c:v>42121</c:v>
                </c:pt>
                <c:pt idx="82">
                  <c:v>42122</c:v>
                </c:pt>
                <c:pt idx="83">
                  <c:v>42123</c:v>
                </c:pt>
                <c:pt idx="84">
                  <c:v>42124</c:v>
                </c:pt>
                <c:pt idx="85">
                  <c:v>42128</c:v>
                </c:pt>
                <c:pt idx="86">
                  <c:v>42129</c:v>
                </c:pt>
                <c:pt idx="87">
                  <c:v>42130</c:v>
                </c:pt>
                <c:pt idx="88">
                  <c:v>42131</c:v>
                </c:pt>
                <c:pt idx="89">
                  <c:v>42132</c:v>
                </c:pt>
                <c:pt idx="90">
                  <c:v>42135</c:v>
                </c:pt>
                <c:pt idx="91">
                  <c:v>42136</c:v>
                </c:pt>
                <c:pt idx="92">
                  <c:v>42137</c:v>
                </c:pt>
                <c:pt idx="93">
                  <c:v>42139</c:v>
                </c:pt>
                <c:pt idx="94">
                  <c:v>42142</c:v>
                </c:pt>
                <c:pt idx="95">
                  <c:v>42143</c:v>
                </c:pt>
                <c:pt idx="96">
                  <c:v>42144</c:v>
                </c:pt>
                <c:pt idx="97">
                  <c:v>42145</c:v>
                </c:pt>
                <c:pt idx="98">
                  <c:v>42146</c:v>
                </c:pt>
                <c:pt idx="99">
                  <c:v>42150</c:v>
                </c:pt>
                <c:pt idx="100">
                  <c:v>42151</c:v>
                </c:pt>
                <c:pt idx="101">
                  <c:v>42152</c:v>
                </c:pt>
                <c:pt idx="102">
                  <c:v>42153</c:v>
                </c:pt>
                <c:pt idx="103">
                  <c:v>42156</c:v>
                </c:pt>
                <c:pt idx="104">
                  <c:v>42157</c:v>
                </c:pt>
                <c:pt idx="105">
                  <c:v>42158</c:v>
                </c:pt>
                <c:pt idx="106">
                  <c:v>42159</c:v>
                </c:pt>
                <c:pt idx="107">
                  <c:v>42160</c:v>
                </c:pt>
                <c:pt idx="108">
                  <c:v>42163</c:v>
                </c:pt>
                <c:pt idx="109">
                  <c:v>42164</c:v>
                </c:pt>
                <c:pt idx="110">
                  <c:v>42165</c:v>
                </c:pt>
                <c:pt idx="111">
                  <c:v>42166</c:v>
                </c:pt>
                <c:pt idx="112">
                  <c:v>42167</c:v>
                </c:pt>
                <c:pt idx="113">
                  <c:v>42170</c:v>
                </c:pt>
                <c:pt idx="114">
                  <c:v>42171</c:v>
                </c:pt>
                <c:pt idx="115">
                  <c:v>42172</c:v>
                </c:pt>
                <c:pt idx="116">
                  <c:v>42173</c:v>
                </c:pt>
                <c:pt idx="117">
                  <c:v>42177</c:v>
                </c:pt>
                <c:pt idx="118">
                  <c:v>42178</c:v>
                </c:pt>
                <c:pt idx="119">
                  <c:v>42179</c:v>
                </c:pt>
                <c:pt idx="120">
                  <c:v>42180</c:v>
                </c:pt>
                <c:pt idx="121">
                  <c:v>42181</c:v>
                </c:pt>
                <c:pt idx="122">
                  <c:v>42184</c:v>
                </c:pt>
                <c:pt idx="123">
                  <c:v>42185</c:v>
                </c:pt>
                <c:pt idx="124">
                  <c:v>42186</c:v>
                </c:pt>
                <c:pt idx="125">
                  <c:v>42187</c:v>
                </c:pt>
                <c:pt idx="126">
                  <c:v>42188</c:v>
                </c:pt>
                <c:pt idx="127">
                  <c:v>42191</c:v>
                </c:pt>
                <c:pt idx="128">
                  <c:v>42192</c:v>
                </c:pt>
                <c:pt idx="129">
                  <c:v>42193</c:v>
                </c:pt>
                <c:pt idx="130">
                  <c:v>42194</c:v>
                </c:pt>
                <c:pt idx="131">
                  <c:v>42195</c:v>
                </c:pt>
                <c:pt idx="132">
                  <c:v>42198</c:v>
                </c:pt>
                <c:pt idx="133">
                  <c:v>42199</c:v>
                </c:pt>
                <c:pt idx="134">
                  <c:v>42200</c:v>
                </c:pt>
                <c:pt idx="135">
                  <c:v>42201</c:v>
                </c:pt>
                <c:pt idx="136">
                  <c:v>42202</c:v>
                </c:pt>
                <c:pt idx="137">
                  <c:v>42205</c:v>
                </c:pt>
                <c:pt idx="138">
                  <c:v>42206</c:v>
                </c:pt>
                <c:pt idx="139">
                  <c:v>42207</c:v>
                </c:pt>
                <c:pt idx="140">
                  <c:v>42208</c:v>
                </c:pt>
                <c:pt idx="141">
                  <c:v>42209</c:v>
                </c:pt>
                <c:pt idx="142">
                  <c:v>42212</c:v>
                </c:pt>
                <c:pt idx="143">
                  <c:v>42213</c:v>
                </c:pt>
                <c:pt idx="144">
                  <c:v>42214</c:v>
                </c:pt>
                <c:pt idx="145">
                  <c:v>42215</c:v>
                </c:pt>
                <c:pt idx="146">
                  <c:v>42216</c:v>
                </c:pt>
                <c:pt idx="147">
                  <c:v>42219</c:v>
                </c:pt>
                <c:pt idx="148">
                  <c:v>42220</c:v>
                </c:pt>
                <c:pt idx="149">
                  <c:v>42221</c:v>
                </c:pt>
                <c:pt idx="150">
                  <c:v>42222</c:v>
                </c:pt>
                <c:pt idx="151">
                  <c:v>42223</c:v>
                </c:pt>
                <c:pt idx="152">
                  <c:v>42226</c:v>
                </c:pt>
                <c:pt idx="153">
                  <c:v>42227</c:v>
                </c:pt>
                <c:pt idx="154">
                  <c:v>42228</c:v>
                </c:pt>
                <c:pt idx="155">
                  <c:v>42229</c:v>
                </c:pt>
                <c:pt idx="156">
                  <c:v>42230</c:v>
                </c:pt>
                <c:pt idx="157">
                  <c:v>42233</c:v>
                </c:pt>
                <c:pt idx="158">
                  <c:v>42234</c:v>
                </c:pt>
                <c:pt idx="159">
                  <c:v>42235</c:v>
                </c:pt>
                <c:pt idx="160">
                  <c:v>42236</c:v>
                </c:pt>
                <c:pt idx="161">
                  <c:v>42237</c:v>
                </c:pt>
                <c:pt idx="162">
                  <c:v>42240</c:v>
                </c:pt>
                <c:pt idx="163">
                  <c:v>42241</c:v>
                </c:pt>
                <c:pt idx="164">
                  <c:v>42242</c:v>
                </c:pt>
                <c:pt idx="165">
                  <c:v>42243</c:v>
                </c:pt>
                <c:pt idx="166">
                  <c:v>42244</c:v>
                </c:pt>
                <c:pt idx="167">
                  <c:v>42247</c:v>
                </c:pt>
                <c:pt idx="168">
                  <c:v>42248</c:v>
                </c:pt>
                <c:pt idx="169">
                  <c:v>42249</c:v>
                </c:pt>
                <c:pt idx="170">
                  <c:v>42250</c:v>
                </c:pt>
                <c:pt idx="171">
                  <c:v>42251</c:v>
                </c:pt>
                <c:pt idx="172">
                  <c:v>42254</c:v>
                </c:pt>
                <c:pt idx="173">
                  <c:v>42255</c:v>
                </c:pt>
                <c:pt idx="174">
                  <c:v>42256</c:v>
                </c:pt>
                <c:pt idx="175">
                  <c:v>42257</c:v>
                </c:pt>
                <c:pt idx="176">
                  <c:v>42258</c:v>
                </c:pt>
                <c:pt idx="177">
                  <c:v>42261</c:v>
                </c:pt>
                <c:pt idx="178">
                  <c:v>42262</c:v>
                </c:pt>
                <c:pt idx="179">
                  <c:v>42263</c:v>
                </c:pt>
                <c:pt idx="180">
                  <c:v>42264</c:v>
                </c:pt>
                <c:pt idx="181">
                  <c:v>42265</c:v>
                </c:pt>
                <c:pt idx="182">
                  <c:v>42268</c:v>
                </c:pt>
                <c:pt idx="183">
                  <c:v>42269</c:v>
                </c:pt>
                <c:pt idx="184">
                  <c:v>42270</c:v>
                </c:pt>
                <c:pt idx="185">
                  <c:v>42271</c:v>
                </c:pt>
                <c:pt idx="186">
                  <c:v>42272</c:v>
                </c:pt>
                <c:pt idx="187">
                  <c:v>42275</c:v>
                </c:pt>
                <c:pt idx="188">
                  <c:v>42276</c:v>
                </c:pt>
                <c:pt idx="189">
                  <c:v>42277</c:v>
                </c:pt>
                <c:pt idx="190">
                  <c:v>42278</c:v>
                </c:pt>
                <c:pt idx="191">
                  <c:v>42279</c:v>
                </c:pt>
                <c:pt idx="192">
                  <c:v>42282</c:v>
                </c:pt>
                <c:pt idx="193">
                  <c:v>42283</c:v>
                </c:pt>
                <c:pt idx="194">
                  <c:v>42284</c:v>
                </c:pt>
                <c:pt idx="195">
                  <c:v>42285</c:v>
                </c:pt>
                <c:pt idx="196">
                  <c:v>42286</c:v>
                </c:pt>
                <c:pt idx="197">
                  <c:v>42289</c:v>
                </c:pt>
                <c:pt idx="198">
                  <c:v>42290</c:v>
                </c:pt>
                <c:pt idx="199">
                  <c:v>42291</c:v>
                </c:pt>
                <c:pt idx="200">
                  <c:v>42292</c:v>
                </c:pt>
                <c:pt idx="201">
                  <c:v>42293</c:v>
                </c:pt>
                <c:pt idx="202">
                  <c:v>42296</c:v>
                </c:pt>
                <c:pt idx="203">
                  <c:v>42297</c:v>
                </c:pt>
                <c:pt idx="204">
                  <c:v>42298</c:v>
                </c:pt>
                <c:pt idx="205">
                  <c:v>42299</c:v>
                </c:pt>
                <c:pt idx="206">
                  <c:v>42300</c:v>
                </c:pt>
                <c:pt idx="207">
                  <c:v>42303</c:v>
                </c:pt>
                <c:pt idx="208">
                  <c:v>42304</c:v>
                </c:pt>
                <c:pt idx="209">
                  <c:v>42305</c:v>
                </c:pt>
                <c:pt idx="210">
                  <c:v>42306</c:v>
                </c:pt>
                <c:pt idx="211">
                  <c:v>42307</c:v>
                </c:pt>
                <c:pt idx="212">
                  <c:v>42310</c:v>
                </c:pt>
                <c:pt idx="213">
                  <c:v>42311</c:v>
                </c:pt>
                <c:pt idx="214">
                  <c:v>42312</c:v>
                </c:pt>
                <c:pt idx="215">
                  <c:v>42313</c:v>
                </c:pt>
                <c:pt idx="216">
                  <c:v>42314</c:v>
                </c:pt>
                <c:pt idx="217">
                  <c:v>42317</c:v>
                </c:pt>
                <c:pt idx="218">
                  <c:v>42318</c:v>
                </c:pt>
                <c:pt idx="219">
                  <c:v>42319</c:v>
                </c:pt>
                <c:pt idx="220">
                  <c:v>42320</c:v>
                </c:pt>
                <c:pt idx="221">
                  <c:v>42321</c:v>
                </c:pt>
                <c:pt idx="222">
                  <c:v>42324</c:v>
                </c:pt>
                <c:pt idx="223">
                  <c:v>42325</c:v>
                </c:pt>
                <c:pt idx="224">
                  <c:v>42326</c:v>
                </c:pt>
                <c:pt idx="225">
                  <c:v>42327</c:v>
                </c:pt>
                <c:pt idx="226">
                  <c:v>42328</c:v>
                </c:pt>
                <c:pt idx="227">
                  <c:v>42331</c:v>
                </c:pt>
                <c:pt idx="228">
                  <c:v>42332</c:v>
                </c:pt>
                <c:pt idx="229">
                  <c:v>42333</c:v>
                </c:pt>
                <c:pt idx="230">
                  <c:v>42334</c:v>
                </c:pt>
                <c:pt idx="231">
                  <c:v>42335</c:v>
                </c:pt>
                <c:pt idx="232">
                  <c:v>42338</c:v>
                </c:pt>
                <c:pt idx="233">
                  <c:v>42339</c:v>
                </c:pt>
                <c:pt idx="234">
                  <c:v>42340</c:v>
                </c:pt>
                <c:pt idx="235">
                  <c:v>42341</c:v>
                </c:pt>
                <c:pt idx="236">
                  <c:v>42342</c:v>
                </c:pt>
                <c:pt idx="237">
                  <c:v>42345</c:v>
                </c:pt>
                <c:pt idx="238">
                  <c:v>42346</c:v>
                </c:pt>
                <c:pt idx="239">
                  <c:v>42347</c:v>
                </c:pt>
                <c:pt idx="240">
                  <c:v>42348</c:v>
                </c:pt>
                <c:pt idx="241">
                  <c:v>42349</c:v>
                </c:pt>
                <c:pt idx="242">
                  <c:v>42352</c:v>
                </c:pt>
                <c:pt idx="243">
                  <c:v>42353</c:v>
                </c:pt>
                <c:pt idx="244">
                  <c:v>42354</c:v>
                </c:pt>
                <c:pt idx="245">
                  <c:v>42355</c:v>
                </c:pt>
                <c:pt idx="246">
                  <c:v>42356</c:v>
                </c:pt>
                <c:pt idx="247">
                  <c:v>42359</c:v>
                </c:pt>
                <c:pt idx="248">
                  <c:v>42360</c:v>
                </c:pt>
                <c:pt idx="249">
                  <c:v>42361</c:v>
                </c:pt>
                <c:pt idx="250">
                  <c:v>42366</c:v>
                </c:pt>
                <c:pt idx="251">
                  <c:v>42367</c:v>
                </c:pt>
                <c:pt idx="252">
                  <c:v>42368</c:v>
                </c:pt>
                <c:pt idx="253">
                  <c:v>42373</c:v>
                </c:pt>
                <c:pt idx="254">
                  <c:v>42374</c:v>
                </c:pt>
                <c:pt idx="255">
                  <c:v>42376</c:v>
                </c:pt>
                <c:pt idx="256">
                  <c:v>42377</c:v>
                </c:pt>
                <c:pt idx="257">
                  <c:v>42380</c:v>
                </c:pt>
                <c:pt idx="258">
                  <c:v>42381</c:v>
                </c:pt>
                <c:pt idx="259">
                  <c:v>42382</c:v>
                </c:pt>
                <c:pt idx="260">
                  <c:v>42383</c:v>
                </c:pt>
                <c:pt idx="261">
                  <c:v>42384</c:v>
                </c:pt>
                <c:pt idx="262">
                  <c:v>42387</c:v>
                </c:pt>
                <c:pt idx="263">
                  <c:v>42388</c:v>
                </c:pt>
                <c:pt idx="264">
                  <c:v>42389</c:v>
                </c:pt>
                <c:pt idx="265">
                  <c:v>42390</c:v>
                </c:pt>
                <c:pt idx="266">
                  <c:v>42391</c:v>
                </c:pt>
                <c:pt idx="267">
                  <c:v>42394</c:v>
                </c:pt>
                <c:pt idx="268">
                  <c:v>42395</c:v>
                </c:pt>
                <c:pt idx="269">
                  <c:v>42396</c:v>
                </c:pt>
                <c:pt idx="270">
                  <c:v>42397</c:v>
                </c:pt>
                <c:pt idx="271">
                  <c:v>42398</c:v>
                </c:pt>
                <c:pt idx="272">
                  <c:v>42401</c:v>
                </c:pt>
                <c:pt idx="273">
                  <c:v>42402</c:v>
                </c:pt>
                <c:pt idx="274">
                  <c:v>42403</c:v>
                </c:pt>
                <c:pt idx="275">
                  <c:v>42404</c:v>
                </c:pt>
                <c:pt idx="276">
                  <c:v>42405</c:v>
                </c:pt>
                <c:pt idx="277">
                  <c:v>42408</c:v>
                </c:pt>
                <c:pt idx="278">
                  <c:v>42409</c:v>
                </c:pt>
                <c:pt idx="279">
                  <c:v>42410</c:v>
                </c:pt>
                <c:pt idx="280">
                  <c:v>42411</c:v>
                </c:pt>
                <c:pt idx="281">
                  <c:v>42412</c:v>
                </c:pt>
                <c:pt idx="282">
                  <c:v>42415</c:v>
                </c:pt>
                <c:pt idx="283">
                  <c:v>42416</c:v>
                </c:pt>
                <c:pt idx="284">
                  <c:v>42417</c:v>
                </c:pt>
                <c:pt idx="285">
                  <c:v>42418</c:v>
                </c:pt>
                <c:pt idx="286">
                  <c:v>42419</c:v>
                </c:pt>
                <c:pt idx="287">
                  <c:v>42422</c:v>
                </c:pt>
                <c:pt idx="288">
                  <c:v>42423</c:v>
                </c:pt>
                <c:pt idx="289">
                  <c:v>42424</c:v>
                </c:pt>
                <c:pt idx="290">
                  <c:v>42425</c:v>
                </c:pt>
                <c:pt idx="291">
                  <c:v>42426</c:v>
                </c:pt>
                <c:pt idx="292">
                  <c:v>42429</c:v>
                </c:pt>
                <c:pt idx="293">
                  <c:v>42430</c:v>
                </c:pt>
                <c:pt idx="294">
                  <c:v>42431</c:v>
                </c:pt>
                <c:pt idx="295">
                  <c:v>42432</c:v>
                </c:pt>
                <c:pt idx="296">
                  <c:v>42433</c:v>
                </c:pt>
                <c:pt idx="297">
                  <c:v>42436</c:v>
                </c:pt>
                <c:pt idx="298">
                  <c:v>42437</c:v>
                </c:pt>
                <c:pt idx="299">
                  <c:v>42438</c:v>
                </c:pt>
                <c:pt idx="300">
                  <c:v>42439</c:v>
                </c:pt>
                <c:pt idx="301">
                  <c:v>42440</c:v>
                </c:pt>
                <c:pt idx="302">
                  <c:v>42443</c:v>
                </c:pt>
                <c:pt idx="303">
                  <c:v>42444</c:v>
                </c:pt>
                <c:pt idx="304">
                  <c:v>42445</c:v>
                </c:pt>
                <c:pt idx="305">
                  <c:v>42446</c:v>
                </c:pt>
                <c:pt idx="306">
                  <c:v>42447</c:v>
                </c:pt>
                <c:pt idx="307">
                  <c:v>42450</c:v>
                </c:pt>
                <c:pt idx="308">
                  <c:v>42451</c:v>
                </c:pt>
                <c:pt idx="309">
                  <c:v>42452</c:v>
                </c:pt>
                <c:pt idx="310">
                  <c:v>42453</c:v>
                </c:pt>
                <c:pt idx="311">
                  <c:v>42458</c:v>
                </c:pt>
                <c:pt idx="312">
                  <c:v>42459</c:v>
                </c:pt>
                <c:pt idx="313">
                  <c:v>42460</c:v>
                </c:pt>
                <c:pt idx="314">
                  <c:v>42461</c:v>
                </c:pt>
                <c:pt idx="315">
                  <c:v>42464</c:v>
                </c:pt>
                <c:pt idx="316">
                  <c:v>42465</c:v>
                </c:pt>
                <c:pt idx="317">
                  <c:v>42466</c:v>
                </c:pt>
                <c:pt idx="318">
                  <c:v>42467</c:v>
                </c:pt>
                <c:pt idx="319">
                  <c:v>42468</c:v>
                </c:pt>
                <c:pt idx="320">
                  <c:v>42471</c:v>
                </c:pt>
                <c:pt idx="321">
                  <c:v>42472</c:v>
                </c:pt>
                <c:pt idx="322">
                  <c:v>42473</c:v>
                </c:pt>
                <c:pt idx="323">
                  <c:v>42474</c:v>
                </c:pt>
                <c:pt idx="324">
                  <c:v>42475</c:v>
                </c:pt>
                <c:pt idx="325">
                  <c:v>42478</c:v>
                </c:pt>
                <c:pt idx="326">
                  <c:v>42479</c:v>
                </c:pt>
                <c:pt idx="327">
                  <c:v>42480</c:v>
                </c:pt>
                <c:pt idx="328">
                  <c:v>42481</c:v>
                </c:pt>
                <c:pt idx="329">
                  <c:v>42482</c:v>
                </c:pt>
                <c:pt idx="330">
                  <c:v>42485</c:v>
                </c:pt>
                <c:pt idx="331">
                  <c:v>42486</c:v>
                </c:pt>
                <c:pt idx="332">
                  <c:v>42487</c:v>
                </c:pt>
                <c:pt idx="333">
                  <c:v>42488</c:v>
                </c:pt>
                <c:pt idx="334">
                  <c:v>42489</c:v>
                </c:pt>
                <c:pt idx="335">
                  <c:v>42492</c:v>
                </c:pt>
                <c:pt idx="336">
                  <c:v>42493</c:v>
                </c:pt>
                <c:pt idx="337">
                  <c:v>42494</c:v>
                </c:pt>
                <c:pt idx="338">
                  <c:v>42496</c:v>
                </c:pt>
                <c:pt idx="339">
                  <c:v>42499</c:v>
                </c:pt>
                <c:pt idx="340">
                  <c:v>42500</c:v>
                </c:pt>
                <c:pt idx="341">
                  <c:v>42501</c:v>
                </c:pt>
                <c:pt idx="342">
                  <c:v>42502</c:v>
                </c:pt>
                <c:pt idx="343">
                  <c:v>42503</c:v>
                </c:pt>
                <c:pt idx="344">
                  <c:v>42507</c:v>
                </c:pt>
                <c:pt idx="345">
                  <c:v>42508</c:v>
                </c:pt>
                <c:pt idx="346">
                  <c:v>42509</c:v>
                </c:pt>
                <c:pt idx="347">
                  <c:v>42510</c:v>
                </c:pt>
                <c:pt idx="348">
                  <c:v>42513</c:v>
                </c:pt>
                <c:pt idx="349">
                  <c:v>42514</c:v>
                </c:pt>
                <c:pt idx="350">
                  <c:v>42515</c:v>
                </c:pt>
                <c:pt idx="351">
                  <c:v>42516</c:v>
                </c:pt>
                <c:pt idx="352">
                  <c:v>42517</c:v>
                </c:pt>
                <c:pt idx="353">
                  <c:v>42520</c:v>
                </c:pt>
                <c:pt idx="354">
                  <c:v>42521</c:v>
                </c:pt>
                <c:pt idx="355">
                  <c:v>42522</c:v>
                </c:pt>
                <c:pt idx="356">
                  <c:v>42523</c:v>
                </c:pt>
                <c:pt idx="357">
                  <c:v>42524</c:v>
                </c:pt>
                <c:pt idx="358">
                  <c:v>42527</c:v>
                </c:pt>
                <c:pt idx="359">
                  <c:v>42528</c:v>
                </c:pt>
                <c:pt idx="360">
                  <c:v>42529</c:v>
                </c:pt>
                <c:pt idx="361">
                  <c:v>42530</c:v>
                </c:pt>
                <c:pt idx="362">
                  <c:v>42531</c:v>
                </c:pt>
                <c:pt idx="363">
                  <c:v>42534</c:v>
                </c:pt>
                <c:pt idx="364">
                  <c:v>42535</c:v>
                </c:pt>
                <c:pt idx="365">
                  <c:v>42536</c:v>
                </c:pt>
                <c:pt idx="366">
                  <c:v>42537</c:v>
                </c:pt>
                <c:pt idx="367">
                  <c:v>42538</c:v>
                </c:pt>
                <c:pt idx="368">
                  <c:v>42541</c:v>
                </c:pt>
                <c:pt idx="369">
                  <c:v>42542</c:v>
                </c:pt>
                <c:pt idx="370">
                  <c:v>42543</c:v>
                </c:pt>
                <c:pt idx="371">
                  <c:v>42544</c:v>
                </c:pt>
                <c:pt idx="372">
                  <c:v>42548</c:v>
                </c:pt>
                <c:pt idx="373">
                  <c:v>42549</c:v>
                </c:pt>
                <c:pt idx="374">
                  <c:v>42550</c:v>
                </c:pt>
                <c:pt idx="375">
                  <c:v>42551</c:v>
                </c:pt>
                <c:pt idx="376">
                  <c:v>42552</c:v>
                </c:pt>
                <c:pt idx="377">
                  <c:v>42555</c:v>
                </c:pt>
                <c:pt idx="378">
                  <c:v>42556</c:v>
                </c:pt>
                <c:pt idx="379">
                  <c:v>42557</c:v>
                </c:pt>
                <c:pt idx="380">
                  <c:v>42558</c:v>
                </c:pt>
                <c:pt idx="381">
                  <c:v>42559</c:v>
                </c:pt>
                <c:pt idx="382">
                  <c:v>42562</c:v>
                </c:pt>
                <c:pt idx="383">
                  <c:v>42563</c:v>
                </c:pt>
                <c:pt idx="384">
                  <c:v>42564</c:v>
                </c:pt>
                <c:pt idx="385">
                  <c:v>42565</c:v>
                </c:pt>
                <c:pt idx="386">
                  <c:v>42566</c:v>
                </c:pt>
                <c:pt idx="387">
                  <c:v>42569</c:v>
                </c:pt>
                <c:pt idx="388">
                  <c:v>42570</c:v>
                </c:pt>
                <c:pt idx="389">
                  <c:v>42571</c:v>
                </c:pt>
                <c:pt idx="390">
                  <c:v>42572</c:v>
                </c:pt>
                <c:pt idx="391">
                  <c:v>42573</c:v>
                </c:pt>
                <c:pt idx="392">
                  <c:v>42576</c:v>
                </c:pt>
                <c:pt idx="393">
                  <c:v>42577</c:v>
                </c:pt>
                <c:pt idx="394">
                  <c:v>42578</c:v>
                </c:pt>
                <c:pt idx="395">
                  <c:v>42579</c:v>
                </c:pt>
                <c:pt idx="396">
                  <c:v>42580</c:v>
                </c:pt>
                <c:pt idx="397">
                  <c:v>42583</c:v>
                </c:pt>
                <c:pt idx="398">
                  <c:v>42584</c:v>
                </c:pt>
                <c:pt idx="399">
                  <c:v>42585</c:v>
                </c:pt>
                <c:pt idx="400">
                  <c:v>42586</c:v>
                </c:pt>
                <c:pt idx="401">
                  <c:v>42587</c:v>
                </c:pt>
                <c:pt idx="402">
                  <c:v>42590</c:v>
                </c:pt>
                <c:pt idx="403">
                  <c:v>42591</c:v>
                </c:pt>
                <c:pt idx="404">
                  <c:v>42592</c:v>
                </c:pt>
                <c:pt idx="405">
                  <c:v>42593</c:v>
                </c:pt>
                <c:pt idx="406">
                  <c:v>42594</c:v>
                </c:pt>
                <c:pt idx="407">
                  <c:v>42597</c:v>
                </c:pt>
                <c:pt idx="408">
                  <c:v>42598</c:v>
                </c:pt>
                <c:pt idx="409">
                  <c:v>42599</c:v>
                </c:pt>
                <c:pt idx="410">
                  <c:v>42600</c:v>
                </c:pt>
                <c:pt idx="411">
                  <c:v>42601</c:v>
                </c:pt>
                <c:pt idx="412">
                  <c:v>42604</c:v>
                </c:pt>
                <c:pt idx="413">
                  <c:v>42605</c:v>
                </c:pt>
                <c:pt idx="414">
                  <c:v>42606</c:v>
                </c:pt>
                <c:pt idx="415">
                  <c:v>42607</c:v>
                </c:pt>
                <c:pt idx="416">
                  <c:v>42608</c:v>
                </c:pt>
                <c:pt idx="417">
                  <c:v>42611</c:v>
                </c:pt>
                <c:pt idx="418">
                  <c:v>42612</c:v>
                </c:pt>
                <c:pt idx="419">
                  <c:v>42613</c:v>
                </c:pt>
                <c:pt idx="420">
                  <c:v>42614</c:v>
                </c:pt>
                <c:pt idx="421">
                  <c:v>42615</c:v>
                </c:pt>
                <c:pt idx="422">
                  <c:v>42618</c:v>
                </c:pt>
                <c:pt idx="423">
                  <c:v>42619</c:v>
                </c:pt>
                <c:pt idx="424">
                  <c:v>42620</c:v>
                </c:pt>
                <c:pt idx="425">
                  <c:v>42621</c:v>
                </c:pt>
                <c:pt idx="426">
                  <c:v>42622</c:v>
                </c:pt>
                <c:pt idx="427">
                  <c:v>42625</c:v>
                </c:pt>
                <c:pt idx="428">
                  <c:v>42626</c:v>
                </c:pt>
                <c:pt idx="429">
                  <c:v>42627</c:v>
                </c:pt>
                <c:pt idx="430">
                  <c:v>42628</c:v>
                </c:pt>
                <c:pt idx="431">
                  <c:v>42629</c:v>
                </c:pt>
                <c:pt idx="432">
                  <c:v>42632</c:v>
                </c:pt>
                <c:pt idx="433">
                  <c:v>42633</c:v>
                </c:pt>
                <c:pt idx="434">
                  <c:v>42634</c:v>
                </c:pt>
                <c:pt idx="435">
                  <c:v>42635</c:v>
                </c:pt>
                <c:pt idx="436">
                  <c:v>42636</c:v>
                </c:pt>
                <c:pt idx="437">
                  <c:v>42639</c:v>
                </c:pt>
                <c:pt idx="438">
                  <c:v>42640</c:v>
                </c:pt>
                <c:pt idx="439">
                  <c:v>42641</c:v>
                </c:pt>
                <c:pt idx="440">
                  <c:v>42642</c:v>
                </c:pt>
                <c:pt idx="441">
                  <c:v>42643</c:v>
                </c:pt>
                <c:pt idx="442">
                  <c:v>42646</c:v>
                </c:pt>
                <c:pt idx="443">
                  <c:v>42647</c:v>
                </c:pt>
                <c:pt idx="444">
                  <c:v>42648</c:v>
                </c:pt>
                <c:pt idx="445">
                  <c:v>42649</c:v>
                </c:pt>
                <c:pt idx="446">
                  <c:v>42650</c:v>
                </c:pt>
                <c:pt idx="447">
                  <c:v>42653</c:v>
                </c:pt>
                <c:pt idx="448">
                  <c:v>42654</c:v>
                </c:pt>
                <c:pt idx="449">
                  <c:v>42655</c:v>
                </c:pt>
                <c:pt idx="450">
                  <c:v>42656</c:v>
                </c:pt>
                <c:pt idx="451">
                  <c:v>42657</c:v>
                </c:pt>
                <c:pt idx="452">
                  <c:v>42660</c:v>
                </c:pt>
                <c:pt idx="453">
                  <c:v>42661</c:v>
                </c:pt>
                <c:pt idx="454">
                  <c:v>42662</c:v>
                </c:pt>
                <c:pt idx="455">
                  <c:v>42663</c:v>
                </c:pt>
                <c:pt idx="456">
                  <c:v>42664</c:v>
                </c:pt>
                <c:pt idx="457">
                  <c:v>42667</c:v>
                </c:pt>
                <c:pt idx="458">
                  <c:v>42668</c:v>
                </c:pt>
                <c:pt idx="459">
                  <c:v>42669</c:v>
                </c:pt>
                <c:pt idx="460">
                  <c:v>42670</c:v>
                </c:pt>
                <c:pt idx="461">
                  <c:v>42671</c:v>
                </c:pt>
                <c:pt idx="462">
                  <c:v>42674</c:v>
                </c:pt>
                <c:pt idx="463">
                  <c:v>42675</c:v>
                </c:pt>
                <c:pt idx="464">
                  <c:v>42676</c:v>
                </c:pt>
                <c:pt idx="465">
                  <c:v>42677</c:v>
                </c:pt>
                <c:pt idx="466">
                  <c:v>42678</c:v>
                </c:pt>
                <c:pt idx="467">
                  <c:v>42681</c:v>
                </c:pt>
                <c:pt idx="468">
                  <c:v>42682</c:v>
                </c:pt>
                <c:pt idx="469">
                  <c:v>42683</c:v>
                </c:pt>
                <c:pt idx="470">
                  <c:v>42684</c:v>
                </c:pt>
                <c:pt idx="471">
                  <c:v>42685</c:v>
                </c:pt>
                <c:pt idx="472">
                  <c:v>42688</c:v>
                </c:pt>
                <c:pt idx="473">
                  <c:v>42689</c:v>
                </c:pt>
                <c:pt idx="474">
                  <c:v>42690</c:v>
                </c:pt>
                <c:pt idx="475">
                  <c:v>42691</c:v>
                </c:pt>
                <c:pt idx="476">
                  <c:v>42692</c:v>
                </c:pt>
                <c:pt idx="477">
                  <c:v>42695</c:v>
                </c:pt>
                <c:pt idx="478">
                  <c:v>42696</c:v>
                </c:pt>
                <c:pt idx="479">
                  <c:v>42697</c:v>
                </c:pt>
                <c:pt idx="480">
                  <c:v>42698</c:v>
                </c:pt>
                <c:pt idx="481">
                  <c:v>42699</c:v>
                </c:pt>
                <c:pt idx="482">
                  <c:v>42702</c:v>
                </c:pt>
                <c:pt idx="483">
                  <c:v>42703</c:v>
                </c:pt>
                <c:pt idx="484">
                  <c:v>42704</c:v>
                </c:pt>
                <c:pt idx="485">
                  <c:v>42705</c:v>
                </c:pt>
                <c:pt idx="486">
                  <c:v>42706</c:v>
                </c:pt>
                <c:pt idx="487">
                  <c:v>42709</c:v>
                </c:pt>
                <c:pt idx="488">
                  <c:v>42710</c:v>
                </c:pt>
                <c:pt idx="489">
                  <c:v>42711</c:v>
                </c:pt>
                <c:pt idx="490">
                  <c:v>42712</c:v>
                </c:pt>
                <c:pt idx="491">
                  <c:v>42713</c:v>
                </c:pt>
                <c:pt idx="492">
                  <c:v>42716</c:v>
                </c:pt>
                <c:pt idx="493">
                  <c:v>42717</c:v>
                </c:pt>
                <c:pt idx="494">
                  <c:v>42718</c:v>
                </c:pt>
                <c:pt idx="495">
                  <c:v>42719</c:v>
                </c:pt>
                <c:pt idx="496">
                  <c:v>42720</c:v>
                </c:pt>
                <c:pt idx="497">
                  <c:v>42723</c:v>
                </c:pt>
                <c:pt idx="498">
                  <c:v>42724</c:v>
                </c:pt>
                <c:pt idx="499">
                  <c:v>42725</c:v>
                </c:pt>
                <c:pt idx="500">
                  <c:v>42726</c:v>
                </c:pt>
                <c:pt idx="501">
                  <c:v>42727</c:v>
                </c:pt>
                <c:pt idx="502">
                  <c:v>42731</c:v>
                </c:pt>
                <c:pt idx="503">
                  <c:v>42732</c:v>
                </c:pt>
                <c:pt idx="504">
                  <c:v>42733</c:v>
                </c:pt>
                <c:pt idx="505">
                  <c:v>42734</c:v>
                </c:pt>
                <c:pt idx="506">
                  <c:v>42737</c:v>
                </c:pt>
                <c:pt idx="507">
                  <c:v>42738</c:v>
                </c:pt>
                <c:pt idx="508">
                  <c:v>42739</c:v>
                </c:pt>
                <c:pt idx="509">
                  <c:v>42740</c:v>
                </c:pt>
                <c:pt idx="510">
                  <c:v>42744</c:v>
                </c:pt>
                <c:pt idx="511">
                  <c:v>42745</c:v>
                </c:pt>
                <c:pt idx="512">
                  <c:v>42746</c:v>
                </c:pt>
                <c:pt idx="513">
                  <c:v>42747</c:v>
                </c:pt>
                <c:pt idx="514">
                  <c:v>42748</c:v>
                </c:pt>
                <c:pt idx="515">
                  <c:v>42751</c:v>
                </c:pt>
                <c:pt idx="516">
                  <c:v>42752</c:v>
                </c:pt>
                <c:pt idx="517">
                  <c:v>42753</c:v>
                </c:pt>
                <c:pt idx="518">
                  <c:v>42754</c:v>
                </c:pt>
                <c:pt idx="519">
                  <c:v>42755</c:v>
                </c:pt>
                <c:pt idx="520">
                  <c:v>42758</c:v>
                </c:pt>
                <c:pt idx="521">
                  <c:v>42759</c:v>
                </c:pt>
                <c:pt idx="522">
                  <c:v>42760</c:v>
                </c:pt>
                <c:pt idx="523">
                  <c:v>42761</c:v>
                </c:pt>
                <c:pt idx="524">
                  <c:v>42762</c:v>
                </c:pt>
                <c:pt idx="525">
                  <c:v>42765</c:v>
                </c:pt>
                <c:pt idx="526">
                  <c:v>42766</c:v>
                </c:pt>
                <c:pt idx="527">
                  <c:v>42767</c:v>
                </c:pt>
                <c:pt idx="528">
                  <c:v>42768</c:v>
                </c:pt>
                <c:pt idx="529">
                  <c:v>42769</c:v>
                </c:pt>
                <c:pt idx="530">
                  <c:v>42772</c:v>
                </c:pt>
                <c:pt idx="531">
                  <c:v>42773</c:v>
                </c:pt>
              </c:numCache>
            </c:numRef>
          </c:xVal>
          <c:yVal>
            <c:numRef>
              <c:f>'Delta 3M'!$Q$3:$Q$534</c:f>
              <c:numCache>
                <c:formatCode>0.0000%</c:formatCode>
                <c:ptCount val="532"/>
                <c:pt idx="0">
                  <c:v>4.7347531847399148E-4</c:v>
                </c:pt>
                <c:pt idx="1">
                  <c:v>4.7666190166130505E-4</c:v>
                </c:pt>
                <c:pt idx="2">
                  <c:v>4.771920552963172E-4</c:v>
                </c:pt>
                <c:pt idx="3">
                  <c:v>4.7877965440626472E-4</c:v>
                </c:pt>
                <c:pt idx="4">
                  <c:v>4.8036165435190811E-4</c:v>
                </c:pt>
                <c:pt idx="5">
                  <c:v>4.8141238082967857E-4</c:v>
                </c:pt>
                <c:pt idx="6">
                  <c:v>4.819363753839561E-4</c:v>
                </c:pt>
                <c:pt idx="7">
                  <c:v>4.8245937453124621E-4</c:v>
                </c:pt>
                <c:pt idx="8">
                  <c:v>4.8402177740182499E-4</c:v>
                </c:pt>
                <c:pt idx="9">
                  <c:v>4.8454017279179839E-4</c:v>
                </c:pt>
                <c:pt idx="10">
                  <c:v>4.8505726171010075E-4</c:v>
                </c:pt>
                <c:pt idx="11">
                  <c:v>4.8557298194379551E-4</c:v>
                </c:pt>
                <c:pt idx="12">
                  <c:v>4.8608727127994578E-4</c:v>
                </c:pt>
                <c:pt idx="13">
                  <c:v>4.8762093177376321E-4</c:v>
                </c:pt>
                <c:pt idx="14">
                  <c:v>4.8812887539036881E-4</c:v>
                </c:pt>
                <c:pt idx="15">
                  <c:v>4.8863507704474641E-4</c:v>
                </c:pt>
                <c:pt idx="16">
                  <c:v>4.8913947452395939E-4</c:v>
                </c:pt>
                <c:pt idx="17">
                  <c:v>4.8964200561507089E-4</c:v>
                </c:pt>
                <c:pt idx="18">
                  <c:v>4.9113777843043014E-4</c:v>
                </c:pt>
                <c:pt idx="19">
                  <c:v>4.9163222183976909E-4</c:v>
                </c:pt>
                <c:pt idx="20">
                  <c:v>4.9212448779632301E-4</c:v>
                </c:pt>
                <c:pt idx="21">
                  <c:v>4.9261451408715517E-4</c:v>
                </c:pt>
                <c:pt idx="22">
                  <c:v>4.9310223849932905E-4</c:v>
                </c:pt>
                <c:pt idx="23">
                  <c:v>4.9455097833453335E-4</c:v>
                </c:pt>
                <c:pt idx="24">
                  <c:v>4.9502887310270657E-4</c:v>
                </c:pt>
                <c:pt idx="25">
                  <c:v>4.9550415492753783E-4</c:v>
                </c:pt>
                <c:pt idx="26">
                  <c:v>4.9597676159609042E-4</c:v>
                </c:pt>
                <c:pt idx="27">
                  <c:v>4.9644663089542769E-4</c:v>
                </c:pt>
                <c:pt idx="28">
                  <c:v>4.9783919244878014E-4</c:v>
                </c:pt>
                <c:pt idx="29">
                  <c:v>4.9829749014188875E-4</c:v>
                </c:pt>
                <c:pt idx="30">
                  <c:v>4.9875273940109849E-4</c:v>
                </c:pt>
                <c:pt idx="31">
                  <c:v>4.9920487801347253E-4</c:v>
                </c:pt>
                <c:pt idx="32">
                  <c:v>4.9965384376607423E-4</c:v>
                </c:pt>
                <c:pt idx="33">
                  <c:v>5.00981081735878E-4</c:v>
                </c:pt>
                <c:pt idx="34">
                  <c:v>5.0141673392002314E-4</c:v>
                </c:pt>
                <c:pt idx="35">
                  <c:v>5.0184890217971239E-4</c:v>
                </c:pt>
                <c:pt idx="36">
                  <c:v>5.022775243020089E-4</c:v>
                </c:pt>
                <c:pt idx="37">
                  <c:v>5.0270253807397616E-4</c:v>
                </c:pt>
                <c:pt idx="38">
                  <c:v>5.0395530715853455E-4</c:v>
                </c:pt>
                <c:pt idx="39">
                  <c:v>5.0436526539981725E-4</c:v>
                </c:pt>
                <c:pt idx="40">
                  <c:v>5.0477130422608692E-4</c:v>
                </c:pt>
                <c:pt idx="41">
                  <c:v>5.0517336142440704E-4</c:v>
                </c:pt>
                <c:pt idx="42">
                  <c:v>5.0557137478184089E-4</c:v>
                </c:pt>
                <c:pt idx="43">
                  <c:v>5.0674052967945708E-4</c:v>
                </c:pt>
                <c:pt idx="44">
                  <c:v>5.0712174554397836E-4</c:v>
                </c:pt>
                <c:pt idx="45">
                  <c:v>5.0749860650292969E-4</c:v>
                </c:pt>
                <c:pt idx="46">
                  <c:v>5.0787105034337445E-4</c:v>
                </c:pt>
                <c:pt idx="47">
                  <c:v>5.082390148523759E-4</c:v>
                </c:pt>
                <c:pt idx="48">
                  <c:v>5.0931541026135298E-4</c:v>
                </c:pt>
                <c:pt idx="49">
                  <c:v>5.0966483531521398E-4</c:v>
                </c:pt>
                <c:pt idx="50">
                  <c:v>5.10009469972948E-4</c:v>
                </c:pt>
                <c:pt idx="51">
                  <c:v>5.1034925202161853E-4</c:v>
                </c:pt>
                <c:pt idx="52">
                  <c:v>5.1068411924828862E-4</c:v>
                </c:pt>
                <c:pt idx="53">
                  <c:v>5.1165860986692997E-4</c:v>
                </c:pt>
                <c:pt idx="54">
                  <c:v>5.1197319567623161E-4</c:v>
                </c:pt>
                <c:pt idx="55">
                  <c:v>5.1228255559884945E-4</c:v>
                </c:pt>
                <c:pt idx="56">
                  <c:v>5.1258664802092033E-4</c:v>
                </c:pt>
                <c:pt idx="57">
                  <c:v>5.1288551372487561E-4</c:v>
                </c:pt>
                <c:pt idx="58">
                  <c:v>5.1375136434309975E-4</c:v>
                </c:pt>
                <c:pt idx="59">
                  <c:v>5.1402993698964413E-4</c:v>
                </c:pt>
                <c:pt idx="60">
                  <c:v>5.1430358982559844E-4</c:v>
                </c:pt>
                <c:pt idx="61">
                  <c:v>5.1457238423246792E-4</c:v>
                </c:pt>
                <c:pt idx="62">
                  <c:v>5.1483638159175761E-4</c:v>
                </c:pt>
                <c:pt idx="63">
                  <c:v>5.1560020519919906E-4</c:v>
                </c:pt>
                <c:pt idx="64">
                  <c:v>5.1584562818322063E-4</c:v>
                </c:pt>
                <c:pt idx="65">
                  <c:v>5.1608656102718794E-4</c:v>
                </c:pt>
                <c:pt idx="66">
                  <c:v>5.1632306511260613E-4</c:v>
                </c:pt>
                <c:pt idx="67">
                  <c:v>5.1744130251413776E-4</c:v>
                </c:pt>
                <c:pt idx="68">
                  <c:v>5.1765252305986805E-4</c:v>
                </c:pt>
                <c:pt idx="69">
                  <c:v>5.1785974451758481E-4</c:v>
                </c:pt>
                <c:pt idx="70">
                  <c:v>5.1806302826879326E-4</c:v>
                </c:pt>
                <c:pt idx="71">
                  <c:v>5.1864986709841937E-4</c:v>
                </c:pt>
                <c:pt idx="72">
                  <c:v>5.1883801383864538E-4</c:v>
                </c:pt>
                <c:pt idx="73">
                  <c:v>5.1902252977988853E-4</c:v>
                </c:pt>
                <c:pt idx="74">
                  <c:v>5.1920347630365394E-4</c:v>
                </c:pt>
                <c:pt idx="75">
                  <c:v>5.1938091479144675E-4</c:v>
                </c:pt>
                <c:pt idx="76">
                  <c:v>5.1989279585404021E-4</c:v>
                </c:pt>
                <c:pt idx="77">
                  <c:v>5.2005681601299347E-4</c:v>
                </c:pt>
                <c:pt idx="78">
                  <c:v>5.2021763504349957E-4</c:v>
                </c:pt>
                <c:pt idx="79">
                  <c:v>5.2037531432706362E-4</c:v>
                </c:pt>
                <c:pt idx="80">
                  <c:v>5.2052991524519077E-4</c:v>
                </c:pt>
                <c:pt idx="81">
                  <c:v>5.2097586162200163E-4</c:v>
                </c:pt>
                <c:pt idx="82">
                  <c:v>5.2111876289343212E-4</c:v>
                </c:pt>
                <c:pt idx="83">
                  <c:v>5.2125889270695114E-4</c:v>
                </c:pt>
                <c:pt idx="84">
                  <c:v>5.2139631244406382E-4</c:v>
                </c:pt>
                <c:pt idx="85">
                  <c:v>5.219201182585536E-4</c:v>
                </c:pt>
                <c:pt idx="86">
                  <c:v>5.2204490833621131E-4</c:v>
                </c:pt>
                <c:pt idx="87">
                  <c:v>5.2216735662649323E-4</c:v>
                </c:pt>
                <c:pt idx="88">
                  <c:v>5.2228752451090462E-4</c:v>
                </c:pt>
                <c:pt idx="89">
                  <c:v>5.2240547337095039E-4</c:v>
                </c:pt>
                <c:pt idx="90">
                  <c:v>5.2274661961994599E-4</c:v>
                </c:pt>
                <c:pt idx="91">
                  <c:v>5.2285630619758089E-4</c:v>
                </c:pt>
                <c:pt idx="92">
                  <c:v>5.2296408065837581E-4</c:v>
                </c:pt>
                <c:pt idx="93">
                  <c:v>5.2317413875546605E-4</c:v>
                </c:pt>
                <c:pt idx="94">
                  <c:v>5.23476419562429E-4</c:v>
                </c:pt>
                <c:pt idx="95">
                  <c:v>5.2357401033379107E-4</c:v>
                </c:pt>
                <c:pt idx="96">
                  <c:v>5.2367011865884887E-4</c:v>
                </c:pt>
                <c:pt idx="97">
                  <c:v>5.2376480591910751E-4</c:v>
                </c:pt>
                <c:pt idx="98">
                  <c:v>5.2385813349607215E-4</c:v>
                </c:pt>
                <c:pt idx="99">
                  <c:v>5.2421907460109172E-4</c:v>
                </c:pt>
                <c:pt idx="100">
                  <c:v>5.2430652448416247E-4</c:v>
                </c:pt>
                <c:pt idx="101">
                  <c:v>5.2439298297296977E-4</c:v>
                </c:pt>
                <c:pt idx="102">
                  <c:v>5.2447851144901865E-4</c:v>
                </c:pt>
                <c:pt idx="103">
                  <c:v>5.2473013061566634E-4</c:v>
                </c:pt>
                <c:pt idx="104">
                  <c:v>5.2481255285573292E-4</c:v>
                </c:pt>
                <c:pt idx="105">
                  <c:v>5.2489435199056661E-4</c:v>
                </c:pt>
                <c:pt idx="106">
                  <c:v>5.2497558940167255E-4</c:v>
                </c:pt>
                <c:pt idx="107">
                  <c:v>5.2505632647055576E-4</c:v>
                </c:pt>
                <c:pt idx="108">
                  <c:v>5.2529614943892084E-4</c:v>
                </c:pt>
                <c:pt idx="109">
                  <c:v>5.2537549895396453E-4</c:v>
                </c:pt>
                <c:pt idx="110">
                  <c:v>5.2545465503431115E-4</c:v>
                </c:pt>
                <c:pt idx="111">
                  <c:v>5.2553367906146571E-4</c:v>
                </c:pt>
                <c:pt idx="112">
                  <c:v>5.2561263241693345E-4</c:v>
                </c:pt>
                <c:pt idx="113">
                  <c:v>5.2584968226826575E-4</c:v>
                </c:pt>
                <c:pt idx="114">
                  <c:v>5.2592896675203676E-4</c:v>
                </c:pt>
                <c:pt idx="115">
                  <c:v>5.2600848747164628E-4</c:v>
                </c:pt>
                <c:pt idx="116">
                  <c:v>5.260875661045588E-4</c:v>
                </c:pt>
                <c:pt idx="117">
                  <c:v>5.2639183801130095E-4</c:v>
                </c:pt>
                <c:pt idx="118">
                  <c:v>5.2646476653499513E-4</c:v>
                </c:pt>
                <c:pt idx="119">
                  <c:v>5.2653638775878686E-4</c:v>
                </c:pt>
                <c:pt idx="120">
                  <c:v>5.2660667592332338E-4</c:v>
                </c:pt>
                <c:pt idx="121">
                  <c:v>5.2667560526925192E-4</c:v>
                </c:pt>
                <c:pt idx="122">
                  <c:v>5.2687398280185972E-4</c:v>
                </c:pt>
                <c:pt idx="123">
                  <c:v>5.2693721927982694E-4</c:v>
                </c:pt>
                <c:pt idx="124">
                  <c:v>5.2699896814242158E-4</c:v>
                </c:pt>
                <c:pt idx="125">
                  <c:v>5.2705920363029077E-4</c:v>
                </c:pt>
                <c:pt idx="126">
                  <c:v>5.2711789998408163E-4</c:v>
                </c:pt>
                <c:pt idx="127">
                  <c:v>5.2728449664745573E-4</c:v>
                </c:pt>
                <c:pt idx="128">
                  <c:v>5.2733677887140465E-4</c:v>
                </c:pt>
                <c:pt idx="129">
                  <c:v>5.2738739316451075E-4</c:v>
                </c:pt>
                <c:pt idx="130">
                  <c:v>5.2743631376742128E-4</c:v>
                </c:pt>
                <c:pt idx="131">
                  <c:v>5.2748351492078334E-4</c:v>
                </c:pt>
                <c:pt idx="132">
                  <c:v>5.2761454409004963E-4</c:v>
                </c:pt>
                <c:pt idx="133">
                  <c:v>5.276546098516888E-4</c:v>
                </c:pt>
                <c:pt idx="134">
                  <c:v>5.2769282736701514E-4</c:v>
                </c:pt>
                <c:pt idx="135">
                  <c:v>5.2772917087667555E-4</c:v>
                </c:pt>
                <c:pt idx="136">
                  <c:v>5.2776361462131738E-4</c:v>
                </c:pt>
                <c:pt idx="137">
                  <c:v>5.2785528967160174E-4</c:v>
                </c:pt>
                <c:pt idx="138">
                  <c:v>5.2788187676263993E-4</c:v>
                </c:pt>
                <c:pt idx="139">
                  <c:v>5.2790643529189495E-4</c:v>
                </c:pt>
                <c:pt idx="140">
                  <c:v>5.2792893950001402E-4</c:v>
                </c:pt>
                <c:pt idx="141">
                  <c:v>5.2794936362764416E-4</c:v>
                </c:pt>
                <c:pt idx="142">
                  <c:v>5.2799789793407258E-4</c:v>
                </c:pt>
                <c:pt idx="143">
                  <c:v>5.2800974414621835E-4</c:v>
                </c:pt>
                <c:pt idx="144">
                  <c:v>5.2801938148111082E-4</c:v>
                </c:pt>
                <c:pt idx="145">
                  <c:v>5.2802678417939711E-4</c:v>
                </c:pt>
                <c:pt idx="146">
                  <c:v>5.2803192648172433E-4</c:v>
                </c:pt>
                <c:pt idx="147">
                  <c:v>5.2803353341942258E-4</c:v>
                </c:pt>
                <c:pt idx="148">
                  <c:v>5.280293765443846E-4</c:v>
                </c:pt>
                <c:pt idx="149">
                  <c:v>5.2802283047662319E-4</c:v>
                </c:pt>
                <c:pt idx="150">
                  <c:v>5.2801386945678535E-4</c:v>
                </c:pt>
                <c:pt idx="151">
                  <c:v>5.2800246772551822E-4</c:v>
                </c:pt>
                <c:pt idx="152">
                  <c:v>5.279533606696124E-4</c:v>
                </c:pt>
                <c:pt idx="153">
                  <c:v>5.2793193849909933E-4</c:v>
                </c:pt>
                <c:pt idx="154">
                  <c:v>5.2790794682039258E-4</c:v>
                </c:pt>
                <c:pt idx="155">
                  <c:v>5.2788135987413918E-4</c:v>
                </c:pt>
                <c:pt idx="156">
                  <c:v>5.2785215190098635E-4</c:v>
                </c:pt>
                <c:pt idx="157">
                  <c:v>5.2774854422660234E-4</c:v>
                </c:pt>
                <c:pt idx="158">
                  <c:v>5.2770859455232274E-4</c:v>
                </c:pt>
                <c:pt idx="159">
                  <c:v>5.2766589505437932E-4</c:v>
                </c:pt>
                <c:pt idx="160">
                  <c:v>5.2762041997341913E-4</c:v>
                </c:pt>
                <c:pt idx="161">
                  <c:v>5.2757214355008927E-4</c:v>
                </c:pt>
                <c:pt idx="162">
                  <c:v>5.2741024863235295E-4</c:v>
                </c:pt>
                <c:pt idx="163">
                  <c:v>5.2735050924601558E-4</c:v>
                </c:pt>
                <c:pt idx="164">
                  <c:v>5.2728783972054417E-4</c:v>
                </c:pt>
                <c:pt idx="165">
                  <c:v>5.2722221429658573E-4</c:v>
                </c:pt>
                <c:pt idx="166">
                  <c:v>5.271536072147875E-4</c:v>
                </c:pt>
                <c:pt idx="167">
                  <c:v>5.2692963842882465E-4</c:v>
                </c:pt>
                <c:pt idx="168">
                  <c:v>5.2684884712213818E-4</c:v>
                </c:pt>
                <c:pt idx="169">
                  <c:v>5.2676494536084732E-4</c:v>
                </c:pt>
                <c:pt idx="170">
                  <c:v>5.2667790738559941E-4</c:v>
                </c:pt>
                <c:pt idx="171">
                  <c:v>5.2658770743704137E-4</c:v>
                </c:pt>
                <c:pt idx="172">
                  <c:v>5.2629787815797809E-4</c:v>
                </c:pt>
                <c:pt idx="173">
                  <c:v>5.2619477272265107E-4</c:v>
                </c:pt>
                <c:pt idx="174">
                  <c:v>5.2608837651724953E-4</c:v>
                </c:pt>
                <c:pt idx="175">
                  <c:v>5.259786637824206E-4</c:v>
                </c:pt>
                <c:pt idx="176">
                  <c:v>5.2586560875881141E-4</c:v>
                </c:pt>
                <c:pt idx="177">
                  <c:v>5.2550613236177369E-4</c:v>
                </c:pt>
                <c:pt idx="178">
                  <c:v>5.2537945058951467E-4</c:v>
                </c:pt>
                <c:pt idx="179">
                  <c:v>5.2524929773171102E-4</c:v>
                </c:pt>
                <c:pt idx="180">
                  <c:v>5.2511278785084532E-4</c:v>
                </c:pt>
                <c:pt idx="181">
                  <c:v>5.2496719718577204E-4</c:v>
                </c:pt>
                <c:pt idx="182">
                  <c:v>5.2447811553735354E-4</c:v>
                </c:pt>
                <c:pt idx="183">
                  <c:v>5.2429837678749712E-4</c:v>
                </c:pt>
                <c:pt idx="184">
                  <c:v>5.2411064477945676E-4</c:v>
                </c:pt>
                <c:pt idx="185">
                  <c:v>5.239151370184373E-4</c:v>
                </c:pt>
                <c:pt idx="186">
                  <c:v>5.2371207100964344E-4</c:v>
                </c:pt>
                <c:pt idx="187">
                  <c:v>5.2305969854866301E-4</c:v>
                </c:pt>
                <c:pt idx="188">
                  <c:v>5.22828574600819E-4</c:v>
                </c:pt>
                <c:pt idx="189">
                  <c:v>5.2259097993122446E-4</c:v>
                </c:pt>
                <c:pt idx="190">
                  <c:v>5.2234713204508401E-4</c:v>
                </c:pt>
                <c:pt idx="191">
                  <c:v>5.2209724844760235E-4</c:v>
                </c:pt>
                <c:pt idx="192">
                  <c:v>5.2131355843915823E-4</c:v>
                </c:pt>
                <c:pt idx="193">
                  <c:v>5.210417070483595E-4</c:v>
                </c:pt>
                <c:pt idx="194">
                  <c:v>5.2076490747224346E-4</c:v>
                </c:pt>
                <c:pt idx="195">
                  <c:v>5.204833772160148E-4</c:v>
                </c:pt>
                <c:pt idx="196">
                  <c:v>5.2019733378487823E-4</c:v>
                </c:pt>
                <c:pt idx="197">
                  <c:v>5.1931429949406875E-4</c:v>
                </c:pt>
                <c:pt idx="198">
                  <c:v>5.1901237841534811E-4</c:v>
                </c:pt>
                <c:pt idx="199">
                  <c:v>5.1870703168774334E-4</c:v>
                </c:pt>
                <c:pt idx="200">
                  <c:v>5.1839847681645925E-4</c:v>
                </c:pt>
                <c:pt idx="201">
                  <c:v>5.1808693130670055E-4</c:v>
                </c:pt>
                <c:pt idx="202">
                  <c:v>5.1713652599862407E-4</c:v>
                </c:pt>
                <c:pt idx="203">
                  <c:v>5.1681519298701439E-4</c:v>
                </c:pt>
                <c:pt idx="204">
                  <c:v>5.1649195686295378E-4</c:v>
                </c:pt>
                <c:pt idx="205">
                  <c:v>5.1616703513164704E-4</c:v>
                </c:pt>
                <c:pt idx="206">
                  <c:v>5.15840645298299E-4</c:v>
                </c:pt>
                <c:pt idx="207">
                  <c:v>5.1485484223805396E-4</c:v>
                </c:pt>
                <c:pt idx="208">
                  <c:v>5.1452475504858792E-4</c:v>
                </c:pt>
                <c:pt idx="209">
                  <c:v>5.1419428728310414E-4</c:v>
                </c:pt>
                <c:pt idx="210">
                  <c:v>5.1386365644680765E-4</c:v>
                </c:pt>
                <c:pt idx="211">
                  <c:v>5.1353308004490293E-4</c:v>
                </c:pt>
                <c:pt idx="212">
                  <c:v>5.1254385249758778E-4</c:v>
                </c:pt>
                <c:pt idx="213">
                  <c:v>5.1221566888529817E-4</c:v>
                </c:pt>
                <c:pt idx="214">
                  <c:v>5.1188862723342411E-4</c:v>
                </c:pt>
                <c:pt idx="215">
                  <c:v>5.1156294504717053E-4</c:v>
                </c:pt>
                <c:pt idx="216">
                  <c:v>5.1123883983174203E-4</c:v>
                </c:pt>
                <c:pt idx="217">
                  <c:v>5.1027816106245501E-4</c:v>
                </c:pt>
                <c:pt idx="218">
                  <c:v>5.0996253878237471E-4</c:v>
                </c:pt>
                <c:pt idx="219">
                  <c:v>5.0964958099914315E-4</c:v>
                </c:pt>
                <c:pt idx="220">
                  <c:v>5.0933950521796527E-4</c:v>
                </c:pt>
                <c:pt idx="221">
                  <c:v>5.0903252894404587E-4</c:v>
                </c:pt>
                <c:pt idx="222">
                  <c:v>5.0813237221788543E-4</c:v>
                </c:pt>
                <c:pt idx="223">
                  <c:v>5.07839969025047E-4</c:v>
                </c:pt>
                <c:pt idx="224">
                  <c:v>5.0755175286549084E-4</c:v>
                </c:pt>
                <c:pt idx="225">
                  <c:v>5.0726794124442154E-4</c:v>
                </c:pt>
                <c:pt idx="226">
                  <c:v>5.0698875166704381E-4</c:v>
                </c:pt>
                <c:pt idx="227">
                  <c:v>5.0618109024910829E-4</c:v>
                </c:pt>
                <c:pt idx="228">
                  <c:v>5.0592256389854473E-4</c:v>
                </c:pt>
                <c:pt idx="229">
                  <c:v>5.0566974711769663E-4</c:v>
                </c:pt>
                <c:pt idx="230">
                  <c:v>5.054228574117687E-4</c:v>
                </c:pt>
                <c:pt idx="231">
                  <c:v>5.0518211228596554E-4</c:v>
                </c:pt>
                <c:pt idx="232">
                  <c:v>5.0449891944135338E-4</c:v>
                </c:pt>
                <c:pt idx="233">
                  <c:v>5.0428492768809737E-4</c:v>
                </c:pt>
                <c:pt idx="234">
                  <c:v>5.0407816804099012E-4</c:v>
                </c:pt>
                <c:pt idx="235">
                  <c:v>5.0387885800523633E-4</c:v>
                </c:pt>
                <c:pt idx="236">
                  <c:v>5.0368721508604062E-4</c:v>
                </c:pt>
                <c:pt idx="237">
                  <c:v>5.0316046407985007E-4</c:v>
                </c:pt>
                <c:pt idx="238">
                  <c:v>5.030016646789345E-4</c:v>
                </c:pt>
                <c:pt idx="239">
                  <c:v>5.0285161992060087E-4</c:v>
                </c:pt>
                <c:pt idx="240">
                  <c:v>5.0271054731005401E-4</c:v>
                </c:pt>
                <c:pt idx="241">
                  <c:v>5.0257866435249841E-4</c:v>
                </c:pt>
                <c:pt idx="242">
                  <c:v>5.0224032844982793E-4</c:v>
                </c:pt>
                <c:pt idx="243">
                  <c:v>5.0214737915628557E-4</c:v>
                </c:pt>
                <c:pt idx="244">
                  <c:v>5.0206470704175846E-4</c:v>
                </c:pt>
                <c:pt idx="245">
                  <c:v>5.0199155438183972E-4</c:v>
                </c:pt>
                <c:pt idx="246">
                  <c:v>5.019269038286278E-4</c:v>
                </c:pt>
                <c:pt idx="247">
                  <c:v>5.017822455088577E-4</c:v>
                </c:pt>
                <c:pt idx="248">
                  <c:v>5.0174988408209769E-4</c:v>
                </c:pt>
                <c:pt idx="249">
                  <c:v>5.0172516511185676E-4</c:v>
                </c:pt>
                <c:pt idx="250">
                  <c:v>5.0171018955712482E-4</c:v>
                </c:pt>
                <c:pt idx="251">
                  <c:v>5.017277147952101E-4</c:v>
                </c:pt>
                <c:pt idx="252">
                  <c:v>5.0175167897955166E-4</c:v>
                </c:pt>
                <c:pt idx="253">
                  <c:v>5.0196206654379001E-4</c:v>
                </c:pt>
                <c:pt idx="254">
                  <c:v>5.0202105387488086E-4</c:v>
                </c:pt>
                <c:pt idx="255">
                  <c:v>5.0215456291500561E-4</c:v>
                </c:pt>
                <c:pt idx="256">
                  <c:v>5.0222874076396435E-4</c:v>
                </c:pt>
                <c:pt idx="257">
                  <c:v>5.0247890446597553E-4</c:v>
                </c:pt>
                <c:pt idx="258">
                  <c:v>5.0257092931823232E-4</c:v>
                </c:pt>
                <c:pt idx="259">
                  <c:v>5.026669860962199E-4</c:v>
                </c:pt>
                <c:pt idx="260">
                  <c:v>5.0276690286990056E-4</c:v>
                </c:pt>
                <c:pt idx="261">
                  <c:v>5.0287050770923684E-4</c:v>
                </c:pt>
                <c:pt idx="262">
                  <c:v>5.032017313208035E-4</c:v>
                </c:pt>
                <c:pt idx="263">
                  <c:v>5.0331836912238662E-4</c:v>
                </c:pt>
                <c:pt idx="264">
                  <c:v>5.0343783533943762E-4</c:v>
                </c:pt>
                <c:pt idx="265">
                  <c:v>5.035599580419189E-4</c:v>
                </c:pt>
                <c:pt idx="266">
                  <c:v>5.0368456529979299E-4</c:v>
                </c:pt>
                <c:pt idx="267">
                  <c:v>5.0407157510539628E-4</c:v>
                </c:pt>
                <c:pt idx="268">
                  <c:v>5.0420440128446601E-4</c:v>
                </c:pt>
                <c:pt idx="269">
                  <c:v>5.043388523687407E-4</c:v>
                </c:pt>
                <c:pt idx="270">
                  <c:v>5.0447475642818298E-4</c:v>
                </c:pt>
                <c:pt idx="271">
                  <c:v>5.0461194153275516E-4</c:v>
                </c:pt>
                <c:pt idx="272">
                  <c:v>5.0502946381687601E-4</c:v>
                </c:pt>
                <c:pt idx="273">
                  <c:v>5.0517005380159262E-4</c:v>
                </c:pt>
                <c:pt idx="274">
                  <c:v>5.0531106518125139E-4</c:v>
                </c:pt>
                <c:pt idx="275">
                  <c:v>5.0545232602581484E-4</c:v>
                </c:pt>
                <c:pt idx="276">
                  <c:v>5.0559366440524548E-4</c:v>
                </c:pt>
                <c:pt idx="277">
                  <c:v>5.0601642545236483E-4</c:v>
                </c:pt>
                <c:pt idx="278">
                  <c:v>5.0615635467088859E-4</c:v>
                </c:pt>
                <c:pt idx="279">
                  <c:v>5.0629550177409182E-4</c:v>
                </c:pt>
                <c:pt idx="280">
                  <c:v>5.0643369483193692E-4</c:v>
                </c:pt>
                <c:pt idx="281">
                  <c:v>5.0657076191438632E-4</c:v>
                </c:pt>
                <c:pt idx="282">
                  <c:v>5.0697348800898497E-4</c:v>
                </c:pt>
                <c:pt idx="283">
                  <c:v>5.0710433188947627E-4</c:v>
                </c:pt>
                <c:pt idx="284">
                  <c:v>5.0723319014438423E-4</c:v>
                </c:pt>
                <c:pt idx="285">
                  <c:v>5.0735989084367116E-4</c:v>
                </c:pt>
                <c:pt idx="286">
                  <c:v>5.0748426205729958E-4</c:v>
                </c:pt>
                <c:pt idx="287">
                  <c:v>5.078416794838587E-4</c:v>
                </c:pt>
                <c:pt idx="288">
                  <c:v>5.079550134544778E-4</c:v>
                </c:pt>
                <c:pt idx="289">
                  <c:v>5.0806515828925067E-4</c:v>
                </c:pt>
                <c:pt idx="290">
                  <c:v>5.0817194205813991E-4</c:v>
                </c:pt>
                <c:pt idx="291">
                  <c:v>5.0827519283110772E-4</c:v>
                </c:pt>
                <c:pt idx="292">
                  <c:v>5.0856202787410813E-4</c:v>
                </c:pt>
                <c:pt idx="293">
                  <c:v>5.0864942736301533E-4</c:v>
                </c:pt>
                <c:pt idx="294">
                  <c:v>5.0873243420581358E-4</c:v>
                </c:pt>
                <c:pt idx="295">
                  <c:v>5.088108764724653E-4</c:v>
                </c:pt>
                <c:pt idx="296">
                  <c:v>5.0888458223293279E-4</c:v>
                </c:pt>
                <c:pt idx="297">
                  <c:v>5.0907556117685553E-4</c:v>
                </c:pt>
                <c:pt idx="298">
                  <c:v>5.0912860161221119E-4</c:v>
                </c:pt>
                <c:pt idx="299">
                  <c:v>5.0917604589119511E-4</c:v>
                </c:pt>
                <c:pt idx="300">
                  <c:v>5.0921772208376958E-4</c:v>
                </c:pt>
                <c:pt idx="301">
                  <c:v>5.0925345825989714E-4</c:v>
                </c:pt>
                <c:pt idx="302">
                  <c:v>5.0932330738922302E-4</c:v>
                </c:pt>
                <c:pt idx="303">
                  <c:v>5.0933356419918742E-4</c:v>
                </c:pt>
                <c:pt idx="304">
                  <c:v>5.0933702134251728E-4</c:v>
                </c:pt>
                <c:pt idx="305">
                  <c:v>5.0933283333339852E-4</c:v>
                </c:pt>
                <c:pt idx="306">
                  <c:v>5.093204227536865E-4</c:v>
                </c:pt>
                <c:pt idx="307">
                  <c:v>5.092361573056526E-4</c:v>
                </c:pt>
                <c:pt idx="308">
                  <c:v>5.0919315815822948E-4</c:v>
                </c:pt>
                <c:pt idx="309">
                  <c:v>5.0914308729754418E-4</c:v>
                </c:pt>
                <c:pt idx="310">
                  <c:v>5.0908617489506291E-4</c:v>
                </c:pt>
                <c:pt idx="311">
                  <c:v>5.0870704575703397E-4</c:v>
                </c:pt>
                <c:pt idx="312">
                  <c:v>5.0861391770456728E-4</c:v>
                </c:pt>
                <c:pt idx="313">
                  <c:v>5.085155593105682E-4</c:v>
                </c:pt>
                <c:pt idx="314">
                  <c:v>5.0841220074650283E-4</c:v>
                </c:pt>
                <c:pt idx="315">
                  <c:v>5.0807442574857156E-4</c:v>
                </c:pt>
                <c:pt idx="316">
                  <c:v>5.0795336821890351E-4</c:v>
                </c:pt>
                <c:pt idx="317">
                  <c:v>5.0782846137650025E-4</c:v>
                </c:pt>
                <c:pt idx="318">
                  <c:v>5.076999353928281E-4</c:v>
                </c:pt>
                <c:pt idx="319">
                  <c:v>5.0756802043935335E-4</c:v>
                </c:pt>
                <c:pt idx="320">
                  <c:v>5.0715424347477485E-4</c:v>
                </c:pt>
                <c:pt idx="321">
                  <c:v>5.0701107435675147E-4</c:v>
                </c:pt>
                <c:pt idx="322">
                  <c:v>5.0686566712625659E-4</c:v>
                </c:pt>
                <c:pt idx="323">
                  <c:v>5.0671825195475618E-4</c:v>
                </c:pt>
                <c:pt idx="324">
                  <c:v>5.0656905901371677E-4</c:v>
                </c:pt>
                <c:pt idx="325">
                  <c:v>5.0611311528802564E-4</c:v>
                </c:pt>
                <c:pt idx="326">
                  <c:v>5.0595911298349176E-4</c:v>
                </c:pt>
                <c:pt idx="327">
                  <c:v>5.0580448376674975E-4</c:v>
                </c:pt>
                <c:pt idx="328">
                  <c:v>5.0564945780926602E-4</c:v>
                </c:pt>
                <c:pt idx="329">
                  <c:v>5.0549426528250668E-4</c:v>
                </c:pt>
                <c:pt idx="330">
                  <c:v>5.0502999000123718E-4</c:v>
                </c:pt>
                <c:pt idx="331">
                  <c:v>5.0487643291203762E-4</c:v>
                </c:pt>
                <c:pt idx="332">
                  <c:v>5.0472386011089353E-4</c:v>
                </c:pt>
                <c:pt idx="333">
                  <c:v>5.0457250176927121E-4</c:v>
                </c:pt>
                <c:pt idx="334">
                  <c:v>5.0442258805863676E-4</c:v>
                </c:pt>
                <c:pt idx="335">
                  <c:v>5.0398381642732337E-4</c:v>
                </c:pt>
                <c:pt idx="336">
                  <c:v>5.0384198295530286E-4</c:v>
                </c:pt>
                <c:pt idx="337">
                  <c:v>5.0370274497160141E-4</c:v>
                </c:pt>
                <c:pt idx="338">
                  <c:v>5.0343297615502059E-4</c:v>
                </c:pt>
                <c:pt idx="339">
                  <c:v>5.0305354337919759E-4</c:v>
                </c:pt>
                <c:pt idx="340">
                  <c:v>5.0293471192620095E-4</c:v>
                </c:pt>
                <c:pt idx="341">
                  <c:v>5.0282008716178697E-4</c:v>
                </c:pt>
                <c:pt idx="342">
                  <c:v>5.0270989925742184E-4</c:v>
                </c:pt>
                <c:pt idx="343">
                  <c:v>5.0260437838457164E-4</c:v>
                </c:pt>
                <c:pt idx="344">
                  <c:v>5.0223356863764558E-4</c:v>
                </c:pt>
                <c:pt idx="345">
                  <c:v>5.0215483549436379E-4</c:v>
                </c:pt>
                <c:pt idx="346">
                  <c:v>5.0208215041139433E-4</c:v>
                </c:pt>
                <c:pt idx="347">
                  <c:v>5.020157435602035E-4</c:v>
                </c:pt>
                <c:pt idx="348">
                  <c:v>5.0185649411196452E-4</c:v>
                </c:pt>
                <c:pt idx="349">
                  <c:v>5.0181750190255012E-4</c:v>
                </c:pt>
                <c:pt idx="350">
                  <c:v>5.0178593878224544E-4</c:v>
                </c:pt>
                <c:pt idx="351">
                  <c:v>5.0176203492251659E-4</c:v>
                </c:pt>
                <c:pt idx="352">
                  <c:v>5.0174602049482986E-4</c:v>
                </c:pt>
                <c:pt idx="353">
                  <c:v>5.017476155186845E-4</c:v>
                </c:pt>
                <c:pt idx="354">
                  <c:v>5.0176546053382835E-4</c:v>
                </c:pt>
                <c:pt idx="355">
                  <c:v>5.0179234583834541E-4</c:v>
                </c:pt>
                <c:pt idx="356">
                  <c:v>5.01828501603702E-4</c:v>
                </c:pt>
                <c:pt idx="357">
                  <c:v>5.0187415800136419E-4</c:v>
                </c:pt>
                <c:pt idx="358">
                  <c:v>5.0207043270284672E-4</c:v>
                </c:pt>
                <c:pt idx="359">
                  <c:v>5.0215639334439375E-4</c:v>
                </c:pt>
                <c:pt idx="360">
                  <c:v>5.0225300547557749E-4</c:v>
                </c:pt>
                <c:pt idx="361">
                  <c:v>5.0236049926786412E-4</c:v>
                </c:pt>
                <c:pt idx="362">
                  <c:v>5.0247910489272006E-4</c:v>
                </c:pt>
                <c:pt idx="363">
                  <c:v>5.0290389447736508E-4</c:v>
                </c:pt>
                <c:pt idx="364">
                  <c:v>5.0306924914715991E-4</c:v>
                </c:pt>
                <c:pt idx="365">
                  <c:v>5.0324686650685504E-4</c:v>
                </c:pt>
                <c:pt idx="366">
                  <c:v>5.0343672267701752E-4</c:v>
                </c:pt>
                <c:pt idx="367">
                  <c:v>5.0363851814731167E-4</c:v>
                </c:pt>
                <c:pt idx="368">
                  <c:v>5.0431370761010283E-4</c:v>
                </c:pt>
                <c:pt idx="369">
                  <c:v>5.0456142753204259E-4</c:v>
                </c:pt>
                <c:pt idx="370">
                  <c:v>5.0482017037967349E-4</c:v>
                </c:pt>
                <c:pt idx="371">
                  <c:v>5.0508975287810753E-4</c:v>
                </c:pt>
                <c:pt idx="372">
                  <c:v>5.062728138821135E-4</c:v>
                </c:pt>
                <c:pt idx="373">
                  <c:v>5.0659384551124203E-4</c:v>
                </c:pt>
                <c:pt idx="374">
                  <c:v>5.0692461714184518E-4</c:v>
                </c:pt>
                <c:pt idx="375">
                  <c:v>5.0726494549903497E-4</c:v>
                </c:pt>
                <c:pt idx="376">
                  <c:v>5.0761464730792317E-4</c:v>
                </c:pt>
                <c:pt idx="377">
                  <c:v>5.0871816069589823E-4</c:v>
                </c:pt>
                <c:pt idx="378">
                  <c:v>5.0910352356269971E-4</c:v>
                </c:pt>
                <c:pt idx="379">
                  <c:v>5.0949734350675931E-4</c:v>
                </c:pt>
                <c:pt idx="380">
                  <c:v>5.0989943725318892E-4</c:v>
                </c:pt>
                <c:pt idx="381">
                  <c:v>5.1030962152710053E-4</c:v>
                </c:pt>
                <c:pt idx="382">
                  <c:v>5.115868847648462E-4</c:v>
                </c:pt>
                <c:pt idx="383">
                  <c:v>5.1202759839980483E-4</c:v>
                </c:pt>
                <c:pt idx="384">
                  <c:v>5.1247548618780505E-4</c:v>
                </c:pt>
                <c:pt idx="385">
                  <c:v>5.1293036485395866E-4</c:v>
                </c:pt>
                <c:pt idx="386">
                  <c:v>5.1339205112337777E-4</c:v>
                </c:pt>
                <c:pt idx="387">
                  <c:v>5.1481612280234671E-4</c:v>
                </c:pt>
                <c:pt idx="388">
                  <c:v>5.1530320673594666E-4</c:v>
                </c:pt>
                <c:pt idx="389">
                  <c:v>5.1579618189837159E-4</c:v>
                </c:pt>
                <c:pt idx="390">
                  <c:v>5.1629486501473349E-4</c:v>
                </c:pt>
                <c:pt idx="391">
                  <c:v>5.1679907281014417E-4</c:v>
                </c:pt>
                <c:pt idx="392">
                  <c:v>5.1834301152178883E-4</c:v>
                </c:pt>
                <c:pt idx="393">
                  <c:v>5.1886748528451418E-4</c:v>
                </c:pt>
                <c:pt idx="394">
                  <c:v>5.193965673518481E-4</c:v>
                </c:pt>
                <c:pt idx="395">
                  <c:v>5.1993007444890238E-4</c:v>
                </c:pt>
                <c:pt idx="396">
                  <c:v>5.2046782330078892E-4</c:v>
                </c:pt>
                <c:pt idx="397">
                  <c:v>5.2210468763656175E-4</c:v>
                </c:pt>
                <c:pt idx="398">
                  <c:v>5.2265757075889679E-4</c:v>
                </c:pt>
                <c:pt idx="399">
                  <c:v>5.2321377926162378E-4</c:v>
                </c:pt>
                <c:pt idx="400">
                  <c:v>5.2377312986985462E-4</c:v>
                </c:pt>
                <c:pt idx="401">
                  <c:v>5.2433543930870119E-4</c:v>
                </c:pt>
                <c:pt idx="402">
                  <c:v>5.2603828786005474E-4</c:v>
                </c:pt>
                <c:pt idx="403">
                  <c:v>5.2661059987248366E-4</c:v>
                </c:pt>
                <c:pt idx="404">
                  <c:v>5.2718495434108791E-4</c:v>
                </c:pt>
                <c:pt idx="405">
                  <c:v>5.2776116799097949E-4</c:v>
                </c:pt>
                <c:pt idx="406">
                  <c:v>5.2833905754727018E-4</c:v>
                </c:pt>
                <c:pt idx="407">
                  <c:v>5.3008094890565701E-4</c:v>
                </c:pt>
                <c:pt idx="408">
                  <c:v>5.3066370933866388E-4</c:v>
                </c:pt>
                <c:pt idx="409">
                  <c:v>5.3124722930362957E-4</c:v>
                </c:pt>
                <c:pt idx="410">
                  <c:v>5.3183132552566596E-4</c:v>
                </c:pt>
                <c:pt idx="411">
                  <c:v>5.3241581472988507E-4</c:v>
                </c:pt>
                <c:pt idx="412">
                  <c:v>5.3416980748675761E-4</c:v>
                </c:pt>
                <c:pt idx="413">
                  <c:v>5.3475403587082662E-4</c:v>
                </c:pt>
                <c:pt idx="414">
                  <c:v>5.3533774086263794E-4</c:v>
                </c:pt>
                <c:pt idx="415">
                  <c:v>5.3592073918730344E-4</c:v>
                </c:pt>
                <c:pt idx="416">
                  <c:v>5.3650284756993503E-4</c:v>
                </c:pt>
                <c:pt idx="417">
                  <c:v>5.3824200031674584E-4</c:v>
                </c:pt>
                <c:pt idx="418">
                  <c:v>5.3881871618236118E-4</c:v>
                </c:pt>
                <c:pt idx="419">
                  <c:v>5.393936257315023E-4</c:v>
                </c:pt>
                <c:pt idx="420">
                  <c:v>5.3996654568928099E-4</c:v>
                </c:pt>
                <c:pt idx="421">
                  <c:v>5.4053729278080926E-4</c:v>
                </c:pt>
                <c:pt idx="422">
                  <c:v>5.4223466410901089E-4</c:v>
                </c:pt>
                <c:pt idx="423">
                  <c:v>5.4279488698665663E-4</c:v>
                </c:pt>
                <c:pt idx="424">
                  <c:v>5.4335202062361174E-4</c:v>
                </c:pt>
                <c:pt idx="425">
                  <c:v>5.4390588174498781E-4</c:v>
                </c:pt>
                <c:pt idx="426">
                  <c:v>5.4445628707589693E-4</c:v>
                </c:pt>
                <c:pt idx="427">
                  <c:v>5.4608493557694183E-4</c:v>
                </c:pt>
                <c:pt idx="428">
                  <c:v>5.4661968499710226E-4</c:v>
                </c:pt>
                <c:pt idx="429">
                  <c:v>5.4715006225235544E-4</c:v>
                </c:pt>
                <c:pt idx="430">
                  <c:v>5.4767588406781317E-4</c:v>
                </c:pt>
                <c:pt idx="431">
                  <c:v>5.4819696716858733E-4</c:v>
                </c:pt>
                <c:pt idx="432">
                  <c:v>5.4972995143392795E-4</c:v>
                </c:pt>
                <c:pt idx="433">
                  <c:v>5.5023024692708725E-4</c:v>
                </c:pt>
                <c:pt idx="434">
                  <c:v>5.5072488733112269E-4</c:v>
                </c:pt>
                <c:pt idx="435">
                  <c:v>5.5121374612631605E-4</c:v>
                </c:pt>
                <c:pt idx="436">
                  <c:v>5.5169692381362896E-4</c:v>
                </c:pt>
                <c:pt idx="437">
                  <c:v>5.5311394278960088E-4</c:v>
                </c:pt>
                <c:pt idx="438">
                  <c:v>5.535759686067077E-4</c:v>
                </c:pt>
                <c:pt idx="439">
                  <c:v>5.5403309959659193E-4</c:v>
                </c:pt>
                <c:pt idx="440">
                  <c:v>5.544854930153851E-4</c:v>
                </c:pt>
                <c:pt idx="441">
                  <c:v>5.5493330611921881E-4</c:v>
                </c:pt>
                <c:pt idx="442">
                  <c:v>5.5625083610227834E-4</c:v>
                </c:pt>
                <c:pt idx="443">
                  <c:v>5.5668190050758956E-4</c:v>
                </c:pt>
                <c:pt idx="444">
                  <c:v>5.5710917087859911E-4</c:v>
                </c:pt>
                <c:pt idx="445">
                  <c:v>5.5753280447143848E-4</c:v>
                </c:pt>
                <c:pt idx="446">
                  <c:v>5.579529585422393E-4</c:v>
                </c:pt>
                <c:pt idx="447">
                  <c:v>5.5919411618372589E-4</c:v>
                </c:pt>
                <c:pt idx="448">
                  <c:v>5.5960192472768793E-4</c:v>
                </c:pt>
                <c:pt idx="449">
                  <c:v>5.600070400302692E-4</c:v>
                </c:pt>
                <c:pt idx="450">
                  <c:v>5.604096193476013E-4</c:v>
                </c:pt>
                <c:pt idx="451">
                  <c:v>5.6080981993581575E-4</c:v>
                </c:pt>
                <c:pt idx="452">
                  <c:v>5.6199772188706874E-4</c:v>
                </c:pt>
                <c:pt idx="453">
                  <c:v>5.6238998012012812E-4</c:v>
                </c:pt>
                <c:pt idx="454">
                  <c:v>5.6278064590472763E-4</c:v>
                </c:pt>
                <c:pt idx="455">
                  <c:v>5.6316987649699887E-4</c:v>
                </c:pt>
                <c:pt idx="456">
                  <c:v>5.6355782915307336E-4</c:v>
                </c:pt>
                <c:pt idx="457">
                  <c:v>5.6471559206543198E-4</c:v>
                </c:pt>
                <c:pt idx="458">
                  <c:v>5.6510000553803522E-4</c:v>
                </c:pt>
                <c:pt idx="459">
                  <c:v>5.6548392735509938E-4</c:v>
                </c:pt>
                <c:pt idx="460">
                  <c:v>5.6586751477275628E-4</c:v>
                </c:pt>
                <c:pt idx="461">
                  <c:v>5.6625092504713722E-4</c:v>
                </c:pt>
                <c:pt idx="462">
                  <c:v>5.6740166557194102E-4</c:v>
                </c:pt>
                <c:pt idx="463">
                  <c:v>5.6778593983453443E-4</c:v>
                </c:pt>
                <c:pt idx="464">
                  <c:v>5.6817082323450975E-4</c:v>
                </c:pt>
                <c:pt idx="465">
                  <c:v>5.6855647302799862E-4</c:v>
                </c:pt>
                <c:pt idx="466">
                  <c:v>5.6894304647113264E-4</c:v>
                </c:pt>
                <c:pt idx="467">
                  <c:v>5.7010988125972086E-4</c:v>
                </c:pt>
                <c:pt idx="468">
                  <c:v>5.7050172186275095E-4</c:v>
                </c:pt>
                <c:pt idx="469">
                  <c:v>5.7089527239608385E-4</c:v>
                </c:pt>
                <c:pt idx="470">
                  <c:v>5.7129069011585131E-4</c:v>
                </c:pt>
                <c:pt idx="471">
                  <c:v>5.7168813227818471E-4</c:v>
                </c:pt>
                <c:pt idx="472">
                  <c:v>5.7289417798189681E-4</c:v>
                </c:pt>
                <c:pt idx="473">
                  <c:v>5.7330129047580987E-4</c:v>
                </c:pt>
                <c:pt idx="474">
                  <c:v>5.7371121369294688E-4</c:v>
                </c:pt>
                <c:pt idx="475">
                  <c:v>5.7412410488943922E-4</c:v>
                </c:pt>
                <c:pt idx="476">
                  <c:v>5.7454012132141863E-4</c:v>
                </c:pt>
                <c:pt idx="477">
                  <c:v>5.7580849459159384E-4</c:v>
                </c:pt>
                <c:pt idx="478">
                  <c:v>5.7623858452683662E-4</c:v>
                </c:pt>
                <c:pt idx="479">
                  <c:v>5.7667258597822403E-4</c:v>
                </c:pt>
                <c:pt idx="480">
                  <c:v>5.7711065620188789E-4</c:v>
                </c:pt>
                <c:pt idx="481">
                  <c:v>5.7755295245395951E-4</c:v>
                </c:pt>
                <c:pt idx="482">
                  <c:v>5.7890676994193737E-4</c:v>
                </c:pt>
                <c:pt idx="483">
                  <c:v>5.7936754286895607E-4</c:v>
                </c:pt>
                <c:pt idx="484">
                  <c:v>5.7983332810504051E-4</c:v>
                </c:pt>
                <c:pt idx="485">
                  <c:v>5.8030428290632219E-4</c:v>
                </c:pt>
                <c:pt idx="486">
                  <c:v>5.8078056452893264E-4</c:v>
                </c:pt>
                <c:pt idx="487">
                  <c:v>5.822429428860524E-4</c:v>
                </c:pt>
                <c:pt idx="488">
                  <c:v>5.8274210435529353E-4</c:v>
                </c:pt>
                <c:pt idx="489">
                  <c:v>5.8324737892652141E-4</c:v>
                </c:pt>
                <c:pt idx="490">
                  <c:v>5.8375892385586743E-4</c:v>
                </c:pt>
                <c:pt idx="491">
                  <c:v>5.8427689639946312E-4</c:v>
                </c:pt>
                <c:pt idx="492">
                  <c:v>5.8587095227706412E-4</c:v>
                </c:pt>
                <c:pt idx="493">
                  <c:v>5.8641620783897431E-4</c:v>
                </c:pt>
                <c:pt idx="494">
                  <c:v>5.8696867729579193E-4</c:v>
                </c:pt>
                <c:pt idx="495">
                  <c:v>5.8752851790364871E-4</c:v>
                </c:pt>
                <c:pt idx="496">
                  <c:v>5.8809588691867616E-4</c:v>
                </c:pt>
                <c:pt idx="497">
                  <c:v>5.8984473696809783E-4</c:v>
                </c:pt>
                <c:pt idx="498">
                  <c:v>5.9044379217312339E-4</c:v>
                </c:pt>
                <c:pt idx="499">
                  <c:v>5.9105116206597738E-4</c:v>
                </c:pt>
                <c:pt idx="500">
                  <c:v>5.9166696088402352E-4</c:v>
                </c:pt>
                <c:pt idx="501">
                  <c:v>5.9229113078955388E-4</c:v>
                </c:pt>
                <c:pt idx="502">
                  <c:v>5.9486950415700416E-4</c:v>
                </c:pt>
                <c:pt idx="503">
                  <c:v>5.9553401665282028E-4</c:v>
                </c:pt>
                <c:pt idx="504">
                  <c:v>5.9620629509726634E-4</c:v>
                </c:pt>
                <c:pt idx="505">
                  <c:v>5.9688623863386682E-4</c:v>
                </c:pt>
                <c:pt idx="506">
                  <c:v>5.989710512318366E-4</c:v>
                </c:pt>
                <c:pt idx="507">
                  <c:v>5.9968064657229701E-4</c:v>
                </c:pt>
                <c:pt idx="508">
                  <c:v>6.0039740272253307E-4</c:v>
                </c:pt>
                <c:pt idx="509">
                  <c:v>6.0112121882606928E-4</c:v>
                </c:pt>
                <c:pt idx="510">
                  <c:v>6.0408506564369943E-4</c:v>
                </c:pt>
                <c:pt idx="511">
                  <c:v>6.0484266866659992E-4</c:v>
                </c:pt>
                <c:pt idx="512">
                  <c:v>6.0560672650394605E-4</c:v>
                </c:pt>
                <c:pt idx="513">
                  <c:v>6.0637713829926208E-4</c:v>
                </c:pt>
                <c:pt idx="514">
                  <c:v>6.0715380319607251E-4</c:v>
                </c:pt>
                <c:pt idx="515">
                  <c:v>6.0952030793071229E-4</c:v>
                </c:pt>
                <c:pt idx="516">
                  <c:v>6.1032097666874276E-4</c:v>
                </c:pt>
                <c:pt idx="517">
                  <c:v>6.1112739422588885E-4</c:v>
                </c:pt>
                <c:pt idx="518">
                  <c:v>6.1193945974567505E-4</c:v>
                </c:pt>
                <c:pt idx="519">
                  <c:v>6.1275707237162542E-4</c:v>
                </c:pt>
                <c:pt idx="520">
                  <c:v>6.1524218432170525E-4</c:v>
                </c:pt>
                <c:pt idx="521">
                  <c:v>6.160809768075556E-4</c:v>
                </c:pt>
                <c:pt idx="522">
                  <c:v>6.1692481211719178E-4</c:v>
                </c:pt>
                <c:pt idx="523">
                  <c:v>6.1777358939413794E-4</c:v>
                </c:pt>
                <c:pt idx="524">
                  <c:v>6.1862720778191826E-4</c:v>
                </c:pt>
                <c:pt idx="525">
                  <c:v>6.2121610104550807E-4</c:v>
                </c:pt>
                <c:pt idx="526">
                  <c:v>6.2208807531186853E-4</c:v>
                </c:pt>
                <c:pt idx="527">
                  <c:v>6.2296438640668469E-4</c:v>
                </c:pt>
                <c:pt idx="528">
                  <c:v>6.2384493347348072E-4</c:v>
                </c:pt>
                <c:pt idx="529">
                  <c:v>6.2472961565578121E-4</c:v>
                </c:pt>
                <c:pt idx="530">
                  <c:v>6.2740746433095104E-4</c:v>
                </c:pt>
                <c:pt idx="531">
                  <c:v>6.283076784105114E-4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28288"/>
        <c:axId val="552830080"/>
      </c:scatterChart>
      <c:valAx>
        <c:axId val="5528282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2830080"/>
        <c:crosses val="autoZero"/>
        <c:crossBetween val="midCat"/>
      </c:valAx>
      <c:valAx>
        <c:axId val="5528300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2828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133351</xdr:colOff>
      <xdr:row>13</xdr:row>
      <xdr:rowOff>57149</xdr:rowOff>
    </xdr:from>
    <xdr:to>
      <xdr:col>25</xdr:col>
      <xdr:colOff>66675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104775</xdr:colOff>
      <xdr:row>13</xdr:row>
      <xdr:rowOff>95249</xdr:rowOff>
    </xdr:from>
    <xdr:to>
      <xdr:col>26</xdr:col>
      <xdr:colOff>114300</xdr:colOff>
      <xdr:row>40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33337</xdr:rowOff>
    </xdr:from>
    <xdr:to>
      <xdr:col>13</xdr:col>
      <xdr:colOff>470154</xdr:colOff>
      <xdr:row>41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Futures3M"/>
      <sheetName val="OIS"/>
      <sheetName val="Swap3M"/>
      <sheetName val="BasisSwap3M6M"/>
      <sheetName val="Sekibor TN Time Series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151</v>
          </cell>
        </row>
        <row r="8">
          <cell r="D8">
            <v>1</v>
          </cell>
        </row>
      </sheetData>
      <sheetData sheetId="1">
        <row r="7">
          <cell r="D7">
            <v>2</v>
          </cell>
        </row>
        <row r="8">
          <cell r="D8">
            <v>2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SEKSWD_Quote#0000</v>
          </cell>
        </row>
        <row r="8">
          <cell r="D8" t="str">
            <v>SEK2WD_Quote#0000</v>
          </cell>
        </row>
      </sheetData>
      <sheetData sheetId="4">
        <row r="7">
          <cell r="D7" t="str">
            <v>SEK3F3_Quote</v>
          </cell>
        </row>
        <row r="8">
          <cell r="D8" t="str">
            <v>SEK3F4_Quote</v>
          </cell>
        </row>
      </sheetData>
      <sheetData sheetId="5">
        <row r="7">
          <cell r="D7" t="str">
            <v>H5</v>
          </cell>
        </row>
        <row r="8">
          <cell r="D8" t="str">
            <v>J5</v>
          </cell>
        </row>
      </sheetData>
      <sheetData sheetId="6">
        <row r="7">
          <cell r="D7" t="str">
            <v>SEKOIS3W_Quote</v>
          </cell>
        </row>
        <row r="8">
          <cell r="D8" t="str">
            <v>SEKOIS1M_Quote</v>
          </cell>
        </row>
      </sheetData>
      <sheetData sheetId="7">
        <row r="7">
          <cell r="D7" t="str">
            <v>3S</v>
          </cell>
        </row>
        <row r="8">
          <cell r="D8" t="str">
            <v>3S</v>
          </cell>
        </row>
      </sheetData>
      <sheetData sheetId="8">
        <row r="7">
          <cell r="D7" t="str">
            <v>6S</v>
          </cell>
        </row>
        <row r="8">
          <cell r="D8" t="str">
            <v>6S</v>
          </cell>
        </row>
      </sheetData>
      <sheetData sheetId="9">
        <row r="7">
          <cell r="D7">
            <v>41989</v>
          </cell>
        </row>
        <row r="8">
          <cell r="D8">
            <v>41988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4"/>
  <sheetViews>
    <sheetView tabSelected="1"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3.83203125" style="1" bestFit="1" customWidth="1"/>
    <col min="4" max="4" width="33.5" style="1" bestFit="1" customWidth="1"/>
    <col min="5" max="5" width="2.83203125" style="1" customWidth="1"/>
    <col min="6" max="6" width="3.5" style="1" customWidth="1"/>
    <col min="7" max="7" width="2.83203125" style="1" customWidth="1"/>
    <col min="8" max="8" width="27.5" style="1" bestFit="1" customWidth="1"/>
    <col min="9" max="9" width="20.16406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 9 2014 11:48:31</v>
      </c>
    </row>
    <row r="2" spans="1:34" ht="19.5" thickBot="1" x14ac:dyDescent="0.25">
      <c r="B2" s="147" t="s">
        <v>0</v>
      </c>
      <c r="C2" s="147"/>
      <c r="D2" s="147"/>
      <c r="E2" s="148"/>
      <c r="G2" s="147" t="s">
        <v>104</v>
      </c>
      <c r="H2" s="147"/>
      <c r="I2" s="147"/>
      <c r="J2" s="14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6" t="s">
        <v>118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2</v>
      </c>
      <c r="D5" s="7" t="s">
        <v>119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3</v>
      </c>
      <c r="D6" s="7" t="s">
        <v>120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4</v>
      </c>
      <c r="D7" s="12" t="s">
        <v>183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97</v>
      </c>
      <c r="D8" s="17" t="str">
        <f>Currency&amp;"ON"</f>
        <v>SEKON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" t="s">
        <v>111</v>
      </c>
      <c r="D9" s="421" t="s">
        <v>13</v>
      </c>
      <c r="E9" s="422"/>
      <c r="G9" s="9"/>
      <c r="H9" s="10"/>
      <c r="I9" s="10"/>
      <c r="J9" s="11"/>
    </row>
    <row r="10" spans="1:34" x14ac:dyDescent="0.2">
      <c r="B10" s="61"/>
      <c r="C10" s="268"/>
      <c r="D10" s="268"/>
      <c r="E10" s="423"/>
      <c r="G10" s="9"/>
      <c r="H10" s="13" t="s">
        <v>14</v>
      </c>
      <c r="I10" s="19" t="s">
        <v>15</v>
      </c>
      <c r="J10" s="15"/>
    </row>
    <row r="11" spans="1:34" x14ac:dyDescent="0.2">
      <c r="B11" s="2"/>
      <c r="C11" s="81" t="s">
        <v>18</v>
      </c>
      <c r="D11" s="82">
        <v>41864.862141203703</v>
      </c>
      <c r="E11" s="423"/>
      <c r="G11" s="9"/>
      <c r="H11" s="13" t="s">
        <v>16</v>
      </c>
      <c r="I11" s="20">
        <v>1E-4</v>
      </c>
      <c r="J11" s="15"/>
    </row>
    <row r="12" spans="1:34" x14ac:dyDescent="0.2">
      <c r="B12" s="2"/>
      <c r="C12" s="81" t="s">
        <v>19</v>
      </c>
      <c r="D12" s="146" t="b">
        <v>1</v>
      </c>
      <c r="E12" s="423"/>
      <c r="G12" s="9"/>
      <c r="H12" s="13" t="s">
        <v>17</v>
      </c>
      <c r="I12" s="22">
        <v>-0.01</v>
      </c>
      <c r="J12" s="15"/>
    </row>
    <row r="13" spans="1:34" ht="12" thickBot="1" x14ac:dyDescent="0.25">
      <c r="B13" s="27"/>
      <c r="C13" s="152"/>
      <c r="D13" s="153"/>
      <c r="E13" s="424"/>
      <c r="G13" s="24"/>
      <c r="H13" s="25"/>
      <c r="I13" s="25"/>
      <c r="J13" s="26"/>
    </row>
    <row r="15" spans="1:34" ht="12" thickBot="1" x14ac:dyDescent="0.25">
      <c r="C15" s="30"/>
      <c r="D15" s="30"/>
      <c r="E15" s="30"/>
    </row>
    <row r="16" spans="1:34" ht="19.5" thickBot="1" x14ac:dyDescent="0.25">
      <c r="B16" s="147" t="s">
        <v>181</v>
      </c>
      <c r="C16" s="147"/>
      <c r="D16" s="147"/>
      <c r="E16" s="148"/>
      <c r="G16" s="147" t="s">
        <v>81</v>
      </c>
      <c r="H16" s="147"/>
      <c r="I16" s="147"/>
      <c r="J16" s="148"/>
    </row>
    <row r="17" spans="2:10" x14ac:dyDescent="0.2">
      <c r="B17" s="61"/>
      <c r="C17" s="62"/>
      <c r="D17" s="63"/>
      <c r="E17" s="64"/>
      <c r="G17" s="48"/>
      <c r="H17" s="31"/>
      <c r="I17" s="31"/>
      <c r="J17" s="52"/>
    </row>
    <row r="18" spans="2:10" x14ac:dyDescent="0.2">
      <c r="B18" s="2"/>
      <c r="C18" s="68" t="s">
        <v>7</v>
      </c>
      <c r="D18" s="16">
        <f>_xll.qlCalendarAdvance(Calendar,EvaluationDate,"2D","f")</f>
        <v>41996</v>
      </c>
      <c r="E18" s="4"/>
      <c r="G18" s="48"/>
      <c r="H18" s="5" t="s">
        <v>20</v>
      </c>
      <c r="I18" s="149">
        <v>41992.395972222221</v>
      </c>
      <c r="J18" s="52"/>
    </row>
    <row r="19" spans="2:10" x14ac:dyDescent="0.2">
      <c r="B19" s="2"/>
      <c r="C19" s="68" t="s">
        <v>10</v>
      </c>
      <c r="D19" s="17" t="str">
        <f>_xll.qlDiscountingSwapEngine(,OisCurve,,,,,EvaluationDate)</f>
        <v>obj_00218#0031</v>
      </c>
      <c r="E19" s="4"/>
      <c r="G19" s="48"/>
      <c r="H19" s="5" t="s">
        <v>22</v>
      </c>
      <c r="I19" s="150">
        <f>[1]!TriggerCounter</f>
        <v>151</v>
      </c>
      <c r="J19" s="52"/>
    </row>
    <row r="20" spans="2:10" x14ac:dyDescent="0.2">
      <c r="B20" s="2"/>
      <c r="C20" s="5" t="s">
        <v>21</v>
      </c>
      <c r="D20" s="149">
        <f>_xll.qlSettingsEvaluationDate(Trigger)</f>
        <v>41992</v>
      </c>
      <c r="E20" s="4"/>
      <c r="G20" s="48"/>
      <c r="H20" s="5" t="s">
        <v>23</v>
      </c>
      <c r="I20" s="151">
        <f>[1]!LastFixingsTrigger</f>
        <v>1</v>
      </c>
      <c r="J20" s="52"/>
    </row>
    <row r="21" spans="2:10" x14ac:dyDescent="0.2">
      <c r="B21" s="2"/>
      <c r="C21" s="420"/>
      <c r="D21" s="420"/>
      <c r="E21" s="4"/>
      <c r="G21" s="48"/>
      <c r="H21" s="5" t="s">
        <v>26</v>
      </c>
      <c r="I21" s="6">
        <f>_xll.ohTrigger(Contribution!U16,Contribution!U22,Contribution!U29,Contribution!U39,Contribution!U55)</f>
        <v>23</v>
      </c>
      <c r="J21" s="52"/>
    </row>
    <row r="22" spans="2:10" ht="12" thickBot="1" x14ac:dyDescent="0.25">
      <c r="B22" s="27"/>
      <c r="C22" s="28"/>
      <c r="D22" s="28"/>
      <c r="E22" s="29"/>
      <c r="G22" s="53"/>
      <c r="H22" s="54"/>
      <c r="I22" s="54"/>
      <c r="J22" s="55"/>
    </row>
    <row r="24" spans="2:10" ht="12" thickBot="1" x14ac:dyDescent="0.25"/>
    <row r="25" spans="2:10" ht="19.5" thickBot="1" x14ac:dyDescent="0.25">
      <c r="B25" s="147" t="str">
        <f>IborTenor&amp;" Curve Settings"</f>
        <v>6M Curve Settings</v>
      </c>
      <c r="C25" s="147"/>
      <c r="D25" s="147"/>
      <c r="E25" s="148"/>
    </row>
    <row r="26" spans="2:10" x14ac:dyDescent="0.2">
      <c r="B26" s="2"/>
      <c r="C26" s="3"/>
      <c r="D26" s="3"/>
      <c r="E26" s="4"/>
    </row>
    <row r="27" spans="2:10" x14ac:dyDescent="0.2">
      <c r="B27" s="2"/>
      <c r="C27" s="68" t="s">
        <v>24</v>
      </c>
      <c r="D27" s="6" t="s">
        <v>39</v>
      </c>
      <c r="E27" s="4"/>
    </row>
    <row r="28" spans="2:10" x14ac:dyDescent="0.2">
      <c r="B28" s="2"/>
      <c r="C28" s="68" t="s">
        <v>27</v>
      </c>
      <c r="D28" s="66">
        <v>2</v>
      </c>
      <c r="E28" s="4"/>
    </row>
    <row r="29" spans="2:10" x14ac:dyDescent="0.2">
      <c r="B29" s="2"/>
      <c r="C29" s="5" t="s">
        <v>75</v>
      </c>
      <c r="D29" s="69" t="str">
        <f>_xll.qlIborIndex(,IborType,IborTenor,NDays,Currency,Calendar,"mf",TRUE,D9,YieldCurve,,Trigger)</f>
        <v>obj_00221#0055</v>
      </c>
      <c r="E29" s="426"/>
    </row>
    <row r="30" spans="2:10" x14ac:dyDescent="0.2">
      <c r="B30" s="61"/>
      <c r="C30" s="429"/>
      <c r="D30" s="430"/>
      <c r="E30" s="428"/>
    </row>
    <row r="31" spans="2:10" x14ac:dyDescent="0.2">
      <c r="B31" s="2"/>
      <c r="C31" s="68" t="s">
        <v>28</v>
      </c>
      <c r="D31" s="7" t="e">
        <v>#N/A</v>
      </c>
      <c r="E31" s="4"/>
    </row>
    <row r="32" spans="2:10" x14ac:dyDescent="0.2">
      <c r="B32" s="2"/>
      <c r="C32" s="68" t="s">
        <v>29</v>
      </c>
      <c r="D32" s="12" t="s">
        <v>30</v>
      </c>
      <c r="E32" s="4"/>
    </row>
    <row r="33" spans="2:5" x14ac:dyDescent="0.2">
      <c r="B33" s="2"/>
      <c r="C33" s="68" t="s">
        <v>31</v>
      </c>
      <c r="D33" s="17" t="s">
        <v>103</v>
      </c>
      <c r="E33" s="4"/>
    </row>
    <row r="34" spans="2:5" x14ac:dyDescent="0.2">
      <c r="B34" s="2"/>
      <c r="C34" s="68" t="s">
        <v>74</v>
      </c>
      <c r="D34" s="67" t="b">
        <f>_xll.qlExtrapolatorEnableExtrapolation(YieldCurve,TRUE)</f>
        <v>1</v>
      </c>
      <c r="E34" s="425"/>
    </row>
    <row r="35" spans="2:5" x14ac:dyDescent="0.2">
      <c r="B35" s="2"/>
      <c r="C35" s="5" t="s">
        <v>12</v>
      </c>
      <c r="D35" s="65" t="s">
        <v>179</v>
      </c>
      <c r="E35" s="4"/>
    </row>
    <row r="36" spans="2:5" x14ac:dyDescent="0.2">
      <c r="B36" s="2"/>
      <c r="C36" s="75" t="s">
        <v>79</v>
      </c>
      <c r="D36" s="76" t="str">
        <f>_xll.qlPiecewiseYieldCurve(,NDays,Calendar,_xll.ohPack('Delta 6M'!L13:L26),DayCounter,,,Accuracy,TraitsID,InterpolatorID)</f>
        <v>obj_00220#0032</v>
      </c>
      <c r="E36" s="4"/>
    </row>
    <row r="37" spans="2:5" x14ac:dyDescent="0.2">
      <c r="B37" s="2"/>
      <c r="C37" s="77" t="s">
        <v>80</v>
      </c>
      <c r="D37" s="78" t="str">
        <f>_xll.ohRangeRetrieveError(YieldCurve)</f>
        <v/>
      </c>
      <c r="E37" s="4"/>
    </row>
    <row r="38" spans="2:5" x14ac:dyDescent="0.2">
      <c r="B38" s="2"/>
      <c r="C38" s="21"/>
      <c r="D38" s="23"/>
      <c r="E38" s="426"/>
    </row>
    <row r="39" spans="2:5" x14ac:dyDescent="0.2">
      <c r="B39" s="2"/>
      <c r="C39" s="71">
        <f>_xll.qlTermStructureReferenceDate(YieldCurve)</f>
        <v>41996</v>
      </c>
      <c r="D39" s="72">
        <f>_xll.qlYieldTSDiscount(YieldCurve,C39,,Trigger)</f>
        <v>1</v>
      </c>
      <c r="E39" s="426"/>
    </row>
    <row r="40" spans="2:5" x14ac:dyDescent="0.2">
      <c r="B40" s="2"/>
      <c r="C40" s="73">
        <f>_xll.qlTermStructureMaxDate(D36)</f>
        <v>43461</v>
      </c>
      <c r="D40" s="74">
        <f>_xll.qlYieldTSDiscount(YieldCurve,C40,,Trigger)</f>
        <v>0.97549426251512905</v>
      </c>
      <c r="E40" s="426"/>
    </row>
    <row r="41" spans="2:5" x14ac:dyDescent="0.2">
      <c r="B41" s="61"/>
      <c r="C41" s="268"/>
      <c r="D41" s="268"/>
      <c r="E41" s="428"/>
    </row>
    <row r="42" spans="2:5" x14ac:dyDescent="0.2">
      <c r="B42" s="2"/>
      <c r="C42" s="5" t="s">
        <v>76</v>
      </c>
      <c r="D42" s="67" t="s">
        <v>78</v>
      </c>
      <c r="E42" s="426"/>
    </row>
    <row r="43" spans="2:5" x14ac:dyDescent="0.2">
      <c r="B43" s="2"/>
      <c r="C43" s="5" t="s">
        <v>77</v>
      </c>
      <c r="D43" s="70" t="str">
        <f>_xll.qlInterpolation(,BasisInterpolation,'Delta 6M'!O30:O35,'Delta 6M'!W30:W35)</f>
        <v>obj_002c0#0188</v>
      </c>
      <c r="E43" s="427"/>
    </row>
    <row r="44" spans="2:5" ht="12" thickBot="1" x14ac:dyDescent="0.25">
      <c r="B44" s="27"/>
      <c r="C44" s="28"/>
      <c r="D44" s="28"/>
      <c r="E44" s="29"/>
    </row>
  </sheetData>
  <conditionalFormatting sqref="D12">
    <cfRule type="cellIs" dxfId="1" priority="3" stopIfTrue="1" operator="equal">
      <formula>TRUE</formula>
    </cfRule>
  </conditionalFormatting>
  <conditionalFormatting sqref="E43">
    <cfRule type="cellIs" dxfId="0" priority="2" stopIfTrue="1" operator="equal">
      <formula>TRUE</formula>
    </cfRule>
  </conditionalFormatting>
  <dataValidations count="6">
    <dataValidation type="list" allowBlank="1" showInputMessage="1" showErrorMessage="1" sqref="D9 D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  <dataValidation type="list" allowBlank="1" showInputMessage="1" showErrorMessage="1" sqref="D42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84</v>
      </c>
      <c r="D2" s="166" t="s">
        <v>70</v>
      </c>
      <c r="E2" s="166" t="s">
        <v>71</v>
      </c>
      <c r="F2" s="166" t="s">
        <v>110</v>
      </c>
      <c r="G2" s="166" t="s">
        <v>114</v>
      </c>
      <c r="H2" s="166" t="s">
        <v>115</v>
      </c>
      <c r="I2" s="166" t="s">
        <v>91</v>
      </c>
      <c r="J2" s="180" t="s">
        <v>92</v>
      </c>
      <c r="K2" s="166" t="s">
        <v>93</v>
      </c>
      <c r="L2" s="167" t="s">
        <v>100</v>
      </c>
      <c r="S2" s="205" t="s">
        <v>89</v>
      </c>
      <c r="W2" s="400" t="s">
        <v>88</v>
      </c>
      <c r="X2" s="400"/>
      <c r="Y2" s="400"/>
      <c r="AB2" s="165" t="s">
        <v>70</v>
      </c>
      <c r="AC2" s="165" t="s">
        <v>106</v>
      </c>
      <c r="AD2" s="166" t="s">
        <v>36</v>
      </c>
      <c r="AE2" s="166" t="s">
        <v>82</v>
      </c>
      <c r="AF2" s="167" t="s">
        <v>83</v>
      </c>
    </row>
    <row r="3" spans="1:32" ht="12" customHeight="1" x14ac:dyDescent="0.2">
      <c r="C3" s="245" t="str">
        <f>$D$10&amp;"LastFixing"&amp;QuoteSuffix</f>
        <v>Sekibor3MLastFixing_Quote</v>
      </c>
      <c r="D3" s="246">
        <f>_xll.qlCalendarAdvance(Calendar,_xll.qlLastFixingQuoteReferenceDate($C$3),_xll.qlInterestRateIndexFixingDays($D$10)&amp;"D","f",,LastFixingsTrigger)</f>
        <v>41995</v>
      </c>
      <c r="E3" s="246">
        <f>_xll.qlInterestRateIndexMaturity($D$10,D3)</f>
        <v>42086</v>
      </c>
      <c r="F3" s="393">
        <f>'Delta 3M'!K3</f>
        <v>4.7347531847399148E-4</v>
      </c>
      <c r="G3" s="267">
        <f>_xll.qlDayCounterYearFraction(DayCounter,SettlementDate,D3,,,Trigger)</f>
        <v>-2.7397260273972603E-3</v>
      </c>
      <c r="H3" s="267">
        <f>_xll.qlDayCounterYearFraction(DayCounter,SettlementDate,E3,,,Trigger)</f>
        <v>0.24657534246575341</v>
      </c>
      <c r="I3" s="267">
        <f>H3-G3</f>
        <v>0.24931506849315066</v>
      </c>
      <c r="J3" s="267">
        <f>(H3^2-G3^2)/2</f>
        <v>3.0395946706699189E-2</v>
      </c>
      <c r="K3" s="267">
        <f>(H3^3-G3^3)/3</f>
        <v>4.9972177736876964E-3</v>
      </c>
      <c r="L3" s="247" t="b">
        <f>IF(D12="fixing",TRUE,FALSE)</f>
        <v>0</v>
      </c>
      <c r="N3" s="401" t="s">
        <v>85</v>
      </c>
      <c r="O3" s="172">
        <f t="array" ref="O3:O5">_xll.ohFilter(K3:K7,L3:L7)</f>
        <v>4.9972109188030338E-3</v>
      </c>
      <c r="P3" s="173">
        <f t="array" ref="P3:P5">_xll.ohFilter(J3:J7,L3:L7)</f>
        <v>3.0399699756051789E-2</v>
      </c>
      <c r="Q3" s="174">
        <f t="array" ref="Q3:Q5">_xll.ohFilter(I3:I7,L3:L7)</f>
        <v>0.24657534246575341</v>
      </c>
      <c r="R3" s="168"/>
      <c r="S3" s="176">
        <f t="array" ref="S3:S5">MMULT(W3:Y5,U3:U5)</f>
        <v>-3.5196886530365623E-3</v>
      </c>
      <c r="T3" s="177"/>
      <c r="U3" s="160">
        <f t="array" ref="U3:U5">_xll.ohFilter(F3:F7,L3:L7)</f>
        <v>4.7347531847399148E-4</v>
      </c>
      <c r="W3" s="172">
        <f t="array" ref="W3:Y5">MINVERSE(O3:Q5)</f>
        <v>272.55113175589878</v>
      </c>
      <c r="X3" s="173">
        <v>-536.58504064442559</v>
      </c>
      <c r="Y3" s="174">
        <v>258.29404130399371</v>
      </c>
      <c r="AB3" s="185">
        <f>SettlementDate</f>
        <v>41996</v>
      </c>
      <c r="AC3" s="209">
        <f>_xll.qlDayCounterYearFraction(DayCounter,SettlementDate,AB3,,,Trigger)</f>
        <v>0</v>
      </c>
      <c r="AD3" s="186">
        <f t="shared" ref="AD3:AD65" si="0">$S$13</f>
        <v>1.9202054582556321E-3</v>
      </c>
      <c r="AE3" s="186">
        <f t="shared" ref="AE3:AE65" si="1">$S$10+$S$9*AC3</f>
        <v>1.8250306065379883E-3</v>
      </c>
      <c r="AF3" s="187">
        <f t="shared" ref="AF3:AF65" si="2">($S$5+$S$4*AC3+$S$3*AC3^2)</f>
        <v>1.752510093476736E-3</v>
      </c>
    </row>
    <row r="4" spans="1:32" ht="12" customHeight="1" x14ac:dyDescent="0.2">
      <c r="A4" s="156">
        <v>0</v>
      </c>
      <c r="B4" s="156">
        <f>A4+SUBSTITUTE($D$9,"M","")</f>
        <v>3</v>
      </c>
      <c r="C4" s="158" t="str">
        <f>"Delta("&amp;A4&amp;"M,"&amp;B4&amp;"M)extrap"</f>
        <v>Delta(0M,3M)extrap</v>
      </c>
      <c r="D4" s="159">
        <f>SettlementDate</f>
        <v>41996</v>
      </c>
      <c r="E4" s="159">
        <f>_xll.qlInterestRateIndexMaturity($D$10,D4)</f>
        <v>42086</v>
      </c>
      <c r="F4" s="394">
        <f>_xll.qlInterpolationInterpolate(basis3Minterpolation,D4,TRUE,Trigger)</f>
        <v>4.7347531847399148E-4</v>
      </c>
      <c r="G4" s="209">
        <f>_xll.qlDayCounterYearFraction(DayCounter,SettlementDate,D4,,,Trigger)</f>
        <v>0</v>
      </c>
      <c r="H4" s="209">
        <f>_xll.qlDayCounterYearFraction(DayCounter,SettlementDate,E4,,,Trigger)</f>
        <v>0.24657534246575341</v>
      </c>
      <c r="I4" s="209">
        <f>H4-G4</f>
        <v>0.24657534246575341</v>
      </c>
      <c r="J4" s="209">
        <f>(H4^2-G4^2)/2</f>
        <v>3.0399699756051789E-2</v>
      </c>
      <c r="K4" s="209">
        <f>(H4^3-G4^3)/3</f>
        <v>4.9972109188030338E-3</v>
      </c>
      <c r="L4" s="192" t="b">
        <f>IF(D12="fixing",FALSE,TRUE)</f>
        <v>1</v>
      </c>
      <c r="N4" s="401"/>
      <c r="O4" s="172">
        <v>1.1939632458221621E-2</v>
      </c>
      <c r="P4" s="173">
        <v>5.1341715143554144E-2</v>
      </c>
      <c r="Q4" s="174">
        <v>0.24657534246575347</v>
      </c>
      <c r="R4" s="169" t="s">
        <v>34</v>
      </c>
      <c r="S4" s="176">
        <v>1.9387746932034919E-3</v>
      </c>
      <c r="T4" s="169" t="s">
        <v>35</v>
      </c>
      <c r="U4" s="160">
        <v>4.8964200561507089E-4</v>
      </c>
      <c r="W4" s="172">
        <v>-138.10346302300178</v>
      </c>
      <c r="X4" s="173">
        <v>225.63251227097919</v>
      </c>
      <c r="Y4" s="174">
        <v>-85.626243829543128</v>
      </c>
      <c r="AB4" s="188">
        <f>_xll.qlCalendarAdvance(Calendar,AB3,"1d","mf",,Trigger)</f>
        <v>42002</v>
      </c>
      <c r="AC4" s="209">
        <f>_xll.qlDayCounterYearFraction(DayCounter,SettlementDate,AB4,,,Trigger)</f>
        <v>1.643835616438356E-2</v>
      </c>
      <c r="AD4" s="189">
        <f t="shared" si="0"/>
        <v>1.9202054582556321E-3</v>
      </c>
      <c r="AE4" s="189">
        <f t="shared" si="1"/>
        <v>1.8377205867670075E-3</v>
      </c>
      <c r="AF4" s="161">
        <f t="shared" si="2"/>
        <v>1.7834292737102233E-3</v>
      </c>
    </row>
    <row r="5" spans="1:32" ht="12" customHeight="1" x14ac:dyDescent="0.2">
      <c r="A5" s="171">
        <v>1</v>
      </c>
      <c r="B5" s="156">
        <f t="shared" ref="B5:B7" si="3">A5+SUBSTITUTE($D$9,"M","")</f>
        <v>4</v>
      </c>
      <c r="C5" s="158" t="str">
        <f>"Delta("&amp;A5&amp;"M,"&amp;B5&amp;"M)"</f>
        <v>Delta(1M,4M)</v>
      </c>
      <c r="D5" s="159">
        <f>_xll.qlCalendarAdvance(Calendar,SettlementDate,A5&amp;"M","f")</f>
        <v>42027</v>
      </c>
      <c r="E5" s="159">
        <f>_xll.qlInterestRateIndexMaturity($D$10,D5)</f>
        <v>42117</v>
      </c>
      <c r="F5" s="394">
        <f>_xll.qlInterpolationInterpolate(basis3Minterpolation,D5,TRUE,Trigger)</f>
        <v>4.8964200561507089E-4</v>
      </c>
      <c r="G5" s="209">
        <f>_xll.qlDayCounterYearFraction(DayCounter,SettlementDate,D5,,,Trigger)</f>
        <v>8.4931506849315067E-2</v>
      </c>
      <c r="H5" s="209">
        <f>_xll.qlDayCounterYearFraction(DayCounter,SettlementDate,E5,,,Trigger)</f>
        <v>0.33150684931506852</v>
      </c>
      <c r="I5" s="209">
        <f>H5-G5</f>
        <v>0.24657534246575347</v>
      </c>
      <c r="J5" s="209">
        <f>(H5^2-G5^2)/2</f>
        <v>5.1341715143554144E-2</v>
      </c>
      <c r="K5" s="209">
        <f>(H5^3-G5^3)/3</f>
        <v>1.1939632458221621E-2</v>
      </c>
      <c r="L5" s="192" t="b">
        <v>1</v>
      </c>
      <c r="N5" s="401"/>
      <c r="O5" s="172">
        <v>2.3402137524409814E-2</v>
      </c>
      <c r="P5" s="173">
        <v>7.4580596734847057E-2</v>
      </c>
      <c r="Q5" s="174">
        <v>0.25205479452054791</v>
      </c>
      <c r="R5" s="171"/>
      <c r="S5" s="176">
        <v>1.752510093476736E-3</v>
      </c>
      <c r="T5" s="169"/>
      <c r="U5" s="160">
        <v>5.0395530715853455E-4</v>
      </c>
      <c r="W5" s="172">
        <v>15.558361518489523</v>
      </c>
      <c r="X5" s="173">
        <v>-16.943024239526245</v>
      </c>
      <c r="Y5" s="174">
        <v>5.3219526618837527</v>
      </c>
      <c r="AB5" s="188">
        <f>_xll.qlCalendarAdvance(Calendar,AB4,"1d","mf",,Trigger)</f>
        <v>42003</v>
      </c>
      <c r="AC5" s="209">
        <f>_xll.qlDayCounterYearFraction(DayCounter,SettlementDate,AB5,,,Trigger)</f>
        <v>1.9178082191780823E-2</v>
      </c>
      <c r="AD5" s="189">
        <f t="shared" si="0"/>
        <v>1.9202054582556321E-3</v>
      </c>
      <c r="AE5" s="189">
        <f t="shared" si="1"/>
        <v>1.8398355834718441E-3</v>
      </c>
      <c r="AF5" s="161">
        <f t="shared" si="2"/>
        <v>1.7883975365027155E-3</v>
      </c>
    </row>
    <row r="6" spans="1:32" ht="12" customHeight="1" x14ac:dyDescent="0.2">
      <c r="A6" s="171">
        <v>2</v>
      </c>
      <c r="B6" s="156">
        <f t="shared" si="3"/>
        <v>5</v>
      </c>
      <c r="C6" s="158" t="str">
        <f>"Delta("&amp;A6&amp;"M,"&amp;B6&amp;"M)"</f>
        <v>Delta(2M,5M)</v>
      </c>
      <c r="D6" s="159">
        <f>_xll.qlCalendarAdvance(Calendar,SettlementDate,A6&amp;"M","f")</f>
        <v>42058</v>
      </c>
      <c r="E6" s="159">
        <f>_xll.qlInterestRateIndexMaturity($D$10,D6)</f>
        <v>42150</v>
      </c>
      <c r="F6" s="394">
        <f>_xll.qlInterpolationInterpolate(basis3Minterpolation,D6,TRUE,Trigger)</f>
        <v>5.0395530715853455E-4</v>
      </c>
      <c r="G6" s="209">
        <f>_xll.qlDayCounterYearFraction(DayCounter,SettlementDate,D6,,,Trigger)</f>
        <v>0.16986301369863013</v>
      </c>
      <c r="H6" s="209">
        <f>_xll.qlDayCounterYearFraction(DayCounter,SettlementDate,E6,,,Trigger)</f>
        <v>0.42191780821917807</v>
      </c>
      <c r="I6" s="209">
        <f>H6-G6</f>
        <v>0.25205479452054791</v>
      </c>
      <c r="J6" s="209">
        <f>(H6^2-G6^2)/2</f>
        <v>7.4580596734847057E-2</v>
      </c>
      <c r="K6" s="209">
        <f>(H6^3-G6^3)/3</f>
        <v>2.3402137524409814E-2</v>
      </c>
      <c r="L6" s="192" t="b">
        <v>1</v>
      </c>
      <c r="S6" s="178"/>
      <c r="T6" s="206"/>
      <c r="U6" s="179"/>
      <c r="AB6" s="188">
        <f>_xll.qlCalendarAdvance(Calendar,AB5,"1d","mf",,Trigger)</f>
        <v>42006</v>
      </c>
      <c r="AC6" s="209">
        <f>_xll.qlDayCounterYearFraction(DayCounter,SettlementDate,AB6,,,Trigger)</f>
        <v>2.7397260273972601E-2</v>
      </c>
      <c r="AD6" s="189">
        <f t="shared" si="0"/>
        <v>1.9202054582556321E-3</v>
      </c>
      <c r="AE6" s="189">
        <f t="shared" si="1"/>
        <v>1.8461805735863538E-3</v>
      </c>
      <c r="AF6" s="161">
        <f t="shared" si="2"/>
        <v>1.8029852953148975E-3</v>
      </c>
    </row>
    <row r="7" spans="1:32" ht="12" customHeight="1" thickBot="1" x14ac:dyDescent="0.25">
      <c r="A7" s="171">
        <v>3</v>
      </c>
      <c r="B7" s="156">
        <f t="shared" si="3"/>
        <v>6</v>
      </c>
      <c r="C7" s="162" t="str">
        <f>"Delta("&amp;A7&amp;"M,"&amp;B7&amp;"M)"</f>
        <v>Delta(3M,6M)</v>
      </c>
      <c r="D7" s="163">
        <f>_xll.qlCalendarAdvance(Calendar,SettlementDate,A7&amp;"M","f")</f>
        <v>42086</v>
      </c>
      <c r="E7" s="163">
        <f>_xll.qlInterestRateIndexMaturity($D$10,D7)</f>
        <v>42178</v>
      </c>
      <c r="F7" s="395">
        <f>_xll.qlInterpolationInterpolate(basis3Minterpolation,D7,TRUE,Trigger)</f>
        <v>5.1375136434309975E-4</v>
      </c>
      <c r="G7" s="210">
        <f>_xll.qlDayCounterYearFraction(DayCounter,SettlementDate,D7,,,Trigger)</f>
        <v>0.24657534246575341</v>
      </c>
      <c r="H7" s="210">
        <f>_xll.qlDayCounterYearFraction(DayCounter,SettlementDate,E7,,,Trigger)</f>
        <v>0.49863013698630138</v>
      </c>
      <c r="I7" s="210">
        <f>H7-G7</f>
        <v>0.25205479452054796</v>
      </c>
      <c r="J7" s="210">
        <f>(H7^2-G7^2)/2</f>
        <v>9.3916306999437038E-2</v>
      </c>
      <c r="K7" s="210">
        <f>(H7^3-G7^3)/3</f>
        <v>3.632792739991654E-2</v>
      </c>
      <c r="L7" s="193" t="b">
        <v>0</v>
      </c>
      <c r="S7" s="178"/>
      <c r="T7" s="206"/>
      <c r="U7" s="179"/>
      <c r="AB7" s="188">
        <f>_xll.qlCalendarAdvance(Calendar,AB6,"1d","mf",,Trigger)</f>
        <v>42009</v>
      </c>
      <c r="AC7" s="209">
        <f>_xll.qlDayCounterYearFraction(DayCounter,SettlementDate,AB7,,,Trigger)</f>
        <v>3.5616438356164383E-2</v>
      </c>
      <c r="AD7" s="189">
        <f t="shared" si="0"/>
        <v>1.9202054582556321E-3</v>
      </c>
      <c r="AE7" s="189">
        <f t="shared" si="1"/>
        <v>1.8525255637008632E-3</v>
      </c>
      <c r="AF7" s="161">
        <f t="shared" si="2"/>
        <v>1.817097509779137E-3</v>
      </c>
    </row>
    <row r="8" spans="1:32" ht="12" customHeight="1" thickBot="1" x14ac:dyDescent="0.25">
      <c r="A8" s="171"/>
      <c r="B8" s="431"/>
      <c r="C8" s="431"/>
      <c r="D8" s="432"/>
      <c r="E8" s="432"/>
      <c r="F8" s="433"/>
      <c r="G8" s="434"/>
      <c r="H8" s="434"/>
      <c r="I8" s="434"/>
      <c r="J8" s="434"/>
      <c r="K8" s="434"/>
      <c r="L8" s="435"/>
      <c r="S8" s="207" t="s">
        <v>90</v>
      </c>
      <c r="T8" s="206"/>
      <c r="U8" s="179"/>
      <c r="AB8" s="188">
        <f>_xll.qlCalendarAdvance(Calendar,AB7,"1d","mf",,Trigger)</f>
        <v>42011</v>
      </c>
      <c r="AC8" s="209">
        <f>_xll.qlDayCounterYearFraction(DayCounter,SettlementDate,AB8,,,Trigger)</f>
        <v>4.1095890410958902E-2</v>
      </c>
      <c r="AD8" s="189">
        <f t="shared" si="0"/>
        <v>1.9202054582556321E-3</v>
      </c>
      <c r="AE8" s="189">
        <f t="shared" si="1"/>
        <v>1.8567555571105364E-3</v>
      </c>
      <c r="AF8" s="161">
        <f t="shared" si="2"/>
        <v>1.8262414614508844E-3</v>
      </c>
    </row>
    <row r="9" spans="1:32" ht="12" customHeight="1" x14ac:dyDescent="0.2">
      <c r="C9" s="165" t="s">
        <v>182</v>
      </c>
      <c r="D9" s="203" t="s">
        <v>38</v>
      </c>
      <c r="N9" s="400" t="s">
        <v>86</v>
      </c>
      <c r="O9" s="208"/>
      <c r="P9" s="172">
        <f t="array" ref="P9:P10">_xll.ohFilter(J3:J7,L3:L7)</f>
        <v>3.0399699756051789E-2</v>
      </c>
      <c r="Q9" s="174">
        <f t="array" ref="Q9:Q10">_xll.ohFilter(I3:I7,L3:L7)</f>
        <v>0.24657534246575341</v>
      </c>
      <c r="R9" s="402" t="s">
        <v>34</v>
      </c>
      <c r="S9" s="176">
        <f t="array" ref="S9:S10">MMULT(W9:X10,U9:U10)</f>
        <v>7.719737972653358E-4</v>
      </c>
      <c r="T9" s="402" t="s">
        <v>35</v>
      </c>
      <c r="U9" s="160">
        <f t="array" ref="U9:U10">_xll.ohFilter(F3:F7,L3:L7)</f>
        <v>4.7347531847399148E-4</v>
      </c>
      <c r="W9" s="172">
        <f t="array" ref="W9:X10">MINVERSE(P9:Q10)</f>
        <v>-47.750896057347681</v>
      </c>
      <c r="X9" s="174">
        <v>47.750896057347667</v>
      </c>
      <c r="AB9" s="188">
        <f>_xll.qlCalendarAdvance(Calendar,AB8,"1d","mf",,Trigger)</f>
        <v>42012</v>
      </c>
      <c r="AC9" s="209">
        <f>_xll.qlDayCounterYearFraction(DayCounter,SettlementDate,AB9,,,Trigger)</f>
        <v>4.3835616438356165E-2</v>
      </c>
      <c r="AD9" s="189">
        <f t="shared" si="0"/>
        <v>1.9202054582556321E-3</v>
      </c>
      <c r="AE9" s="189">
        <f t="shared" si="1"/>
        <v>1.8588705538153728E-3</v>
      </c>
      <c r="AF9" s="161">
        <f t="shared" si="2"/>
        <v>1.8307341798954339E-3</v>
      </c>
    </row>
    <row r="10" spans="1:32" ht="12" customHeight="1" x14ac:dyDescent="0.2">
      <c r="C10" s="183" t="s">
        <v>99</v>
      </c>
      <c r="D10" s="204" t="str">
        <f>PROPER(Currency)&amp;IborType&amp;D9</f>
        <v>Sekibor3M</v>
      </c>
      <c r="N10" s="400"/>
      <c r="O10" s="208"/>
      <c r="P10" s="172">
        <v>5.1341715143554144E-2</v>
      </c>
      <c r="Q10" s="174">
        <v>0.24657534246575347</v>
      </c>
      <c r="R10" s="402"/>
      <c r="S10" s="176">
        <v>1.8250306065379883E-3</v>
      </c>
      <c r="T10" s="402"/>
      <c r="U10" s="160">
        <v>4.8964200561507089E-4</v>
      </c>
      <c r="W10" s="172">
        <v>9.9426523297491052</v>
      </c>
      <c r="X10" s="174">
        <v>-5.8870967741935472</v>
      </c>
      <c r="AB10" s="188">
        <f>_xll.qlCalendarAdvance(Calendar,AB9,"1d","mf",,Trigger)</f>
        <v>42013</v>
      </c>
      <c r="AC10" s="209">
        <f>_xll.qlDayCounterYearFraction(DayCounter,SettlementDate,AB10,,,Trigger)</f>
        <v>4.6575342465753428E-2</v>
      </c>
      <c r="AD10" s="189">
        <f t="shared" si="0"/>
        <v>1.9202054582556321E-3</v>
      </c>
      <c r="AE10" s="189">
        <f t="shared" si="1"/>
        <v>1.8609855505202094E-3</v>
      </c>
      <c r="AF10" s="161">
        <f t="shared" si="2"/>
        <v>1.8351740600791012E-3</v>
      </c>
    </row>
    <row r="11" spans="1:32" ht="12" customHeight="1" x14ac:dyDescent="0.2">
      <c r="C11" s="183" t="s">
        <v>113</v>
      </c>
      <c r="D11" s="244" t="s">
        <v>78</v>
      </c>
      <c r="S11" s="178"/>
      <c r="T11" s="206"/>
      <c r="U11" s="179"/>
      <c r="AB11" s="188">
        <f>_xll.qlCalendarAdvance(Calendar,AB10,"1d","mf",,Trigger)</f>
        <v>42016</v>
      </c>
      <c r="AC11" s="209">
        <f>_xll.qlDayCounterYearFraction(DayCounter,SettlementDate,AB11,,,Trigger)</f>
        <v>5.4794520547945202E-2</v>
      </c>
      <c r="AD11" s="189">
        <f t="shared" si="0"/>
        <v>1.9202054582556321E-3</v>
      </c>
      <c r="AE11" s="189">
        <f t="shared" si="1"/>
        <v>1.867330540634719E-3</v>
      </c>
      <c r="AF11" s="161">
        <f t="shared" si="2"/>
        <v>1.8481766710648079E-3</v>
      </c>
    </row>
    <row r="12" spans="1:32" ht="12" customHeight="1" thickBot="1" x14ac:dyDescent="0.25">
      <c r="C12" s="183" t="s">
        <v>112</v>
      </c>
      <c r="D12" s="204" t="s">
        <v>116</v>
      </c>
      <c r="S12" s="205" t="s">
        <v>33</v>
      </c>
      <c r="T12" s="206"/>
      <c r="U12" s="179"/>
      <c r="AB12" s="188">
        <f>_xll.qlCalendarAdvance(Calendar,AB11,"1d","mf",,Trigger)</f>
        <v>42017</v>
      </c>
      <c r="AC12" s="209">
        <f>_xll.qlDayCounterYearFraction(DayCounter,SettlementDate,AB12,,,Trigger)</f>
        <v>5.7534246575342465E-2</v>
      </c>
      <c r="AD12" s="189">
        <f t="shared" si="0"/>
        <v>1.9202054582556321E-3</v>
      </c>
      <c r="AE12" s="189">
        <f t="shared" si="1"/>
        <v>1.8694455373395556E-3</v>
      </c>
      <c r="AF12" s="161">
        <f t="shared" si="2"/>
        <v>1.852405198204945E-3</v>
      </c>
    </row>
    <row r="13" spans="1:32" ht="12" customHeight="1" thickBot="1" x14ac:dyDescent="0.25">
      <c r="J13" s="279" t="str">
        <f>"Synthetic Deposits "&amp;D9</f>
        <v>Synthetic Deposits 3M</v>
      </c>
      <c r="K13" s="280"/>
      <c r="L13" s="281"/>
      <c r="N13" s="202" t="s">
        <v>87</v>
      </c>
      <c r="Q13" s="175">
        <f t="array" ref="Q13">_xll.ohFilter(I3:I7,L3:L7)</f>
        <v>0.24657534246575341</v>
      </c>
      <c r="R13" s="202" t="s">
        <v>34</v>
      </c>
      <c r="S13" s="176">
        <f>MMULT(W13,U13)</f>
        <v>1.9202054582556321E-3</v>
      </c>
      <c r="T13" s="202" t="s">
        <v>35</v>
      </c>
      <c r="U13" s="160">
        <f t="array" ref="U13">_xll.ohFilter(F3:F7,L3:L7)</f>
        <v>4.7347531847399148E-4</v>
      </c>
      <c r="W13" s="175">
        <f>MINVERSE(Q13)</f>
        <v>4.0555555555555554</v>
      </c>
      <c r="AB13" s="188">
        <f>_xll.qlCalendarAdvance(Calendar,AB12,"1d","mf",,Trigger)</f>
        <v>42018</v>
      </c>
      <c r="AC13" s="209">
        <f>_xll.qlDayCounterYearFraction(DayCounter,SettlementDate,AB13,,,Trigger)</f>
        <v>6.0273972602739728E-2</v>
      </c>
      <c r="AD13" s="189">
        <f t="shared" si="0"/>
        <v>1.9202054582556321E-3</v>
      </c>
      <c r="AE13" s="189">
        <f t="shared" si="1"/>
        <v>1.871560534044392E-3</v>
      </c>
      <c r="AF13" s="161">
        <f t="shared" si="2"/>
        <v>1.8565808870841995E-3</v>
      </c>
    </row>
    <row r="14" spans="1:32" ht="12" customHeight="1" thickBot="1" x14ac:dyDescent="0.25">
      <c r="C14" s="165" t="s">
        <v>94</v>
      </c>
      <c r="D14" s="166" t="s">
        <v>70</v>
      </c>
      <c r="E14" s="166" t="s">
        <v>71</v>
      </c>
      <c r="F14" s="180" t="s">
        <v>106</v>
      </c>
      <c r="G14" s="180" t="s">
        <v>107</v>
      </c>
      <c r="H14" s="166" t="s">
        <v>108</v>
      </c>
      <c r="I14" s="180" t="s">
        <v>109</v>
      </c>
      <c r="J14" s="285" t="s">
        <v>87</v>
      </c>
      <c r="K14" s="285" t="s">
        <v>86</v>
      </c>
      <c r="L14" s="285" t="s">
        <v>102</v>
      </c>
      <c r="AB14" s="188">
        <f>_xll.qlCalendarAdvance(Calendar,AB13,"1d","mf",,Trigger)</f>
        <v>42019</v>
      </c>
      <c r="AC14" s="209">
        <f>_xll.qlDayCounterYearFraction(DayCounter,SettlementDate,AB14,,,Trigger)</f>
        <v>6.3013698630136991E-2</v>
      </c>
      <c r="AD14" s="189">
        <f t="shared" si="0"/>
        <v>1.9202054582556321E-3</v>
      </c>
      <c r="AE14" s="189">
        <f t="shared" si="1"/>
        <v>1.8736755307492286E-3</v>
      </c>
      <c r="AF14" s="161">
        <f t="shared" si="2"/>
        <v>1.8607037377025718E-3</v>
      </c>
    </row>
    <row r="15" spans="1:32" ht="12" customHeight="1" x14ac:dyDescent="0.2">
      <c r="C15" s="200" t="s">
        <v>40</v>
      </c>
      <c r="D15" s="194">
        <f t="shared" ref="D15:D21" si="4">SettlementDate</f>
        <v>41996</v>
      </c>
      <c r="E15" s="195">
        <f>_xll.qlCalendarAdvance(Calendar,SettlementDate,C15,"Following",,Trigger)</f>
        <v>42002</v>
      </c>
      <c r="F15" s="271">
        <f>_xll.qlDayCounterYearFraction(DayCounter,D15,E15,,,Trigger)</f>
        <v>1.643835616438356E-2</v>
      </c>
      <c r="G15" s="264">
        <f>_xll.qlYieldTSDiscount(Discounting,D15,,Trigger)</f>
        <v>1</v>
      </c>
      <c r="H15" s="264">
        <f>_xll.qlYieldTSDiscount(Discounting,E15,,Trigger)</f>
        <v>0.9999812605727274</v>
      </c>
      <c r="I15" s="277">
        <f>(G15/H15-1)/F15</f>
        <v>1.1400031887522553E-3</v>
      </c>
      <c r="J15" s="273">
        <f>((1+I15*F15)*EXP($S$13*F15)-1)/F15</f>
        <v>3.06027493777894E-3</v>
      </c>
      <c r="K15" s="273">
        <f>((1+F15*I15)*EXP($S$10*F15+0.5*$S$9*F15^2)-1)/F15</f>
        <v>2.9714406723711324E-3</v>
      </c>
      <c r="L15" s="273">
        <f>((1+F15*I15)*EXP($S$5*F15+0.5*$S$4*F15^2+1/3*$S$3*F15^3)-1)/F15</f>
        <v>2.9081902176144223E-3</v>
      </c>
      <c r="AB15" s="188">
        <f>_xll.qlCalendarAdvance(Calendar,AB14,"1d","mf",,Trigger)</f>
        <v>42020</v>
      </c>
      <c r="AC15" s="209">
        <f>_xll.qlDayCounterYearFraction(DayCounter,SettlementDate,AB15,,,Trigger)</f>
        <v>6.575342465753424E-2</v>
      </c>
      <c r="AD15" s="189">
        <f t="shared" si="0"/>
        <v>1.9202054582556321E-3</v>
      </c>
      <c r="AE15" s="189">
        <f t="shared" si="1"/>
        <v>1.8757905274540652E-3</v>
      </c>
      <c r="AF15" s="161">
        <f t="shared" si="2"/>
        <v>1.8647737500600613E-3</v>
      </c>
    </row>
    <row r="16" spans="1:32" ht="12" customHeight="1" x14ac:dyDescent="0.2">
      <c r="C16" s="198" t="s">
        <v>41</v>
      </c>
      <c r="D16" s="159">
        <f>SettlementDate</f>
        <v>41996</v>
      </c>
      <c r="E16" s="196">
        <f>_xll.qlCalendarAdvance(Calendar,SettlementDate,C16,"Following",,Trigger)</f>
        <v>42003</v>
      </c>
      <c r="F16" s="209">
        <f>_xll.qlDayCounterYearFraction(DayCounter,D16,E16,,,Trigger)</f>
        <v>1.9178082191780823E-2</v>
      </c>
      <c r="G16" s="265">
        <f>_xll.qlYieldTSDiscount(Discounting,D16,,Trigger)</f>
        <v>1</v>
      </c>
      <c r="H16" s="269">
        <f>_xll.qlYieldTSDiscount(Discounting,E16,,Trigger)</f>
        <v>0.99997817136869593</v>
      </c>
      <c r="I16" s="277">
        <f t="shared" ref="I16:I21" si="5">(G16/H16-1)/F16</f>
        <v>1.1382320497577147E-3</v>
      </c>
      <c r="J16" s="274">
        <f t="shared" ref="J16:J20" si="6">((1+I16*F16)*EXP($S$13*F16)-1)/F16</f>
        <v>3.0585147822072473E-3</v>
      </c>
      <c r="K16" s="274">
        <f t="shared" ref="K16:K20" si="7">((1+F16*I16)*EXP($S$10*F16+0.5*$S$9*F16^2)-1)/F16</f>
        <v>2.970737344412111E-3</v>
      </c>
      <c r="L16" s="274">
        <f t="shared" ref="L16:L20" si="8">((1+F16*I16)*EXP($S$5*F16+0.5*$S$4*F16^2+1/3*$S$3*F16^3)-1)/F16</f>
        <v>2.9089703383485977E-3</v>
      </c>
      <c r="AB16" s="188">
        <f>_xll.qlCalendarAdvance(Calendar,AB15,"1d","mf",,Trigger)</f>
        <v>42023</v>
      </c>
      <c r="AC16" s="209">
        <f>_xll.qlDayCounterYearFraction(DayCounter,SettlementDate,AB16,,,Trigger)</f>
        <v>7.3972602739726029E-2</v>
      </c>
      <c r="AD16" s="189">
        <f t="shared" si="0"/>
        <v>1.9202054582556321E-3</v>
      </c>
      <c r="AE16" s="189">
        <f t="shared" si="1"/>
        <v>1.8821355175685749E-3</v>
      </c>
      <c r="AF16" s="161">
        <f t="shared" si="2"/>
        <v>1.8766667575672352E-3</v>
      </c>
    </row>
    <row r="17" spans="3:32" ht="12" customHeight="1" x14ac:dyDescent="0.2">
      <c r="C17" s="198" t="s">
        <v>42</v>
      </c>
      <c r="D17" s="159">
        <f t="shared" si="4"/>
        <v>41996</v>
      </c>
      <c r="E17" s="196">
        <f>_xll.qlCalendarAdvance(Calendar,SettlementDate,C17,"Following",,Trigger)</f>
        <v>42011</v>
      </c>
      <c r="F17" s="209">
        <f>_xll.qlDayCounterYearFraction(DayCounter,D17,E17,,,Trigger)</f>
        <v>4.1095890410958902E-2</v>
      </c>
      <c r="G17" s="265">
        <f>_xll.qlYieldTSDiscount(Discounting,D17,,Trigger)</f>
        <v>1</v>
      </c>
      <c r="H17" s="269">
        <f>_xll.qlYieldTSDiscount(Discounting,E17,,Trigger)</f>
        <v>0.99995421128594009</v>
      </c>
      <c r="I17" s="277">
        <f t="shared" si="5"/>
        <v>1.1142430618821624E-3</v>
      </c>
      <c r="J17" s="274">
        <f t="shared" si="6"/>
        <v>3.0346122175214747E-3</v>
      </c>
      <c r="K17" s="274">
        <f t="shared" si="7"/>
        <v>2.9552900793115753E-3</v>
      </c>
      <c r="L17" s="274">
        <f t="shared" si="8"/>
        <v>2.9047574083370296E-3</v>
      </c>
      <c r="AB17" s="188">
        <f>_xll.qlCalendarAdvance(Calendar,AB16,"1d","mf",,Trigger)</f>
        <v>42024</v>
      </c>
      <c r="AC17" s="209">
        <f>_xll.qlDayCounterYearFraction(DayCounter,SettlementDate,AB17,,,Trigger)</f>
        <v>7.6712328767123292E-2</v>
      </c>
      <c r="AD17" s="189">
        <f t="shared" si="0"/>
        <v>1.9202054582556321E-3</v>
      </c>
      <c r="AE17" s="189">
        <f t="shared" si="1"/>
        <v>1.8842505142734113E-3</v>
      </c>
      <c r="AF17" s="161">
        <f t="shared" si="2"/>
        <v>1.8805254168811948E-3</v>
      </c>
    </row>
    <row r="18" spans="3:32" ht="12" customHeight="1" x14ac:dyDescent="0.2">
      <c r="C18" s="198" t="s">
        <v>43</v>
      </c>
      <c r="D18" s="159">
        <f t="shared" si="4"/>
        <v>41996</v>
      </c>
      <c r="E18" s="196">
        <f>_xll.qlCalendarAdvance(Calendar,SettlementDate,C18,"Following",,Trigger)</f>
        <v>42017</v>
      </c>
      <c r="F18" s="209">
        <f>_xll.qlDayCounterYearFraction(DayCounter,D18,E18,,,Trigger)</f>
        <v>5.7534246575342465E-2</v>
      </c>
      <c r="G18" s="265">
        <f>_xll.qlYieldTSDiscount(Discounting,D18,,Trigger)</f>
        <v>1</v>
      </c>
      <c r="H18" s="269">
        <f>_xll.qlYieldTSDiscount(Discounting,E18,,Trigger)</f>
        <v>0.9999375910717645</v>
      </c>
      <c r="I18" s="277">
        <f t="shared" si="5"/>
        <v>1.0847943106565402E-3</v>
      </c>
      <c r="J18" s="274">
        <f t="shared" si="6"/>
        <v>3.0052256947054627E-3</v>
      </c>
      <c r="K18" s="274">
        <f t="shared" si="7"/>
        <v>2.9322458452652441E-3</v>
      </c>
      <c r="L18" s="274">
        <f t="shared" si="8"/>
        <v>2.889400050984872E-3</v>
      </c>
      <c r="AB18" s="188">
        <f>_xll.qlCalendarAdvance(Calendar,AB17,"1d","mf",,Trigger)</f>
        <v>42025</v>
      </c>
      <c r="AC18" s="209">
        <f>_xll.qlDayCounterYearFraction(DayCounter,SettlementDate,AB18,,,Trigger)</f>
        <v>7.9452054794520555E-2</v>
      </c>
      <c r="AD18" s="189">
        <f t="shared" si="0"/>
        <v>1.9202054582556321E-3</v>
      </c>
      <c r="AE18" s="189">
        <f t="shared" si="1"/>
        <v>1.8863655109782479E-3</v>
      </c>
      <c r="AF18" s="161">
        <f t="shared" si="2"/>
        <v>1.8843312379342718E-3</v>
      </c>
    </row>
    <row r="19" spans="3:32" ht="12" customHeight="1" x14ac:dyDescent="0.2">
      <c r="C19" s="198" t="s">
        <v>37</v>
      </c>
      <c r="D19" s="159">
        <f t="shared" si="4"/>
        <v>41996</v>
      </c>
      <c r="E19" s="196">
        <f>_xll.qlCalendarAdvance(Calendar,SettlementDate,C19,"mf",TRUE,Trigger)</f>
        <v>42027</v>
      </c>
      <c r="F19" s="209">
        <f>_xll.qlDayCounterYearFraction(DayCounter,D19,E19,,,Trigger)</f>
        <v>8.4931506849315067E-2</v>
      </c>
      <c r="G19" s="265">
        <f>_xll.qlYieldTSDiscount(Discounting,D19,,Trigger)</f>
        <v>1</v>
      </c>
      <c r="H19" s="269">
        <f>_xll.qlYieldTSDiscount(Discounting,E19,,Trigger)</f>
        <v>0.99991389630337402</v>
      </c>
      <c r="I19" s="277">
        <f t="shared" si="5"/>
        <v>1.013888888887688E-3</v>
      </c>
      <c r="J19" s="274">
        <f t="shared" si="6"/>
        <v>2.934416299423277E-3</v>
      </c>
      <c r="K19" s="274">
        <f t="shared" si="7"/>
        <v>2.8720085122747917E-3</v>
      </c>
      <c r="L19" s="274">
        <f t="shared" si="8"/>
        <v>2.84056652461397E-3</v>
      </c>
      <c r="AB19" s="188">
        <f>_xll.qlCalendarAdvance(Calendar,AB18,"1d","mf",,Trigger)</f>
        <v>42026</v>
      </c>
      <c r="AC19" s="209">
        <f>_xll.qlDayCounterYearFraction(DayCounter,SettlementDate,AB19,,,Trigger)</f>
        <v>8.2191780821917804E-2</v>
      </c>
      <c r="AD19" s="189">
        <f t="shared" si="0"/>
        <v>1.9202054582556321E-3</v>
      </c>
      <c r="AE19" s="189">
        <f t="shared" si="1"/>
        <v>1.8884805076830845E-3</v>
      </c>
      <c r="AF19" s="161">
        <f t="shared" si="2"/>
        <v>1.8880842207264663E-3</v>
      </c>
    </row>
    <row r="20" spans="3:32" ht="12" customHeight="1" x14ac:dyDescent="0.2">
      <c r="C20" s="198" t="s">
        <v>44</v>
      </c>
      <c r="D20" s="159">
        <f t="shared" si="4"/>
        <v>41996</v>
      </c>
      <c r="E20" s="196">
        <f>_xll.qlCalendarAdvance(Calendar,SettlementDate,C20,"mf",TRUE,Trigger)</f>
        <v>42058</v>
      </c>
      <c r="F20" s="209">
        <f>_xll.qlDayCounterYearFraction(DayCounter,D20,E20,,,Trigger)</f>
        <v>0.16986301369863013</v>
      </c>
      <c r="G20" s="265">
        <f>_xll.qlYieldTSDiscount(Discounting,D20,,Trigger)</f>
        <v>1</v>
      </c>
      <c r="H20" s="269">
        <f>_xll.qlYieldTSDiscount(Discounting,E20,,Trigger)</f>
        <v>0.99987085001520626</v>
      </c>
      <c r="I20" s="277">
        <f t="shared" si="5"/>
        <v>7.6041666666707309E-4</v>
      </c>
      <c r="J20" s="274">
        <f t="shared" si="6"/>
        <v>2.6811833844840906E-3</v>
      </c>
      <c r="K20" s="274">
        <f t="shared" si="7"/>
        <v>2.6515600197378609E-3</v>
      </c>
      <c r="L20" s="274">
        <f t="shared" si="8"/>
        <v>2.6442826807301831E-3</v>
      </c>
      <c r="AB20" s="188">
        <f>_xll.qlCalendarAdvance(Calendar,AB19,"1d","mf",,Trigger)</f>
        <v>42027</v>
      </c>
      <c r="AC20" s="209">
        <f>_xll.qlDayCounterYearFraction(DayCounter,SettlementDate,AB20,,,Trigger)</f>
        <v>8.4931506849315067E-2</v>
      </c>
      <c r="AD20" s="189">
        <f t="shared" si="0"/>
        <v>1.9202054582556321E-3</v>
      </c>
      <c r="AE20" s="189">
        <f t="shared" si="1"/>
        <v>1.8905955043879209E-3</v>
      </c>
      <c r="AF20" s="161">
        <f t="shared" si="2"/>
        <v>1.8917843652577785E-3</v>
      </c>
    </row>
    <row r="21" spans="3:32" ht="12" customHeight="1" thickBot="1" x14ac:dyDescent="0.25">
      <c r="C21" s="199" t="s">
        <v>38</v>
      </c>
      <c r="D21" s="163">
        <f t="shared" si="4"/>
        <v>41996</v>
      </c>
      <c r="E21" s="197">
        <f>_xll.qlCalendarAdvance(Calendar,SettlementDate,C21,"mf",TRUE,Trigger)</f>
        <v>42086</v>
      </c>
      <c r="F21" s="210">
        <f>_xll.qlDayCounterYearFraction(DayCounter,D21,E21,,,Trigger)</f>
        <v>0.24657534246575341</v>
      </c>
      <c r="G21" s="266">
        <f>_xll.qlYieldTSDiscount(Discounting,D21,,Trigger)</f>
        <v>1</v>
      </c>
      <c r="H21" s="270">
        <f>_xll.qlYieldTSDiscount(Discounting,E21,,Trigger)</f>
        <v>0.99983752640195978</v>
      </c>
      <c r="I21" s="278">
        <f t="shared" si="5"/>
        <v>6.5902777777714246E-4</v>
      </c>
      <c r="J21" s="286">
        <f>((1+I21*F21)*EXP($S$13*F21)-1)/F21</f>
        <v>2.5800000000003598E-3</v>
      </c>
      <c r="K21" s="286">
        <f>((1+F21*I21)*EXP($S$10*F21+0.5*$S$9*F21^2)-1)/F21</f>
        <v>2.5800000000003598E-3</v>
      </c>
      <c r="L21" s="286">
        <f>((1+F21*I21)*EXP($S$5*F21+0.5*$S$4*F21^2+1/3*$S$3*F21^3)-1)/F21</f>
        <v>2.5800000000003598E-3</v>
      </c>
      <c r="AB21" s="188">
        <f>_xll.qlCalendarAdvance(Calendar,AB20,"1d","mf",,Trigger)</f>
        <v>42030</v>
      </c>
      <c r="AC21" s="209">
        <f>_xll.qlDayCounterYearFraction(DayCounter,SettlementDate,AB21,,,Trigger)</f>
        <v>9.3150684931506855E-2</v>
      </c>
      <c r="AD21" s="189">
        <f t="shared" si="0"/>
        <v>1.9202054582556321E-3</v>
      </c>
      <c r="AE21" s="189">
        <f t="shared" si="1"/>
        <v>1.8969404945024305E-3</v>
      </c>
      <c r="AF21" s="161">
        <f t="shared" si="2"/>
        <v>1.9025677692864195E-3</v>
      </c>
    </row>
    <row r="22" spans="3:32" ht="12" customHeight="1" thickBot="1" x14ac:dyDescent="0.25">
      <c r="AB22" s="188">
        <f>_xll.qlCalendarAdvance(Calendar,AB21,"1d","mf",,Trigger)</f>
        <v>42031</v>
      </c>
      <c r="AC22" s="209">
        <f>_xll.qlDayCounterYearFraction(DayCounter,SettlementDate,AB22,,,Trigger)</f>
        <v>9.5890410958904104E-2</v>
      </c>
      <c r="AD22" s="189">
        <f t="shared" si="0"/>
        <v>1.9202054582556321E-3</v>
      </c>
      <c r="AE22" s="189">
        <f t="shared" si="1"/>
        <v>1.8990554912072671E-3</v>
      </c>
      <c r="AF22" s="161">
        <f t="shared" si="2"/>
        <v>1.9060565607742013E-3</v>
      </c>
    </row>
    <row r="23" spans="3:32" ht="12" customHeight="1" x14ac:dyDescent="0.2">
      <c r="C23" s="211" t="s">
        <v>101</v>
      </c>
      <c r="AB23" s="188">
        <f>_xll.qlCalendarAdvance(Calendar,AB22,"1d","mf",,Trigger)</f>
        <v>42032</v>
      </c>
      <c r="AC23" s="209">
        <f>_xll.qlDayCounterYearFraction(DayCounter,SettlementDate,AB23,,,Trigger)</f>
        <v>9.8630136986301367E-2</v>
      </c>
      <c r="AD23" s="189">
        <f t="shared" si="0"/>
        <v>1.9202054582556321E-3</v>
      </c>
      <c r="AE23" s="189">
        <f t="shared" si="1"/>
        <v>1.9011704879121035E-3</v>
      </c>
      <c r="AF23" s="161">
        <f t="shared" si="2"/>
        <v>1.9094925140011008E-3</v>
      </c>
    </row>
    <row r="24" spans="3:32" ht="12" customHeight="1" x14ac:dyDescent="0.2">
      <c r="C24" s="214" t="s">
        <v>85</v>
      </c>
      <c r="AB24" s="188">
        <f>_xll.qlCalendarAdvance(Calendar,AB23,"1d","mf",,Trigger)</f>
        <v>42033</v>
      </c>
      <c r="AC24" s="209">
        <f>_xll.qlDayCounterYearFraction(DayCounter,SettlementDate,AB24,,,Trigger)</f>
        <v>0.10136986301369863</v>
      </c>
      <c r="AD24" s="189">
        <f t="shared" si="0"/>
        <v>1.9202054582556321E-3</v>
      </c>
      <c r="AE24" s="189">
        <f t="shared" si="1"/>
        <v>1.9032854846169401E-3</v>
      </c>
      <c r="AF24" s="161">
        <f t="shared" si="2"/>
        <v>1.9128756289671178E-3</v>
      </c>
    </row>
    <row r="25" spans="3:32" ht="12" customHeight="1" x14ac:dyDescent="0.2">
      <c r="C25" s="189">
        <f t="shared" ref="C25:C31" si="9">IF($C$24="FLAT",J15,IF($C$24="linear",K15,L15))</f>
        <v>2.9081902176144223E-3</v>
      </c>
      <c r="AB25" s="188">
        <f>_xll.qlCalendarAdvance(Calendar,AB24,"1d","mf",,Trigger)</f>
        <v>42034</v>
      </c>
      <c r="AC25" s="209">
        <f>_xll.qlDayCounterYearFraction(DayCounter,SettlementDate,AB25,,,Trigger)</f>
        <v>0.10410958904109589</v>
      </c>
      <c r="AD25" s="189">
        <f t="shared" si="0"/>
        <v>1.9202054582556321E-3</v>
      </c>
      <c r="AE25" s="189">
        <f t="shared" si="1"/>
        <v>1.9054004813217767E-3</v>
      </c>
      <c r="AF25" s="161">
        <f t="shared" si="2"/>
        <v>1.9162059056722521E-3</v>
      </c>
    </row>
    <row r="26" spans="3:32" ht="12" customHeight="1" x14ac:dyDescent="0.2">
      <c r="C26" s="189">
        <f t="shared" si="9"/>
        <v>2.9089703383485977E-3</v>
      </c>
      <c r="AB26" s="188">
        <f>_xll.qlCalendarAdvance(Calendar,AB25,"1d","mf",,Trigger)</f>
        <v>42037</v>
      </c>
      <c r="AC26" s="209">
        <f>_xll.qlDayCounterYearFraction(DayCounter,SettlementDate,AB26,,,Trigger)</f>
        <v>0.11232876712328767</v>
      </c>
      <c r="AD26" s="189">
        <f t="shared" si="0"/>
        <v>1.9202054582556321E-3</v>
      </c>
      <c r="AE26" s="189">
        <f t="shared" si="1"/>
        <v>1.9117454714362863E-3</v>
      </c>
      <c r="AF26" s="161">
        <f t="shared" si="2"/>
        <v>1.9258797062223602E-3</v>
      </c>
    </row>
    <row r="27" spans="3:32" ht="12" customHeight="1" x14ac:dyDescent="0.2">
      <c r="C27" s="189">
        <f t="shared" si="9"/>
        <v>2.9047574083370296E-3</v>
      </c>
      <c r="AB27" s="188">
        <f>_xll.qlCalendarAdvance(Calendar,AB26,"1d","mf",,Trigger)</f>
        <v>42038</v>
      </c>
      <c r="AC27" s="209">
        <f>_xll.qlDayCounterYearFraction(DayCounter,SettlementDate,AB27,,,Trigger)</f>
        <v>0.11506849315068493</v>
      </c>
      <c r="AD27" s="189">
        <f t="shared" si="0"/>
        <v>1.9202054582556321E-3</v>
      </c>
      <c r="AE27" s="189">
        <f t="shared" si="1"/>
        <v>1.9138604681411227E-3</v>
      </c>
      <c r="AF27" s="161">
        <f t="shared" si="2"/>
        <v>1.9289986298839646E-3</v>
      </c>
    </row>
    <row r="28" spans="3:32" ht="12" customHeight="1" x14ac:dyDescent="0.2">
      <c r="C28" s="189">
        <f t="shared" si="9"/>
        <v>2.889400050984872E-3</v>
      </c>
      <c r="AB28" s="188">
        <f>_xll.qlCalendarAdvance(Calendar,AB27,"1d","mf",,Trigger)</f>
        <v>42039</v>
      </c>
      <c r="AC28" s="209">
        <f>_xll.qlDayCounterYearFraction(DayCounter,SettlementDate,AB28,,,Trigger)</f>
        <v>0.11780821917808219</v>
      </c>
      <c r="AD28" s="189">
        <f t="shared" si="0"/>
        <v>1.9202054582556321E-3</v>
      </c>
      <c r="AE28" s="189">
        <f t="shared" si="1"/>
        <v>1.9159754648459594E-3</v>
      </c>
      <c r="AF28" s="161">
        <f t="shared" si="2"/>
        <v>1.9320647152846866E-3</v>
      </c>
    </row>
    <row r="29" spans="3:32" ht="12" customHeight="1" x14ac:dyDescent="0.2">
      <c r="C29" s="189">
        <f t="shared" si="9"/>
        <v>2.84056652461397E-3</v>
      </c>
      <c r="AB29" s="188">
        <f>_xll.qlCalendarAdvance(Calendar,AB28,"1d","mf",,Trigger)</f>
        <v>42040</v>
      </c>
      <c r="AC29" s="209">
        <f>_xll.qlDayCounterYearFraction(DayCounter,SettlementDate,AB29,,,Trigger)</f>
        <v>0.12054794520547946</v>
      </c>
      <c r="AD29" s="189">
        <f t="shared" si="0"/>
        <v>1.9202054582556321E-3</v>
      </c>
      <c r="AE29" s="189">
        <f t="shared" si="1"/>
        <v>1.918090461550796E-3</v>
      </c>
      <c r="AF29" s="161">
        <f t="shared" si="2"/>
        <v>1.9350779624245258E-3</v>
      </c>
    </row>
    <row r="30" spans="3:32" ht="12" customHeight="1" x14ac:dyDescent="0.2">
      <c r="C30" s="189">
        <f t="shared" si="9"/>
        <v>2.6442826807301831E-3</v>
      </c>
      <c r="AB30" s="188">
        <f>_xll.qlCalendarAdvance(Calendar,AB29,"1d","mf",,Trigger)</f>
        <v>42041</v>
      </c>
      <c r="AC30" s="209">
        <f>_xll.qlDayCounterYearFraction(DayCounter,SettlementDate,AB30,,,Trigger)</f>
        <v>0.12328767123287671</v>
      </c>
      <c r="AD30" s="189">
        <f t="shared" si="0"/>
        <v>1.9202054582556321E-3</v>
      </c>
      <c r="AE30" s="189">
        <f t="shared" si="1"/>
        <v>1.9202054582556324E-3</v>
      </c>
      <c r="AF30" s="161">
        <f t="shared" si="2"/>
        <v>1.9380383713034825E-3</v>
      </c>
    </row>
    <row r="31" spans="3:32" ht="12" customHeight="1" x14ac:dyDescent="0.2">
      <c r="C31" s="215">
        <f t="shared" si="9"/>
        <v>2.5800000000003598E-3</v>
      </c>
      <c r="AB31" s="188">
        <f>_xll.qlCalendarAdvance(Calendar,AB30,"1d","mf",,Trigger)</f>
        <v>42044</v>
      </c>
      <c r="AC31" s="209">
        <f>_xll.qlDayCounterYearFraction(DayCounter,SettlementDate,AB31,,,Trigger)</f>
        <v>0.13150684931506848</v>
      </c>
      <c r="AD31" s="189">
        <f t="shared" si="0"/>
        <v>1.9202054582556321E-3</v>
      </c>
      <c r="AE31" s="189">
        <f t="shared" si="1"/>
        <v>1.926550448370142E-3</v>
      </c>
      <c r="AF31" s="161">
        <f t="shared" si="2"/>
        <v>1.9466025683750577E-3</v>
      </c>
    </row>
    <row r="32" spans="3:32" ht="12" customHeight="1" x14ac:dyDescent="0.2">
      <c r="AB32" s="188">
        <f>_xll.qlCalendarAdvance(Calendar,AB31,"1d","mf",,Trigger)</f>
        <v>42045</v>
      </c>
      <c r="AC32" s="209">
        <f>_xll.qlDayCounterYearFraction(DayCounter,SettlementDate,AB32,,,Trigger)</f>
        <v>0.13424657534246576</v>
      </c>
      <c r="AD32" s="189">
        <f t="shared" si="0"/>
        <v>1.9202054582556321E-3</v>
      </c>
      <c r="AE32" s="189">
        <f t="shared" si="1"/>
        <v>1.9286654450749786E-3</v>
      </c>
      <c r="AF32" s="161">
        <f t="shared" si="2"/>
        <v>1.9493516242104849E-3</v>
      </c>
    </row>
    <row r="33" spans="9:32" x14ac:dyDescent="0.2">
      <c r="AB33" s="188">
        <f>_xll.qlCalendarAdvance(Calendar,AB32,"1d","mf",,Trigger)</f>
        <v>42046</v>
      </c>
      <c r="AC33" s="209">
        <f>_xll.qlDayCounterYearFraction(DayCounter,SettlementDate,AB33,,,Trigger)</f>
        <v>0.13698630136986301</v>
      </c>
      <c r="AD33" s="189">
        <f t="shared" si="0"/>
        <v>1.9202054582556321E-3</v>
      </c>
      <c r="AE33" s="189">
        <f t="shared" si="1"/>
        <v>1.9307804417798152E-3</v>
      </c>
      <c r="AF33" s="161">
        <f t="shared" si="2"/>
        <v>1.952047841785029E-3</v>
      </c>
    </row>
    <row r="34" spans="9:32" x14ac:dyDescent="0.2">
      <c r="AB34" s="188">
        <f>_xll.qlCalendarAdvance(Calendar,AB33,"1d","mf",,Trigger)</f>
        <v>42047</v>
      </c>
      <c r="AC34" s="209">
        <f>_xll.qlDayCounterYearFraction(DayCounter,SettlementDate,AB34,,,Trigger)</f>
        <v>0.13972602739726028</v>
      </c>
      <c r="AD34" s="189">
        <f t="shared" si="0"/>
        <v>1.9202054582556321E-3</v>
      </c>
      <c r="AE34" s="189">
        <f t="shared" si="1"/>
        <v>1.9328954384846516E-3</v>
      </c>
      <c r="AF34" s="161">
        <f t="shared" si="2"/>
        <v>1.9546912210986903E-3</v>
      </c>
    </row>
    <row r="35" spans="9:32" x14ac:dyDescent="0.2">
      <c r="AB35" s="188">
        <f>_xll.qlCalendarAdvance(Calendar,AB34,"1d","mf",,Trigger)</f>
        <v>42048</v>
      </c>
      <c r="AC35" s="209">
        <f>_xll.qlDayCounterYearFraction(DayCounter,SettlementDate,AB35,,,Trigger)</f>
        <v>0.14246575342465753</v>
      </c>
      <c r="AD35" s="189">
        <f t="shared" si="0"/>
        <v>1.9202054582556321E-3</v>
      </c>
      <c r="AE35" s="189">
        <f t="shared" si="1"/>
        <v>1.9350104351894882E-3</v>
      </c>
      <c r="AF35" s="161">
        <f t="shared" si="2"/>
        <v>1.9572817621514699E-3</v>
      </c>
    </row>
    <row r="36" spans="9:32" x14ac:dyDescent="0.2">
      <c r="AB36" s="188">
        <f>_xll.qlCalendarAdvance(Calendar,AB35,"1d","mf",,Trigger)</f>
        <v>42051</v>
      </c>
      <c r="AC36" s="209">
        <f>_xll.qlDayCounterYearFraction(DayCounter,SettlementDate,AB36,,,Trigger)</f>
        <v>0.15068493150684931</v>
      </c>
      <c r="AD36" s="189">
        <f t="shared" si="0"/>
        <v>1.9202054582556321E-3</v>
      </c>
      <c r="AE36" s="189">
        <f t="shared" si="1"/>
        <v>1.9413554253039978E-3</v>
      </c>
      <c r="AF36" s="161">
        <f t="shared" si="2"/>
        <v>1.9647363557445119E-3</v>
      </c>
    </row>
    <row r="37" spans="9:32" x14ac:dyDescent="0.2">
      <c r="AB37" s="188">
        <f>_xll.qlCalendarAdvance(Calendar,AB36,"1d","mf",,Trigger)</f>
        <v>42052</v>
      </c>
      <c r="AC37" s="209">
        <f>_xll.qlDayCounterYearFraction(DayCounter,SettlementDate,AB37,,,Trigger)</f>
        <v>0.15342465753424658</v>
      </c>
      <c r="AD37" s="189">
        <f t="shared" si="0"/>
        <v>1.9202054582556321E-3</v>
      </c>
      <c r="AE37" s="189">
        <f t="shared" si="1"/>
        <v>1.9434704220088344E-3</v>
      </c>
      <c r="AF37" s="161">
        <f t="shared" si="2"/>
        <v>1.9671155437537614E-3</v>
      </c>
    </row>
    <row r="38" spans="9:32" x14ac:dyDescent="0.2">
      <c r="AB38" s="188">
        <f>_xll.qlCalendarAdvance(Calendar,AB37,"1d","mf",,Trigger)</f>
        <v>42053</v>
      </c>
      <c r="AC38" s="209">
        <f>_xll.qlDayCounterYearFraction(DayCounter,SettlementDate,AB38,,,Trigger)</f>
        <v>0.15616438356164383</v>
      </c>
      <c r="AD38" s="189">
        <f t="shared" si="0"/>
        <v>1.9202054582556321E-3</v>
      </c>
      <c r="AE38" s="189">
        <f t="shared" si="1"/>
        <v>1.9455854187136708E-3</v>
      </c>
      <c r="AF38" s="161">
        <f t="shared" si="2"/>
        <v>1.9694418935021279E-3</v>
      </c>
    </row>
    <row r="39" spans="9:32" x14ac:dyDescent="0.2">
      <c r="AB39" s="188">
        <f>_xll.qlCalendarAdvance(Calendar,AB38,"1d","mf",,Trigger)</f>
        <v>42054</v>
      </c>
      <c r="AC39" s="209">
        <f>_xll.qlDayCounterYearFraction(DayCounter,SettlementDate,AB39,,,Trigger)</f>
        <v>0.15890410958904111</v>
      </c>
      <c r="AD39" s="189">
        <f t="shared" si="0"/>
        <v>1.9202054582556321E-3</v>
      </c>
      <c r="AE39" s="189">
        <f t="shared" si="1"/>
        <v>1.9477004154185074E-3</v>
      </c>
      <c r="AF39" s="161">
        <f t="shared" si="2"/>
        <v>1.9717154049896123E-3</v>
      </c>
    </row>
    <row r="40" spans="9:32" x14ac:dyDescent="0.2">
      <c r="AB40" s="188">
        <f>_xll.qlCalendarAdvance(Calendar,AB39,"1d","mf",,Trigger)</f>
        <v>42055</v>
      </c>
      <c r="AC40" s="209">
        <f>_xll.qlDayCounterYearFraction(DayCounter,SettlementDate,AB40,,,Trigger)</f>
        <v>0.16164383561643836</v>
      </c>
      <c r="AD40" s="189">
        <f t="shared" si="0"/>
        <v>1.9202054582556321E-3</v>
      </c>
      <c r="AE40" s="189">
        <f t="shared" si="1"/>
        <v>1.9498154121233438E-3</v>
      </c>
      <c r="AF40" s="161">
        <f t="shared" si="2"/>
        <v>1.9739360782162138E-3</v>
      </c>
    </row>
    <row r="41" spans="9:32" x14ac:dyDescent="0.2">
      <c r="I41" s="170"/>
      <c r="J41" s="170"/>
      <c r="AB41" s="188">
        <f>_xll.qlCalendarAdvance(Calendar,AB40,"1d","mf",,Trigger)</f>
        <v>42058</v>
      </c>
      <c r="AC41" s="209">
        <f>_xll.qlDayCounterYearFraction(DayCounter,SettlementDate,AB41,,,Trigger)</f>
        <v>0.16986301369863013</v>
      </c>
      <c r="AD41" s="189">
        <f t="shared" si="0"/>
        <v>1.9202054582556321E-3</v>
      </c>
      <c r="AE41" s="189">
        <f t="shared" si="1"/>
        <v>1.9561604022378535E-3</v>
      </c>
      <c r="AF41" s="161">
        <f t="shared" si="2"/>
        <v>1.9802810683307234E-3</v>
      </c>
    </row>
    <row r="42" spans="9:32" x14ac:dyDescent="0.2">
      <c r="AB42" s="188">
        <f>_xll.qlCalendarAdvance(Calendar,AB41,"1d","mf",,Trigger)</f>
        <v>42059</v>
      </c>
      <c r="AC42" s="209">
        <f>_xll.qlDayCounterYearFraction(DayCounter,SettlementDate,AB42,,,Trigger)</f>
        <v>0.17260273972602741</v>
      </c>
      <c r="AD42" s="189">
        <f t="shared" si="0"/>
        <v>1.9202054582556321E-3</v>
      </c>
      <c r="AE42" s="189">
        <f t="shared" si="1"/>
        <v>1.9582753989426903E-3</v>
      </c>
      <c r="AF42" s="161">
        <f t="shared" si="2"/>
        <v>1.9822903885137948E-3</v>
      </c>
    </row>
    <row r="43" spans="9:32" ht="11.25" customHeight="1" x14ac:dyDescent="0.2">
      <c r="M43" s="213"/>
      <c r="AB43" s="188">
        <f>_xll.qlCalendarAdvance(Calendar,AB42,"1d","mf",,Trigger)</f>
        <v>42060</v>
      </c>
      <c r="AC43" s="209">
        <f>_xll.qlDayCounterYearFraction(DayCounter,SettlementDate,AB43,,,Trigger)</f>
        <v>0.17534246575342466</v>
      </c>
      <c r="AD43" s="189">
        <f t="shared" si="0"/>
        <v>1.9202054582556321E-3</v>
      </c>
      <c r="AE43" s="189">
        <f t="shared" si="1"/>
        <v>1.9603903956475267E-3</v>
      </c>
      <c r="AF43" s="161">
        <f t="shared" si="2"/>
        <v>1.984246870435984E-3</v>
      </c>
    </row>
    <row r="44" spans="9:32" x14ac:dyDescent="0.2">
      <c r="M44" s="213"/>
      <c r="AB44" s="188">
        <f>_xll.qlCalendarAdvance(Calendar,AB43,"1d","mf",,Trigger)</f>
        <v>42061</v>
      </c>
      <c r="AC44" s="209">
        <f>_xll.qlDayCounterYearFraction(DayCounter,SettlementDate,AB44,,,Trigger)</f>
        <v>0.17808219178082191</v>
      </c>
      <c r="AD44" s="189">
        <f t="shared" si="0"/>
        <v>1.9202054582556321E-3</v>
      </c>
      <c r="AE44" s="189">
        <f t="shared" si="1"/>
        <v>1.9625053923523631E-3</v>
      </c>
      <c r="AF44" s="161">
        <f t="shared" si="2"/>
        <v>1.9861505140972907E-3</v>
      </c>
    </row>
    <row r="45" spans="9:32" x14ac:dyDescent="0.2">
      <c r="M45" s="213"/>
      <c r="AB45" s="188">
        <f>_xll.qlCalendarAdvance(Calendar,AB44,"1d","mf",,Trigger)</f>
        <v>42062</v>
      </c>
      <c r="AC45" s="209">
        <f>_xll.qlDayCounterYearFraction(DayCounter,SettlementDate,AB45,,,Trigger)</f>
        <v>0.18082191780821918</v>
      </c>
      <c r="AD45" s="189">
        <f t="shared" si="0"/>
        <v>1.9202054582556321E-3</v>
      </c>
      <c r="AE45" s="189">
        <f t="shared" si="1"/>
        <v>1.9646203890571999E-3</v>
      </c>
      <c r="AF45" s="161">
        <f t="shared" si="2"/>
        <v>1.9880013194977144E-3</v>
      </c>
    </row>
    <row r="46" spans="9:32" x14ac:dyDescent="0.2">
      <c r="M46" s="213"/>
      <c r="AB46" s="188">
        <f>_xll.qlCalendarAdvance(Calendar,AB45,"1d","mf",,Trigger)</f>
        <v>42065</v>
      </c>
      <c r="AC46" s="209">
        <f>_xll.qlDayCounterYearFraction(DayCounter,SettlementDate,AB46,,,Trigger)</f>
        <v>0.18904109589041096</v>
      </c>
      <c r="AD46" s="189">
        <f t="shared" si="0"/>
        <v>1.9202054582556321E-3</v>
      </c>
      <c r="AE46" s="189">
        <f t="shared" si="1"/>
        <v>1.9709653791717095E-3</v>
      </c>
      <c r="AF46" s="161">
        <f t="shared" si="2"/>
        <v>1.9932367061336912E-3</v>
      </c>
    </row>
    <row r="47" spans="9:32" x14ac:dyDescent="0.2">
      <c r="M47" s="213"/>
      <c r="AB47" s="188">
        <f>_xll.qlCalendarAdvance(Calendar,AB46,"1d","mf",,Trigger)</f>
        <v>42066</v>
      </c>
      <c r="AC47" s="209">
        <f>_xll.qlDayCounterYearFraction(DayCounter,SettlementDate,AB47,,,Trigger)</f>
        <v>0.19178082191780821</v>
      </c>
      <c r="AD47" s="189">
        <f t="shared" si="0"/>
        <v>1.9202054582556321E-3</v>
      </c>
      <c r="AE47" s="189">
        <f t="shared" si="1"/>
        <v>1.9730803758765459E-3</v>
      </c>
      <c r="AF47" s="161">
        <f t="shared" si="2"/>
        <v>1.9948761584905853E-3</v>
      </c>
    </row>
    <row r="48" spans="9:32" x14ac:dyDescent="0.2">
      <c r="AB48" s="188">
        <f>_xll.qlCalendarAdvance(Calendar,AB47,"1d","mf",,Trigger)</f>
        <v>42067</v>
      </c>
      <c r="AC48" s="209">
        <f>_xll.qlDayCounterYearFraction(DayCounter,SettlementDate,AB48,,,Trigger)</f>
        <v>0.19452054794520549</v>
      </c>
      <c r="AD48" s="189">
        <f t="shared" si="0"/>
        <v>1.9202054582556321E-3</v>
      </c>
      <c r="AE48" s="189">
        <f t="shared" si="1"/>
        <v>1.9751953725813823E-3</v>
      </c>
      <c r="AF48" s="161">
        <f t="shared" si="2"/>
        <v>1.9964627725865968E-3</v>
      </c>
    </row>
    <row r="49" spans="9:32" x14ac:dyDescent="0.2">
      <c r="AB49" s="188">
        <f>_xll.qlCalendarAdvance(Calendar,AB48,"1d","mf",,Trigger)</f>
        <v>42068</v>
      </c>
      <c r="AC49" s="209">
        <f>_xll.qlDayCounterYearFraction(DayCounter,SettlementDate,AB49,,,Trigger)</f>
        <v>0.19726027397260273</v>
      </c>
      <c r="AD49" s="189">
        <f t="shared" si="0"/>
        <v>1.9202054582556321E-3</v>
      </c>
      <c r="AE49" s="189">
        <f t="shared" si="1"/>
        <v>1.9773103692862187E-3</v>
      </c>
      <c r="AF49" s="161">
        <f t="shared" si="2"/>
        <v>1.9979965484217257E-3</v>
      </c>
    </row>
    <row r="50" spans="9:32" x14ac:dyDescent="0.2">
      <c r="AB50" s="188">
        <f>_xll.qlCalendarAdvance(Calendar,AB49,"1d","mf",,Trigger)</f>
        <v>42069</v>
      </c>
      <c r="AC50" s="209">
        <f>_xll.qlDayCounterYearFraction(DayCounter,SettlementDate,AB50,,,Trigger)</f>
        <v>0.2</v>
      </c>
      <c r="AD50" s="189">
        <f t="shared" si="0"/>
        <v>1.9202054582556321E-3</v>
      </c>
      <c r="AE50" s="189">
        <f t="shared" si="1"/>
        <v>1.9794253659910555E-3</v>
      </c>
      <c r="AF50" s="161">
        <f t="shared" si="2"/>
        <v>1.9994774859959717E-3</v>
      </c>
    </row>
    <row r="51" spans="9:32" x14ac:dyDescent="0.2">
      <c r="AB51" s="188">
        <f>_xll.qlCalendarAdvance(Calendar,AB50,"1d","mf",,Trigger)</f>
        <v>42072</v>
      </c>
      <c r="AC51" s="209">
        <f>_xll.qlDayCounterYearFraction(DayCounter,SettlementDate,AB51,,,Trigger)</f>
        <v>0.20821917808219179</v>
      </c>
      <c r="AD51" s="189">
        <f t="shared" si="0"/>
        <v>1.9202054582556321E-3</v>
      </c>
      <c r="AE51" s="189">
        <f t="shared" si="1"/>
        <v>1.9857703561055652E-3</v>
      </c>
      <c r="AF51" s="161">
        <f t="shared" si="2"/>
        <v>2.0036032691534158E-3</v>
      </c>
    </row>
    <row r="52" spans="9:32" x14ac:dyDescent="0.2">
      <c r="AB52" s="188">
        <f>_xll.qlCalendarAdvance(Calendar,AB51,"1d","mf",,Trigger)</f>
        <v>42073</v>
      </c>
      <c r="AC52" s="209">
        <f>_xll.qlDayCounterYearFraction(DayCounter,SettlementDate,AB52,,,Trigger)</f>
        <v>0.21095890410958903</v>
      </c>
      <c r="AD52" s="189">
        <f t="shared" si="0"/>
        <v>1.9202054582556321E-3</v>
      </c>
      <c r="AE52" s="189">
        <f t="shared" si="1"/>
        <v>1.9878853528104016E-3</v>
      </c>
      <c r="AF52" s="161">
        <f t="shared" si="2"/>
        <v>2.0048728536841325E-3</v>
      </c>
    </row>
    <row r="53" spans="9:32" x14ac:dyDescent="0.2">
      <c r="AB53" s="188">
        <f>_xll.qlCalendarAdvance(Calendar,AB52,"1d","mf",,Trigger)</f>
        <v>42074</v>
      </c>
      <c r="AC53" s="209">
        <f>_xll.qlDayCounterYearFraction(DayCounter,SettlementDate,AB53,,,Trigger)</f>
        <v>0.21369863013698631</v>
      </c>
      <c r="AD53" s="189">
        <f t="shared" si="0"/>
        <v>1.9202054582556321E-3</v>
      </c>
      <c r="AE53" s="189">
        <f t="shared" si="1"/>
        <v>1.9900003495152379E-3</v>
      </c>
      <c r="AF53" s="161">
        <f t="shared" si="2"/>
        <v>2.0060895999539662E-3</v>
      </c>
    </row>
    <row r="54" spans="9:32" x14ac:dyDescent="0.2">
      <c r="AB54" s="188">
        <f>_xll.qlCalendarAdvance(Calendar,AB53,"1d","mf",,Trigger)</f>
        <v>42075</v>
      </c>
      <c r="AC54" s="209">
        <f>_xll.qlDayCounterYearFraction(DayCounter,SettlementDate,AB54,,,Trigger)</f>
        <v>0.21643835616438356</v>
      </c>
      <c r="AD54" s="189">
        <f t="shared" si="0"/>
        <v>1.9202054582556321E-3</v>
      </c>
      <c r="AE54" s="189">
        <f t="shared" si="1"/>
        <v>1.9921153462200748E-3</v>
      </c>
      <c r="AF54" s="161">
        <f t="shared" si="2"/>
        <v>2.007253507962917E-3</v>
      </c>
    </row>
    <row r="55" spans="9:32" x14ac:dyDescent="0.2">
      <c r="AB55" s="188">
        <f>_xll.qlCalendarAdvance(Calendar,AB54,"1d","mf",,Trigger)</f>
        <v>42076</v>
      </c>
      <c r="AC55" s="209">
        <f>_xll.qlDayCounterYearFraction(DayCounter,SettlementDate,AB55,,,Trigger)</f>
        <v>0.21917808219178081</v>
      </c>
      <c r="AD55" s="189">
        <f t="shared" si="0"/>
        <v>1.9202054582556321E-3</v>
      </c>
      <c r="AE55" s="189">
        <f t="shared" si="1"/>
        <v>1.9942303429249112E-3</v>
      </c>
      <c r="AF55" s="161">
        <f t="shared" si="2"/>
        <v>2.0083645777109857E-3</v>
      </c>
    </row>
    <row r="56" spans="9:32" x14ac:dyDescent="0.2">
      <c r="AB56" s="188">
        <f>_xll.qlCalendarAdvance(Calendar,AB55,"1d","mf",,Trigger)</f>
        <v>42079</v>
      </c>
      <c r="AC56" s="209">
        <f>_xll.qlDayCounterYearFraction(DayCounter,SettlementDate,AB56,,,Trigger)</f>
        <v>0.22739726027397261</v>
      </c>
      <c r="AD56" s="189">
        <f t="shared" si="0"/>
        <v>1.9202054582556321E-3</v>
      </c>
      <c r="AE56" s="189">
        <f t="shared" si="1"/>
        <v>2.0005753330394208E-3</v>
      </c>
      <c r="AF56" s="161">
        <f t="shared" si="2"/>
        <v>2.011380757389897E-3</v>
      </c>
    </row>
    <row r="57" spans="9:32" x14ac:dyDescent="0.2">
      <c r="AB57" s="188">
        <f>_xll.qlCalendarAdvance(Calendar,AB56,"1d","mf",,Trigger)</f>
        <v>42080</v>
      </c>
      <c r="AC57" s="209">
        <f>_xll.qlDayCounterYearFraction(DayCounter,SettlementDate,AB57,,,Trigger)</f>
        <v>0.23013698630136986</v>
      </c>
      <c r="AD57" s="189">
        <f t="shared" si="0"/>
        <v>1.9202054582556321E-3</v>
      </c>
      <c r="AE57" s="189">
        <f t="shared" si="1"/>
        <v>2.0026903297442572E-3</v>
      </c>
      <c r="AF57" s="161">
        <f t="shared" si="2"/>
        <v>2.012280474094436E-3</v>
      </c>
    </row>
    <row r="58" spans="9:32" x14ac:dyDescent="0.2">
      <c r="AB58" s="188">
        <f>_xll.qlCalendarAdvance(Calendar,AB57,"1d","mf",,Trigger)</f>
        <v>42081</v>
      </c>
      <c r="AC58" s="209">
        <f>_xll.qlDayCounterYearFraction(DayCounter,SettlementDate,AB58,,,Trigger)</f>
        <v>0.23287671232876711</v>
      </c>
      <c r="AD58" s="189">
        <f t="shared" si="0"/>
        <v>1.9202054582556321E-3</v>
      </c>
      <c r="AE58" s="189">
        <f t="shared" si="1"/>
        <v>2.004805326449094E-3</v>
      </c>
      <c r="AF58" s="161">
        <f t="shared" si="2"/>
        <v>2.013127352538092E-3</v>
      </c>
    </row>
    <row r="59" spans="9:32" x14ac:dyDescent="0.2">
      <c r="AB59" s="188">
        <f>_xll.qlCalendarAdvance(Calendar,AB58,"1d","mf",,Trigger)</f>
        <v>42082</v>
      </c>
      <c r="AC59" s="209">
        <f>_xll.qlDayCounterYearFraction(DayCounter,SettlementDate,AB59,,,Trigger)</f>
        <v>0.23561643835616439</v>
      </c>
      <c r="AD59" s="189">
        <f t="shared" si="0"/>
        <v>1.9202054582556321E-3</v>
      </c>
      <c r="AE59" s="189">
        <f t="shared" si="1"/>
        <v>2.0069203231539304E-3</v>
      </c>
      <c r="AF59" s="161">
        <f t="shared" si="2"/>
        <v>2.0139213927208655E-3</v>
      </c>
    </row>
    <row r="60" spans="9:32" x14ac:dyDescent="0.2">
      <c r="I60" s="170"/>
      <c r="AB60" s="188">
        <f>_xll.qlCalendarAdvance(Calendar,AB59,"1d","mf",,Trigger)</f>
        <v>42083</v>
      </c>
      <c r="AC60" s="209">
        <f>_xll.qlDayCounterYearFraction(DayCounter,SettlementDate,AB60,,,Trigger)</f>
        <v>0.23835616438356164</v>
      </c>
      <c r="AD60" s="189">
        <f t="shared" si="0"/>
        <v>1.9202054582556321E-3</v>
      </c>
      <c r="AE60" s="189">
        <f t="shared" si="1"/>
        <v>2.0090353198587668E-3</v>
      </c>
      <c r="AF60" s="161">
        <f t="shared" si="2"/>
        <v>2.0146625946427573E-3</v>
      </c>
    </row>
    <row r="61" spans="9:32" x14ac:dyDescent="0.2">
      <c r="I61" s="170"/>
      <c r="AB61" s="188">
        <f>_xll.qlCalendarAdvance(Calendar,AB60,"1d","mf",,Trigger)</f>
        <v>42086</v>
      </c>
      <c r="AC61" s="209">
        <f>_xll.qlDayCounterYearFraction(DayCounter,SettlementDate,AB61,,,Trigger)</f>
        <v>0.24657534246575341</v>
      </c>
      <c r="AD61" s="189">
        <f t="shared" si="0"/>
        <v>1.9202054582556321E-3</v>
      </c>
      <c r="AE61" s="189">
        <f t="shared" si="1"/>
        <v>2.0153803099732764E-3</v>
      </c>
      <c r="AF61" s="161">
        <f t="shared" si="2"/>
        <v>2.0165691708431354E-3</v>
      </c>
    </row>
    <row r="62" spans="9:32" x14ac:dyDescent="0.2">
      <c r="I62" s="170"/>
      <c r="AB62" s="188">
        <f>_xll.qlCalendarAdvance(Calendar,AB61,"1d","mf",,Trigger)</f>
        <v>42087</v>
      </c>
      <c r="AC62" s="209">
        <f>_xll.qlDayCounterYearFraction(DayCounter,SettlementDate,AB62,,,Trigger)</f>
        <v>0.24931506849315069</v>
      </c>
      <c r="AD62" s="189">
        <f t="shared" si="0"/>
        <v>1.9202054582556321E-3</v>
      </c>
      <c r="AE62" s="189">
        <f t="shared" si="1"/>
        <v>2.0174953066781133E-3</v>
      </c>
      <c r="AF62" s="161">
        <f t="shared" si="2"/>
        <v>2.0170990197214966E-3</v>
      </c>
    </row>
    <row r="63" spans="9:32" x14ac:dyDescent="0.2">
      <c r="I63" s="170"/>
      <c r="AB63" s="188">
        <f>_xll.qlCalendarAdvance(Calendar,AB62,"1d","mf",,Trigger)</f>
        <v>42088</v>
      </c>
      <c r="AC63" s="209">
        <f>_xll.qlDayCounterYearFraction(DayCounter,SettlementDate,AB63,,,Trigger)</f>
        <v>0.25205479452054796</v>
      </c>
      <c r="AD63" s="189">
        <f t="shared" si="0"/>
        <v>1.9202054582556321E-3</v>
      </c>
      <c r="AE63" s="189">
        <f t="shared" si="1"/>
        <v>2.0196103033829496E-3</v>
      </c>
      <c r="AF63" s="161">
        <f t="shared" si="2"/>
        <v>2.0175760303389749E-3</v>
      </c>
    </row>
    <row r="64" spans="9:32" x14ac:dyDescent="0.2">
      <c r="I64" s="170"/>
      <c r="AB64" s="188">
        <f>_xll.qlCalendarAdvance(Calendar,AB63,"1d","mf",,Trigger)</f>
        <v>42089</v>
      </c>
      <c r="AC64" s="209">
        <f>_xll.qlDayCounterYearFraction(DayCounter,SettlementDate,AB64,,,Trigger)</f>
        <v>0.25479452054794521</v>
      </c>
      <c r="AD64" s="189">
        <f t="shared" si="0"/>
        <v>1.9202054582556321E-3</v>
      </c>
      <c r="AE64" s="189">
        <f t="shared" si="1"/>
        <v>2.021725300087786E-3</v>
      </c>
      <c r="AF64" s="161">
        <f t="shared" si="2"/>
        <v>2.0180002026955707E-3</v>
      </c>
    </row>
    <row r="65" spans="9:32" ht="12" thickBot="1" x14ac:dyDescent="0.25">
      <c r="I65" s="170"/>
      <c r="AB65" s="190">
        <f>_xll.qlCalendarAdvance(Calendar,AB64,"1d","mf",,Trigger)</f>
        <v>42090</v>
      </c>
      <c r="AC65" s="210">
        <f>_xll.qlDayCounterYearFraction(DayCounter,SettlementDate,AB65,,,Trigger)</f>
        <v>0.25753424657534246</v>
      </c>
      <c r="AD65" s="191">
        <f t="shared" si="0"/>
        <v>1.9202054582556321E-3</v>
      </c>
      <c r="AE65" s="191">
        <f t="shared" si="1"/>
        <v>2.0238402967926229E-3</v>
      </c>
      <c r="AF65" s="164">
        <f t="shared" si="2"/>
        <v>2.0183715367912847E-3</v>
      </c>
    </row>
    <row r="66" spans="9:32" x14ac:dyDescent="0.2">
      <c r="I66" s="170"/>
      <c r="J66" s="170"/>
    </row>
    <row r="67" spans="9:32" x14ac:dyDescent="0.2">
      <c r="I67" s="170"/>
      <c r="J67" s="170"/>
    </row>
    <row r="68" spans="9:32" x14ac:dyDescent="0.2">
      <c r="I68" s="170"/>
      <c r="J68" s="170"/>
    </row>
    <row r="69" spans="9:32" x14ac:dyDescent="0.2">
      <c r="I69" s="170"/>
      <c r="J69" s="170"/>
    </row>
    <row r="70" spans="9:32" x14ac:dyDescent="0.2">
      <c r="I70" s="170"/>
      <c r="J70" s="170"/>
    </row>
    <row r="71" spans="9:32" x14ac:dyDescent="0.2">
      <c r="I71" s="170"/>
      <c r="J71" s="170"/>
    </row>
    <row r="72" spans="9:32" x14ac:dyDescent="0.2">
      <c r="I72" s="170"/>
      <c r="J72" s="170"/>
    </row>
    <row r="73" spans="9:32" x14ac:dyDescent="0.2">
      <c r="I73" s="170"/>
      <c r="J73" s="170"/>
    </row>
    <row r="74" spans="9:32" x14ac:dyDescent="0.2">
      <c r="I74" s="170"/>
      <c r="J74" s="170"/>
    </row>
    <row r="75" spans="9:32" x14ac:dyDescent="0.2">
      <c r="I75" s="170"/>
      <c r="J75" s="170"/>
    </row>
    <row r="76" spans="9:32" x14ac:dyDescent="0.2">
      <c r="I76" s="170"/>
      <c r="J76" s="170"/>
    </row>
    <row r="77" spans="9:32" x14ac:dyDescent="0.2">
      <c r="I77" s="170"/>
      <c r="J77" s="170"/>
    </row>
    <row r="78" spans="9:32" x14ac:dyDescent="0.2">
      <c r="I78" s="170"/>
      <c r="J78" s="170"/>
    </row>
    <row r="79" spans="9:32" x14ac:dyDescent="0.2">
      <c r="I79" s="170"/>
      <c r="J79" s="170"/>
    </row>
    <row r="80" spans="9:32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70"/>
      <c r="J111" s="170"/>
    </row>
    <row r="112" spans="9:10" x14ac:dyDescent="0.2">
      <c r="I112" s="170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70"/>
    </row>
    <row r="118" spans="9:10" x14ac:dyDescent="0.2">
      <c r="I118" s="157"/>
      <c r="J118" s="170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I127" s="157"/>
      <c r="J127" s="157"/>
    </row>
    <row r="128" spans="9:10" x14ac:dyDescent="0.2">
      <c r="I128" s="157"/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  <row r="133" spans="10:10" x14ac:dyDescent="0.2">
      <c r="J133" s="157"/>
    </row>
    <row r="134" spans="10:10" x14ac:dyDescent="0.2">
      <c r="J134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1.6640625" style="156" bestFit="1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84</v>
      </c>
      <c r="D2" s="166" t="s">
        <v>70</v>
      </c>
      <c r="E2" s="166" t="s">
        <v>71</v>
      </c>
      <c r="F2" s="166" t="s">
        <v>110</v>
      </c>
      <c r="G2" s="166" t="s">
        <v>114</v>
      </c>
      <c r="H2" s="166" t="s">
        <v>115</v>
      </c>
      <c r="I2" s="166" t="s">
        <v>91</v>
      </c>
      <c r="J2" s="180" t="s">
        <v>92</v>
      </c>
      <c r="K2" s="166" t="s">
        <v>93</v>
      </c>
      <c r="L2" s="166" t="s">
        <v>100</v>
      </c>
      <c r="S2" s="205" t="s">
        <v>89</v>
      </c>
      <c r="W2" s="400" t="s">
        <v>88</v>
      </c>
      <c r="X2" s="400"/>
      <c r="Y2" s="400"/>
      <c r="AB2" s="165" t="s">
        <v>70</v>
      </c>
      <c r="AC2" s="165" t="s">
        <v>106</v>
      </c>
      <c r="AD2" s="166" t="s">
        <v>36</v>
      </c>
      <c r="AE2" s="166" t="s">
        <v>82</v>
      </c>
      <c r="AF2" s="167" t="s">
        <v>83</v>
      </c>
    </row>
    <row r="3" spans="1:32" ht="12" customHeight="1" x14ac:dyDescent="0.2">
      <c r="C3" s="245" t="str">
        <f>$D$10&amp;"LastFixing"&amp;QuoteSuffix</f>
        <v>Sekibor6MLastFixing_Quote</v>
      </c>
      <c r="D3" s="246">
        <f>_xll.qlCalendarAdvance(Calendar,_xll.qlLastFixingQuoteReferenceDate($C$3),_xll.qlInterestRateIndexFixingDays($D$10)&amp;"D","f",,LastFixingsTrigger)</f>
        <v>41995</v>
      </c>
      <c r="E3" s="246">
        <f>_xll.qlInterestRateIndexMaturity($D$10,D3)</f>
        <v>42177</v>
      </c>
      <c r="F3" s="393">
        <f>'Delta 6M'!V30</f>
        <v>1.4461390098370079E-3</v>
      </c>
      <c r="G3" s="267">
        <f>_xll.qlDayCounterYearFraction(DayCounter,SettlementDate,D3,,,Trigger)</f>
        <v>-2.7397260273972603E-3</v>
      </c>
      <c r="H3" s="267">
        <f>_xll.qlDayCounterYearFraction(DayCounter,SettlementDate,E3,,,Trigger)</f>
        <v>0.49589041095890413</v>
      </c>
      <c r="I3" s="267">
        <f>H3-G3</f>
        <v>0.49863013698630138</v>
      </c>
      <c r="J3" s="267">
        <f>(H3^2-G3^2)/2</f>
        <v>0.12294989679114281</v>
      </c>
      <c r="K3" s="267">
        <f>(H3^3-G3^3)/3</f>
        <v>4.0647697487084973E-2</v>
      </c>
      <c r="L3" s="247" t="b">
        <f>IF(D12="fixing",TRUE,FALSE)</f>
        <v>0</v>
      </c>
      <c r="N3" s="401" t="s">
        <v>85</v>
      </c>
      <c r="O3" s="172">
        <f t="array" ref="O3:O5">_xll.ohFilter(K3:K7,L3:L7)</f>
        <v>4.1325138318719576E-2</v>
      </c>
      <c r="P3" s="173">
        <f t="array" ref="P3:P5">_xll.ohFilter(J3:J7,L3:L7)</f>
        <v>0.12431600675548883</v>
      </c>
      <c r="Q3" s="174">
        <f t="array" ref="Q3:Q5">_xll.ohFilter(I3:I7,L3:L7)</f>
        <v>0.49863013698630138</v>
      </c>
      <c r="R3" s="168"/>
      <c r="S3" s="176">
        <f t="array" ref="S3:S5">MMULT(W3:Y5,U3:U5)</f>
        <v>1.7263362423309669E-2</v>
      </c>
      <c r="T3" s="177"/>
      <c r="U3" s="160">
        <f t="array" ref="U3:U5">_xll.ohFilter(F3:F7,L3:L7)</f>
        <v>1.4461390098370079E-3</v>
      </c>
      <c r="W3" s="172">
        <f t="array" ref="W3:Y5">MINVERSE(O3:Q5)</f>
        <v>136.97850286574197</v>
      </c>
      <c r="X3" s="173">
        <v>-271.09803145435973</v>
      </c>
      <c r="Y3" s="174">
        <v>132.62997896524209</v>
      </c>
      <c r="AB3" s="185">
        <f>SettlementDate</f>
        <v>41996</v>
      </c>
      <c r="AC3" s="209">
        <f>_xll.qlDayCounterYearFraction(DayCounter,SettlementDate,AB3,,,Trigger)</f>
        <v>0</v>
      </c>
      <c r="AD3" s="186">
        <f t="shared" ref="AD3:AD34" si="0">$S$13</f>
        <v>2.900223838409384E-3</v>
      </c>
      <c r="AE3" s="186">
        <f t="shared" ref="AE3:AE34" si="1">$S$10+$S$9*AC3</f>
        <v>2.466659686924895E-3</v>
      </c>
      <c r="AF3" s="187">
        <f t="shared" ref="AF3:AF34" si="2">($S$5+$S$4*AC3+$S$3*AC3^2)</f>
        <v>3.529985959626409E-3</v>
      </c>
    </row>
    <row r="4" spans="1:32" ht="12" customHeight="1" x14ac:dyDescent="0.2">
      <c r="A4" s="156">
        <v>0</v>
      </c>
      <c r="B4" s="156">
        <f>A4+SUBSTITUTE($D$9,"M","")</f>
        <v>6</v>
      </c>
      <c r="C4" s="158" t="str">
        <f>"Delta("&amp;A4&amp;"M,"&amp;B4&amp;"M)extrap"</f>
        <v>Delta(0M,6M)extrap</v>
      </c>
      <c r="D4" s="159">
        <f>SettlementDate</f>
        <v>41996</v>
      </c>
      <c r="E4" s="159">
        <f>_xll.qlInterestRateIndexMaturity($D$10,D4)</f>
        <v>42178</v>
      </c>
      <c r="F4" s="399">
        <f t="array" ref="F4:F7">Delta6M</f>
        <v>1.4461390098370079E-3</v>
      </c>
      <c r="G4" s="209">
        <f>_xll.qlDayCounterYearFraction(DayCounter,SettlementDate,D4,,,Trigger)</f>
        <v>0</v>
      </c>
      <c r="H4" s="209">
        <f>_xll.qlDayCounterYearFraction(DayCounter,SettlementDate,E4,,,Trigger)</f>
        <v>0.49863013698630138</v>
      </c>
      <c r="I4" s="209">
        <f>H4-G4</f>
        <v>0.49863013698630138</v>
      </c>
      <c r="J4" s="209">
        <f>(H4^2-G4^2)/2</f>
        <v>0.12431600675548883</v>
      </c>
      <c r="K4" s="209">
        <f>(H4^3-G4^3)/3</f>
        <v>4.1325138318719576E-2</v>
      </c>
      <c r="L4" s="192" t="b">
        <f>IF(D12="fixing",FALSE,TRUE)</f>
        <v>1</v>
      </c>
      <c r="N4" s="401"/>
      <c r="O4" s="172">
        <v>6.5110004618478518E-2</v>
      </c>
      <c r="P4" s="173">
        <v>0.16507036967536121</v>
      </c>
      <c r="Q4" s="174">
        <v>0.49589041095890407</v>
      </c>
      <c r="R4" s="169" t="s">
        <v>34</v>
      </c>
      <c r="S4" s="176">
        <v>-8.2646574610580614E-3</v>
      </c>
      <c r="T4" s="169" t="s">
        <v>35</v>
      </c>
      <c r="U4" s="160">
        <v>1.510253732973388E-3</v>
      </c>
      <c r="W4" s="172">
        <v>-103.37573119078438</v>
      </c>
      <c r="X4" s="173">
        <v>181.22717719140761</v>
      </c>
      <c r="Y4" s="174">
        <v>-76.855692279791313</v>
      </c>
      <c r="AB4" s="188">
        <f>_xll.qlCalendarAdvance(Calendar,AB3,"1d","mf",,Trigger)</f>
        <v>42002</v>
      </c>
      <c r="AC4" s="209">
        <f>_xll.qlDayCounterYearFraction(DayCounter,SettlementDate,AB4,,,Trigger)</f>
        <v>1.643835616438356E-2</v>
      </c>
      <c r="AD4" s="189">
        <f t="shared" si="0"/>
        <v>2.900223838409384E-3</v>
      </c>
      <c r="AE4" s="189">
        <f t="shared" si="1"/>
        <v>2.4952463342755205E-3</v>
      </c>
      <c r="AF4" s="161">
        <f t="shared" si="2"/>
        <v>3.3987934747888933E-3</v>
      </c>
    </row>
    <row r="5" spans="1:32" ht="12" customHeight="1" x14ac:dyDescent="0.2">
      <c r="A5" s="171">
        <v>1</v>
      </c>
      <c r="B5" s="171">
        <f t="shared" ref="B5:B7" si="3">A5+SUBSTITUTE($D$9,"M","")</f>
        <v>7</v>
      </c>
      <c r="C5" s="158" t="str">
        <f>"Delta("&amp;A5&amp;"M,"&amp;B5&amp;"M)"</f>
        <v>Delta(1M,7M)</v>
      </c>
      <c r="D5" s="159">
        <f>_xll.qlCalendarAdvance(Calendar,SettlementDate,A5&amp;"M","mf")</f>
        <v>42027</v>
      </c>
      <c r="E5" s="159">
        <f>_xll.qlInterestRateIndexMaturity($D$10,D5)</f>
        <v>42208</v>
      </c>
      <c r="F5" s="394">
        <v>1.510253732973388E-3</v>
      </c>
      <c r="G5" s="209">
        <f>_xll.qlDayCounterYearFraction(DayCounter,SettlementDate,D5,,,Trigger)</f>
        <v>8.4931506849315067E-2</v>
      </c>
      <c r="H5" s="209">
        <f>_xll.qlDayCounterYearFraction(DayCounter,SettlementDate,E5,,,Trigger)</f>
        <v>0.58082191780821912</v>
      </c>
      <c r="I5" s="209">
        <f>H5-G5</f>
        <v>0.49589041095890407</v>
      </c>
      <c r="J5" s="209">
        <f>(H5^2-G5^2)/2</f>
        <v>0.16507036967536121</v>
      </c>
      <c r="K5" s="209">
        <f>(H5^3-G5^3)/3</f>
        <v>6.5110004618478518E-2</v>
      </c>
      <c r="L5" s="192" t="b">
        <v>1</v>
      </c>
      <c r="N5" s="401"/>
      <c r="O5" s="172">
        <v>9.7945717882080563E-2</v>
      </c>
      <c r="P5" s="173">
        <v>0.20901482454494277</v>
      </c>
      <c r="Q5" s="174">
        <v>0.49863013698630143</v>
      </c>
      <c r="R5" s="171"/>
      <c r="S5" s="176">
        <v>3.529985959626409E-3</v>
      </c>
      <c r="T5" s="169"/>
      <c r="U5" s="160">
        <v>1.7235938790707496E-3</v>
      </c>
      <c r="W5" s="172">
        <v>16.426208349444899</v>
      </c>
      <c r="X5" s="173">
        <v>-22.714782954509541</v>
      </c>
      <c r="Y5" s="174">
        <v>8.1692626108090973</v>
      </c>
      <c r="AB5" s="188">
        <f>_xll.qlCalendarAdvance(Calendar,AB4,"1d","mf",,Trigger)</f>
        <v>42003</v>
      </c>
      <c r="AC5" s="209">
        <f>_xll.qlDayCounterYearFraction(DayCounter,SettlementDate,AB5,,,Trigger)</f>
        <v>1.9178082191780823E-2</v>
      </c>
      <c r="AD5" s="189">
        <f t="shared" si="0"/>
        <v>2.900223838409384E-3</v>
      </c>
      <c r="AE5" s="189">
        <f t="shared" si="1"/>
        <v>2.5000107755006246E-3</v>
      </c>
      <c r="AF5" s="161">
        <f t="shared" si="2"/>
        <v>3.3778351241656383E-3</v>
      </c>
    </row>
    <row r="6" spans="1:32" ht="12" customHeight="1" x14ac:dyDescent="0.2">
      <c r="A6" s="171">
        <v>2</v>
      </c>
      <c r="B6" s="171">
        <f t="shared" si="3"/>
        <v>8</v>
      </c>
      <c r="C6" s="158" t="str">
        <f>"Delta("&amp;A6&amp;"M,"&amp;B6&amp;"M)"</f>
        <v>Delta(2M,8M)</v>
      </c>
      <c r="D6" s="159">
        <f>_xll.qlCalendarAdvance(Calendar,SettlementDate,A6&amp;"M","mf")</f>
        <v>42058</v>
      </c>
      <c r="E6" s="159">
        <f>_xll.qlInterestRateIndexMaturity($D$10,D6)</f>
        <v>42240</v>
      </c>
      <c r="F6" s="394">
        <v>1.7235938790707496E-3</v>
      </c>
      <c r="G6" s="209">
        <f>_xll.qlDayCounterYearFraction(DayCounter,SettlementDate,D6,,,Trigger)</f>
        <v>0.16986301369863013</v>
      </c>
      <c r="H6" s="209">
        <f>_xll.qlDayCounterYearFraction(DayCounter,SettlementDate,E6,,,Trigger)</f>
        <v>0.66849315068493154</v>
      </c>
      <c r="I6" s="209">
        <f>H6-G6</f>
        <v>0.49863013698630143</v>
      </c>
      <c r="J6" s="209">
        <f>(H6^2-G6^2)/2</f>
        <v>0.20901482454494277</v>
      </c>
      <c r="K6" s="209">
        <f>(H6^3-G6^3)/3</f>
        <v>9.7945717882080563E-2</v>
      </c>
      <c r="L6" s="192" t="b">
        <v>1</v>
      </c>
      <c r="S6" s="178"/>
      <c r="T6" s="206"/>
      <c r="U6" s="179"/>
      <c r="AB6" s="188">
        <f>_xll.qlCalendarAdvance(Calendar,AB5,"1d","mf",,Trigger)</f>
        <v>42006</v>
      </c>
      <c r="AC6" s="209">
        <f>_xll.qlDayCounterYearFraction(DayCounter,SettlementDate,AB6,,,Trigger)</f>
        <v>2.7397260273972601E-2</v>
      </c>
      <c r="AD6" s="189">
        <f t="shared" si="0"/>
        <v>2.900223838409384E-3</v>
      </c>
      <c r="AE6" s="189">
        <f t="shared" si="1"/>
        <v>2.5143040991759376E-3</v>
      </c>
      <c r="AF6" s="161">
        <f t="shared" si="2"/>
        <v>3.3165150383238683E-3</v>
      </c>
    </row>
    <row r="7" spans="1:32" ht="12" customHeight="1" thickBot="1" x14ac:dyDescent="0.25">
      <c r="A7" s="171">
        <v>3</v>
      </c>
      <c r="B7" s="171">
        <f t="shared" si="3"/>
        <v>9</v>
      </c>
      <c r="C7" s="162" t="str">
        <f>"Delta("&amp;A7&amp;"M,"&amp;B7&amp;"M)"</f>
        <v>Delta(3M,9M)</v>
      </c>
      <c r="D7" s="163">
        <f>_xll.qlCalendarAdvance(Calendar,SettlementDate,A7&amp;"M","mf")</f>
        <v>42086</v>
      </c>
      <c r="E7" s="163">
        <f>_xll.qlInterestRateIndexMaturity($D$10,D7)</f>
        <v>42270</v>
      </c>
      <c r="F7" s="395">
        <v>1.3438764566407785E-3</v>
      </c>
      <c r="G7" s="210">
        <f>_xll.qlDayCounterYearFraction(DayCounter,SettlementDate,D7,,,Trigger)</f>
        <v>0.24657534246575341</v>
      </c>
      <c r="H7" s="210">
        <f>_xll.qlDayCounterYearFraction(DayCounter,SettlementDate,E7,,,Trigger)</f>
        <v>0.75068493150684934</v>
      </c>
      <c r="I7" s="210">
        <f>H7-G7</f>
        <v>0.50410958904109593</v>
      </c>
      <c r="J7" s="210">
        <f>(H7^2-G7^2)/2</f>
        <v>0.25136423343966974</v>
      </c>
      <c r="K7" s="210">
        <f>(H7^3-G7^3)/3</f>
        <v>0.1360134150092841</v>
      </c>
      <c r="L7" s="193" t="b">
        <v>0</v>
      </c>
      <c r="S7" s="178"/>
      <c r="T7" s="206"/>
      <c r="U7" s="179"/>
      <c r="AB7" s="188">
        <f>_xll.qlCalendarAdvance(Calendar,AB6,"1d","mf",,Trigger)</f>
        <v>42009</v>
      </c>
      <c r="AC7" s="209">
        <f>_xll.qlDayCounterYearFraction(DayCounter,SettlementDate,AB7,,,Trigger)</f>
        <v>3.5616438356164383E-2</v>
      </c>
      <c r="AD7" s="189">
        <f t="shared" si="0"/>
        <v>2.900223838409384E-3</v>
      </c>
      <c r="AE7" s="189">
        <f t="shared" si="1"/>
        <v>2.5285974228512506E-3</v>
      </c>
      <c r="AF7" s="161">
        <f t="shared" si="2"/>
        <v>3.2575274015240923E-3</v>
      </c>
    </row>
    <row r="8" spans="1:32" ht="12" customHeight="1" thickBot="1" x14ac:dyDescent="0.25">
      <c r="A8" s="171"/>
      <c r="B8" s="431"/>
      <c r="C8" s="431"/>
      <c r="D8" s="432"/>
      <c r="E8" s="432"/>
      <c r="F8" s="433"/>
      <c r="G8" s="434"/>
      <c r="H8" s="434"/>
      <c r="I8" s="434"/>
      <c r="J8" s="434"/>
      <c r="K8" s="434"/>
      <c r="L8" s="435"/>
      <c r="S8" s="207" t="s">
        <v>90</v>
      </c>
      <c r="T8" s="206"/>
      <c r="U8" s="179"/>
      <c r="AB8" s="188">
        <f>_xll.qlCalendarAdvance(Calendar,AB7,"1d","mf",,Trigger)</f>
        <v>42011</v>
      </c>
      <c r="AC8" s="209">
        <f>_xll.qlDayCounterYearFraction(DayCounter,SettlementDate,AB8,,,Trigger)</f>
        <v>4.1095890410958902E-2</v>
      </c>
      <c r="AD8" s="189">
        <f t="shared" si="0"/>
        <v>2.900223838409384E-3</v>
      </c>
      <c r="AE8" s="189">
        <f t="shared" si="1"/>
        <v>2.538126305301459E-3</v>
      </c>
      <c r="AF8" s="161">
        <f t="shared" si="2"/>
        <v>3.2194981153475708E-3</v>
      </c>
    </row>
    <row r="9" spans="1:32" ht="12" customHeight="1" x14ac:dyDescent="0.2">
      <c r="C9" s="165" t="s">
        <v>182</v>
      </c>
      <c r="D9" s="203" t="s">
        <v>39</v>
      </c>
      <c r="N9" s="400" t="s">
        <v>86</v>
      </c>
      <c r="O9" s="208"/>
      <c r="P9" s="172">
        <f t="array" ref="P9:P10">_xll.ohFilter(J3:J7,L3:L7)</f>
        <v>0.12431600675548883</v>
      </c>
      <c r="Q9" s="174">
        <f t="array" ref="Q9:Q10">_xll.ohFilter(I3:I7,L3:L7)</f>
        <v>0.49863013698630138</v>
      </c>
      <c r="R9" s="402" t="s">
        <v>34</v>
      </c>
      <c r="S9" s="176">
        <f t="array" ref="S9:S10">MMULT(W9:X10,U9:U10)</f>
        <v>1.7390210471630585E-3</v>
      </c>
      <c r="T9" s="402" t="s">
        <v>35</v>
      </c>
      <c r="U9" s="160">
        <f t="array" ref="U9:U10">_xll.ohFilter(F3:F7,L3:L7)</f>
        <v>1.4461390098370079E-3</v>
      </c>
      <c r="W9" s="172">
        <f t="array" ref="W9:X10">MINVERSE(P9:Q10)</f>
        <v>-24.000180147721128</v>
      </c>
      <c r="X9" s="174">
        <v>24.132777828095278</v>
      </c>
      <c r="AB9" s="188">
        <f>_xll.qlCalendarAdvance(Calendar,AB8,"1d","mf",,Trigger)</f>
        <v>42012</v>
      </c>
      <c r="AC9" s="209">
        <f>_xll.qlDayCounterYearFraction(DayCounter,SettlementDate,AB9,,,Trigger)</f>
        <v>4.3835616438356165E-2</v>
      </c>
      <c r="AD9" s="189">
        <f t="shared" si="0"/>
        <v>2.900223838409384E-3</v>
      </c>
      <c r="AE9" s="189">
        <f t="shared" si="1"/>
        <v>2.5428907465265631E-3</v>
      </c>
      <c r="AF9" s="161">
        <f t="shared" si="2"/>
        <v>3.2008722137663093E-3</v>
      </c>
    </row>
    <row r="10" spans="1:32" ht="12" customHeight="1" x14ac:dyDescent="0.2">
      <c r="C10" s="183" t="s">
        <v>99</v>
      </c>
      <c r="D10" s="204" t="str">
        <f>PROPER(Currency)&amp;IborType&amp;D9</f>
        <v>Sekibor6M</v>
      </c>
      <c r="N10" s="400"/>
      <c r="O10" s="208"/>
      <c r="P10" s="172">
        <v>0.16507036967536121</v>
      </c>
      <c r="Q10" s="174">
        <v>0.49589041095890407</v>
      </c>
      <c r="R10" s="402"/>
      <c r="S10" s="176">
        <v>2.466659686924895E-3</v>
      </c>
      <c r="T10" s="402"/>
      <c r="U10" s="160">
        <v>1.510253732973388E-3</v>
      </c>
      <c r="W10" s="172">
        <v>7.9891010628715522</v>
      </c>
      <c r="X10" s="174">
        <v>-6.0166651571415617</v>
      </c>
      <c r="AB10" s="188">
        <f>_xll.qlCalendarAdvance(Calendar,AB9,"1d","mf",,Trigger)</f>
        <v>42013</v>
      </c>
      <c r="AC10" s="209">
        <f>_xll.qlDayCounterYearFraction(DayCounter,SettlementDate,AB10,,,Trigger)</f>
        <v>4.6575342465753428E-2</v>
      </c>
      <c r="AD10" s="189">
        <f t="shared" si="0"/>
        <v>2.900223838409384E-3</v>
      </c>
      <c r="AE10" s="189">
        <f t="shared" si="1"/>
        <v>2.5476551877516677E-3</v>
      </c>
      <c r="AF10" s="161">
        <f t="shared" si="2"/>
        <v>3.1825054731897131E-3</v>
      </c>
    </row>
    <row r="11" spans="1:32" ht="12" customHeight="1" x14ac:dyDescent="0.2">
      <c r="C11" s="183" t="s">
        <v>113</v>
      </c>
      <c r="D11" s="244" t="s">
        <v>78</v>
      </c>
      <c r="S11" s="178"/>
      <c r="T11" s="206"/>
      <c r="U11" s="179"/>
      <c r="AB11" s="188">
        <f>_xll.qlCalendarAdvance(Calendar,AB10,"1d","mf",,Trigger)</f>
        <v>42016</v>
      </c>
      <c r="AC11" s="209">
        <f>_xll.qlDayCounterYearFraction(DayCounter,SettlementDate,AB11,,,Trigger)</f>
        <v>5.4794520547945202E-2</v>
      </c>
      <c r="AD11" s="189">
        <f t="shared" si="0"/>
        <v>2.900223838409384E-3</v>
      </c>
      <c r="AE11" s="189">
        <f t="shared" si="1"/>
        <v>2.5619485114269803E-3</v>
      </c>
      <c r="AF11" s="161">
        <f t="shared" si="2"/>
        <v>3.1289602174879214E-3</v>
      </c>
    </row>
    <row r="12" spans="1:32" ht="12" customHeight="1" thickBot="1" x14ac:dyDescent="0.25">
      <c r="C12" s="184" t="s">
        <v>112</v>
      </c>
      <c r="D12" s="275" t="s">
        <v>117</v>
      </c>
      <c r="M12" s="170"/>
      <c r="S12" s="205" t="s">
        <v>33</v>
      </c>
      <c r="T12" s="206"/>
      <c r="U12" s="179"/>
      <c r="AB12" s="188">
        <f>_xll.qlCalendarAdvance(Calendar,AB11,"1d","mf",,Trigger)</f>
        <v>42017</v>
      </c>
      <c r="AC12" s="209">
        <f>_xll.qlDayCounterYearFraction(DayCounter,SettlementDate,AB12,,,Trigger)</f>
        <v>5.7534246575342465E-2</v>
      </c>
      <c r="AD12" s="189">
        <f t="shared" si="0"/>
        <v>2.900223838409384E-3</v>
      </c>
      <c r="AE12" s="189">
        <f t="shared" si="1"/>
        <v>2.5667129526520845E-3</v>
      </c>
      <c r="AF12" s="161">
        <f t="shared" si="2"/>
        <v>3.1116301209299893E-3</v>
      </c>
    </row>
    <row r="13" spans="1:32" ht="12" customHeight="1" thickBot="1" x14ac:dyDescent="0.25">
      <c r="J13" s="282" t="str">
        <f>"Synthetic Deposits "&amp;D9</f>
        <v>Synthetic Deposits 6M</v>
      </c>
      <c r="K13" s="283"/>
      <c r="L13" s="284"/>
      <c r="M13" s="170"/>
      <c r="N13" s="201" t="s">
        <v>87</v>
      </c>
      <c r="Q13" s="175">
        <f t="array" ref="Q13">_xll.ohFilter(I3:I7,L3:L7)</f>
        <v>0.49863013698630138</v>
      </c>
      <c r="R13" s="201" t="s">
        <v>34</v>
      </c>
      <c r="S13" s="176">
        <f>MMULT(W13,U13)</f>
        <v>2.900223838409384E-3</v>
      </c>
      <c r="T13" s="201" t="s">
        <v>35</v>
      </c>
      <c r="U13" s="160">
        <f t="array" ref="U13">_xll.ohFilter(F3:F7,L3:L7)</f>
        <v>1.4461390098370079E-3</v>
      </c>
      <c r="W13" s="175">
        <f>MINVERSE(Q13)</f>
        <v>2.0054945054945055</v>
      </c>
      <c r="AB13" s="188">
        <f>_xll.qlCalendarAdvance(Calendar,AB12,"1d","mf",,Trigger)</f>
        <v>42018</v>
      </c>
      <c r="AC13" s="209">
        <f>_xll.qlDayCounterYearFraction(DayCounter,SettlementDate,AB13,,,Trigger)</f>
        <v>6.0273972602739728E-2</v>
      </c>
      <c r="AD13" s="189">
        <f t="shared" si="0"/>
        <v>2.900223838409384E-3</v>
      </c>
      <c r="AE13" s="189">
        <f t="shared" si="1"/>
        <v>2.5714773938771891E-3</v>
      </c>
      <c r="AF13" s="161">
        <f t="shared" si="2"/>
        <v>3.0945591853767237E-3</v>
      </c>
    </row>
    <row r="14" spans="1:32" ht="12" customHeight="1" thickBot="1" x14ac:dyDescent="0.25">
      <c r="C14" s="165" t="s">
        <v>94</v>
      </c>
      <c r="D14" s="166" t="s">
        <v>70</v>
      </c>
      <c r="E14" s="166" t="s">
        <v>71</v>
      </c>
      <c r="F14" s="180" t="s">
        <v>106</v>
      </c>
      <c r="G14" s="180" t="s">
        <v>107</v>
      </c>
      <c r="H14" s="180" t="s">
        <v>108</v>
      </c>
      <c r="I14" s="180" t="s">
        <v>109</v>
      </c>
      <c r="J14" s="285" t="s">
        <v>87</v>
      </c>
      <c r="K14" s="276" t="s">
        <v>86</v>
      </c>
      <c r="L14" s="276" t="s">
        <v>102</v>
      </c>
      <c r="M14" s="170"/>
      <c r="AB14" s="188">
        <f>_xll.qlCalendarAdvance(Calendar,AB13,"1d","mf",,Trigger)</f>
        <v>42019</v>
      </c>
      <c r="AC14" s="209">
        <f>_xll.qlDayCounterYearFraction(DayCounter,SettlementDate,AB14,,,Trigger)</f>
        <v>6.3013698630136991E-2</v>
      </c>
      <c r="AD14" s="189">
        <f t="shared" si="0"/>
        <v>2.900223838409384E-3</v>
      </c>
      <c r="AE14" s="189">
        <f t="shared" si="1"/>
        <v>2.5762418351022933E-3</v>
      </c>
      <c r="AF14" s="161">
        <f t="shared" si="2"/>
        <v>3.0777474108281233E-3</v>
      </c>
    </row>
    <row r="15" spans="1:32" ht="12" customHeight="1" x14ac:dyDescent="0.2">
      <c r="C15" s="200" t="s">
        <v>40</v>
      </c>
      <c r="D15" s="194">
        <f t="shared" ref="D15:D24" si="4">SettlementDate</f>
        <v>41996</v>
      </c>
      <c r="E15" s="195">
        <f>_xll.qlCalendarAdvance(Calendar,SettlementDate,C15,"Following",,Trigger)</f>
        <v>42002</v>
      </c>
      <c r="F15" s="271">
        <f>_xll.qlDayCounterYearFraction(DayCounter,D15,E15,,,Trigger)</f>
        <v>1.643835616438356E-2</v>
      </c>
      <c r="G15" s="264">
        <f>_xll.qlYieldTSDiscount(Discounting,D15,,Trigger)</f>
        <v>1</v>
      </c>
      <c r="H15" s="264">
        <f>_xll.qlYieldTSDiscount(Discounting,E15,,Trigger)</f>
        <v>0.9999812605727274</v>
      </c>
      <c r="I15" s="272">
        <f>(G15/H15-1)/F15</f>
        <v>1.1400031887522553E-3</v>
      </c>
      <c r="J15" s="273">
        <f t="shared" ref="J15:J24" si="5">((1+I15*F15)*EXP($S$13*F15)-1)/F15</f>
        <v>4.0403505130768664E-3</v>
      </c>
      <c r="K15" s="273">
        <f>((1+F15*I15)*EXP($S$10*F15+0.5*$S$9*F15^2)-1)/F15</f>
        <v>3.621053283593227E-3</v>
      </c>
      <c r="L15" s="273">
        <f>((1+F15*I15)*EXP($S$5*F15+0.5*$S$4*F15^2+1/3*$S$3*F15^3)-1)/F15</f>
        <v>4.60377893626407E-3</v>
      </c>
      <c r="M15" s="170"/>
      <c r="AB15" s="188">
        <f>_xll.qlCalendarAdvance(Calendar,AB14,"1d","mf",,Trigger)</f>
        <v>42020</v>
      </c>
      <c r="AC15" s="209">
        <f>_xll.qlDayCounterYearFraction(DayCounter,SettlementDate,AB15,,,Trigger)</f>
        <v>6.575342465753424E-2</v>
      </c>
      <c r="AD15" s="189">
        <f t="shared" si="0"/>
        <v>2.900223838409384E-3</v>
      </c>
      <c r="AE15" s="189">
        <f t="shared" si="1"/>
        <v>2.5810062763273974E-3</v>
      </c>
      <c r="AF15" s="161">
        <f t="shared" si="2"/>
        <v>3.0611947972841893E-3</v>
      </c>
    </row>
    <row r="16" spans="1:32" ht="12" customHeight="1" x14ac:dyDescent="0.2">
      <c r="C16" s="198" t="s">
        <v>41</v>
      </c>
      <c r="D16" s="159">
        <f>SettlementDate</f>
        <v>41996</v>
      </c>
      <c r="E16" s="196">
        <f>_xll.qlCalendarAdvance(Calendar,SettlementDate,C16,"Following",,Trigger)</f>
        <v>42003</v>
      </c>
      <c r="F16" s="209">
        <f>_xll.qlDayCounterYearFraction(DayCounter,D16,E16,,,Trigger)</f>
        <v>1.9178082191780823E-2</v>
      </c>
      <c r="G16" s="265">
        <f>_xll.qlYieldTSDiscount(Discounting,D16,,Trigger)</f>
        <v>1</v>
      </c>
      <c r="H16" s="265">
        <f>_xll.qlYieldTSDiscount(Discounting,E16,,Trigger)</f>
        <v>0.99997817136869593</v>
      </c>
      <c r="I16" s="181">
        <f t="shared" ref="I16:I24" si="6">(G16/H16-1)/F16</f>
        <v>1.1382320497577147E-3</v>
      </c>
      <c r="J16" s="274">
        <f t="shared" si="5"/>
        <v>4.0385998570053551E-3</v>
      </c>
      <c r="K16" s="274">
        <f t="shared" ref="K16:K24" si="7">((1+F16*I16)*EXP($S$10*F16+0.5*$S$9*F16^2)-1)/F16</f>
        <v>3.6216806273681179E-3</v>
      </c>
      <c r="L16" s="274">
        <f t="shared" ref="L16:L24" si="8">((1+F16*I16)*EXP($S$5*F16+0.5*$S$4*F16^2+1/3*$S$3*F16^3)-1)/F16</f>
        <v>4.5912740509523875E-3</v>
      </c>
      <c r="M16" s="170"/>
      <c r="AB16" s="188">
        <f>_xll.qlCalendarAdvance(Calendar,AB15,"1d","mf",,Trigger)</f>
        <v>42023</v>
      </c>
      <c r="AC16" s="209">
        <f>_xll.qlDayCounterYearFraction(DayCounter,SettlementDate,AB16,,,Trigger)</f>
        <v>7.3972602739726029E-2</v>
      </c>
      <c r="AD16" s="189">
        <f t="shared" si="0"/>
        <v>2.900223838409384E-3</v>
      </c>
      <c r="AE16" s="189">
        <f t="shared" si="1"/>
        <v>2.5952996000027104E-3</v>
      </c>
      <c r="AF16" s="161">
        <f t="shared" si="2"/>
        <v>3.013091922680382E-3</v>
      </c>
    </row>
    <row r="17" spans="3:32" ht="12" customHeight="1" x14ac:dyDescent="0.2">
      <c r="C17" s="198" t="s">
        <v>42</v>
      </c>
      <c r="D17" s="159">
        <f t="shared" si="4"/>
        <v>41996</v>
      </c>
      <c r="E17" s="196">
        <f>_xll.qlCalendarAdvance(Calendar,SettlementDate,C17,"Following",,Trigger)</f>
        <v>42011</v>
      </c>
      <c r="F17" s="209">
        <f>_xll.qlDayCounterYearFraction(DayCounter,D17,E17,,,Trigger)</f>
        <v>4.1095890410958902E-2</v>
      </c>
      <c r="G17" s="265">
        <f>_xll.qlYieldTSDiscount(Discounting,D17,,Trigger)</f>
        <v>1</v>
      </c>
      <c r="H17" s="265">
        <f>_xll.qlYieldTSDiscount(Discounting,E17,,Trigger)</f>
        <v>0.99995421128594009</v>
      </c>
      <c r="I17" s="181">
        <f t="shared" si="6"/>
        <v>1.1142430618821624E-3</v>
      </c>
      <c r="J17" s="274">
        <f t="shared" si="5"/>
        <v>4.0147725535701157E-3</v>
      </c>
      <c r="K17" s="274">
        <f t="shared" si="7"/>
        <v>3.61687932553445E-3</v>
      </c>
      <c r="L17" s="274">
        <f t="shared" si="8"/>
        <v>4.4845135063726893E-3</v>
      </c>
      <c r="M17" s="170"/>
      <c r="AB17" s="188">
        <f>_xll.qlCalendarAdvance(Calendar,AB16,"1d","mf",,Trigger)</f>
        <v>42024</v>
      </c>
      <c r="AC17" s="209">
        <f>_xll.qlDayCounterYearFraction(DayCounter,SettlementDate,AB17,,,Trigger)</f>
        <v>7.6712328767123292E-2</v>
      </c>
      <c r="AD17" s="189">
        <f t="shared" si="0"/>
        <v>2.900223838409384E-3</v>
      </c>
      <c r="AE17" s="189">
        <f t="shared" si="1"/>
        <v>2.6000640412278146E-3</v>
      </c>
      <c r="AF17" s="161">
        <f t="shared" si="2"/>
        <v>2.9975759531551114E-3</v>
      </c>
    </row>
    <row r="18" spans="3:32" ht="12" customHeight="1" x14ac:dyDescent="0.2">
      <c r="C18" s="198" t="s">
        <v>43</v>
      </c>
      <c r="D18" s="159">
        <f t="shared" si="4"/>
        <v>41996</v>
      </c>
      <c r="E18" s="196">
        <f>_xll.qlCalendarAdvance(Calendar,SettlementDate,C18,"Following",,Trigger)</f>
        <v>42017</v>
      </c>
      <c r="F18" s="209">
        <f>_xll.qlDayCounterYearFraction(DayCounter,D18,E18,,,Trigger)</f>
        <v>5.7534246575342465E-2</v>
      </c>
      <c r="G18" s="265">
        <f>_xll.qlYieldTSDiscount(Discounting,D18,,Trigger)</f>
        <v>1</v>
      </c>
      <c r="H18" s="265">
        <f>_xll.qlYieldTSDiscount(Discounting,E18,,Trigger)</f>
        <v>0.9999375910717645</v>
      </c>
      <c r="I18" s="181">
        <f t="shared" si="6"/>
        <v>1.0847943106565402E-3</v>
      </c>
      <c r="J18" s="274">
        <f t="shared" si="5"/>
        <v>3.9854411576439085E-3</v>
      </c>
      <c r="K18" s="274">
        <f t="shared" si="7"/>
        <v>3.6018199267274734E-3</v>
      </c>
      <c r="L18" s="274">
        <f t="shared" si="8"/>
        <v>4.3966003103330332E-3</v>
      </c>
      <c r="M18" s="170"/>
      <c r="AB18" s="188">
        <f>_xll.qlCalendarAdvance(Calendar,AB17,"1d","mf",,Trigger)</f>
        <v>42025</v>
      </c>
      <c r="AC18" s="209">
        <f>_xll.qlDayCounterYearFraction(DayCounter,SettlementDate,AB18,,,Trigger)</f>
        <v>7.9452054794520555E-2</v>
      </c>
      <c r="AD18" s="189">
        <f t="shared" si="0"/>
        <v>2.900223838409384E-3</v>
      </c>
      <c r="AE18" s="189">
        <f t="shared" si="1"/>
        <v>2.6048284824529188E-3</v>
      </c>
      <c r="AF18" s="161">
        <f t="shared" si="2"/>
        <v>2.9823191446345068E-3</v>
      </c>
    </row>
    <row r="19" spans="3:32" ht="12" customHeight="1" x14ac:dyDescent="0.2">
      <c r="C19" s="198" t="s">
        <v>37</v>
      </c>
      <c r="D19" s="159">
        <f t="shared" si="4"/>
        <v>41996</v>
      </c>
      <c r="E19" s="196">
        <f>_xll.qlCalendarAdvance(Calendar,SettlementDate,C19,"mf",TRUE,Trigger)</f>
        <v>42027</v>
      </c>
      <c r="F19" s="209">
        <f>_xll.qlDayCounterYearFraction(DayCounter,D19,E19,,,Trigger)</f>
        <v>8.4931506849315067E-2</v>
      </c>
      <c r="G19" s="265">
        <f>_xll.qlYieldTSDiscount(Discounting,D19,,Trigger)</f>
        <v>1</v>
      </c>
      <c r="H19" s="265">
        <f>_xll.qlYieldTSDiscount(Discounting,E19,,Trigger)</f>
        <v>0.99991389630337402</v>
      </c>
      <c r="I19" s="181">
        <f t="shared" si="6"/>
        <v>1.013888888887688E-3</v>
      </c>
      <c r="J19" s="274">
        <f t="shared" si="5"/>
        <v>3.9147197210053618E-3</v>
      </c>
      <c r="K19" s="274">
        <f t="shared" si="7"/>
        <v>3.5548903058982015E-3</v>
      </c>
      <c r="L19" s="274">
        <f t="shared" si="8"/>
        <v>4.2351367452666119E-3</v>
      </c>
      <c r="M19" s="170"/>
      <c r="AB19" s="188">
        <f>_xll.qlCalendarAdvance(Calendar,AB18,"1d","mf",,Trigger)</f>
        <v>42026</v>
      </c>
      <c r="AC19" s="209">
        <f>_xll.qlDayCounterYearFraction(DayCounter,SettlementDate,AB19,,,Trigger)</f>
        <v>8.2191780821917804E-2</v>
      </c>
      <c r="AD19" s="189">
        <f t="shared" si="0"/>
        <v>2.900223838409384E-3</v>
      </c>
      <c r="AE19" s="189">
        <f t="shared" si="1"/>
        <v>2.6095929236780229E-3</v>
      </c>
      <c r="AF19" s="161">
        <f t="shared" si="2"/>
        <v>2.9673214971185683E-3</v>
      </c>
    </row>
    <row r="20" spans="3:32" ht="12" customHeight="1" x14ac:dyDescent="0.2">
      <c r="C20" s="198" t="s">
        <v>44</v>
      </c>
      <c r="D20" s="159">
        <f t="shared" si="4"/>
        <v>41996</v>
      </c>
      <c r="E20" s="196">
        <f>_xll.qlCalendarAdvance(Calendar,SettlementDate,C20,"mf",TRUE,Trigger)</f>
        <v>42058</v>
      </c>
      <c r="F20" s="209">
        <f>_xll.qlDayCounterYearFraction(DayCounter,D20,E20,,,Trigger)</f>
        <v>0.16986301369863013</v>
      </c>
      <c r="G20" s="265">
        <f>_xll.qlYieldTSDiscount(Discounting,D20,,Trigger)</f>
        <v>1</v>
      </c>
      <c r="H20" s="265">
        <f>_xll.qlYieldTSDiscount(Discounting,E20,,Trigger)</f>
        <v>0.99987085001520626</v>
      </c>
      <c r="I20" s="181">
        <f t="shared" si="6"/>
        <v>7.6041666666707309E-4</v>
      </c>
      <c r="J20" s="274">
        <f t="shared" si="5"/>
        <v>3.6617297111776301E-3</v>
      </c>
      <c r="K20" s="274">
        <f t="shared" si="7"/>
        <v>3.3756923756624799E-3</v>
      </c>
      <c r="L20" s="274">
        <f t="shared" si="8"/>
        <v>3.7556569717085396E-3</v>
      </c>
      <c r="M20" s="170"/>
      <c r="AB20" s="188">
        <f>_xll.qlCalendarAdvance(Calendar,AB19,"1d","mf",,Trigger)</f>
        <v>42027</v>
      </c>
      <c r="AC20" s="209">
        <f>_xll.qlDayCounterYearFraction(DayCounter,SettlementDate,AB20,,,Trigger)</f>
        <v>8.4931506849315067E-2</v>
      </c>
      <c r="AD20" s="189">
        <f t="shared" si="0"/>
        <v>2.900223838409384E-3</v>
      </c>
      <c r="AE20" s="189">
        <f t="shared" si="1"/>
        <v>2.6143573649031271E-3</v>
      </c>
      <c r="AF20" s="161">
        <f t="shared" si="2"/>
        <v>2.9525830106072958E-3</v>
      </c>
    </row>
    <row r="21" spans="3:32" ht="12" customHeight="1" x14ac:dyDescent="0.2">
      <c r="C21" s="198" t="s">
        <v>38</v>
      </c>
      <c r="D21" s="159">
        <f t="shared" si="4"/>
        <v>41996</v>
      </c>
      <c r="E21" s="196">
        <f>_xll.qlCalendarAdvance(Calendar,SettlementDate,C21,"mf",TRUE,Trigger)</f>
        <v>42086</v>
      </c>
      <c r="F21" s="209">
        <f>_xll.qlDayCounterYearFraction(DayCounter,D21,E21,,,Trigger)</f>
        <v>0.24657534246575341</v>
      </c>
      <c r="G21" s="265">
        <f>_xll.qlYieldTSDiscount(Discounting,D21,,Trigger)</f>
        <v>1</v>
      </c>
      <c r="H21" s="265">
        <f>_xll.qlYieldTSDiscount(Discounting,E21,,Trigger)</f>
        <v>0.99983752640195978</v>
      </c>
      <c r="I21" s="181">
        <f t="shared" si="6"/>
        <v>6.5902777777714246E-4</v>
      </c>
      <c r="J21" s="274">
        <f t="shared" si="5"/>
        <v>3.5607603277361122E-3</v>
      </c>
      <c r="K21" s="274">
        <f t="shared" si="7"/>
        <v>3.3414095330405553E-3</v>
      </c>
      <c r="L21" s="274">
        <f t="shared" si="8"/>
        <v>3.5214251179165696E-3</v>
      </c>
      <c r="M21" s="170"/>
      <c r="AB21" s="188">
        <f>_xll.qlCalendarAdvance(Calendar,AB20,"1d","mf",,Trigger)</f>
        <v>42030</v>
      </c>
      <c r="AC21" s="209">
        <f>_xll.qlDayCounterYearFraction(DayCounter,SettlementDate,AB21,,,Trigger)</f>
        <v>9.3150684931506855E-2</v>
      </c>
      <c r="AD21" s="189">
        <f t="shared" si="0"/>
        <v>2.900223838409384E-3</v>
      </c>
      <c r="AE21" s="189">
        <f t="shared" si="1"/>
        <v>2.6286506885784401E-3</v>
      </c>
      <c r="AF21" s="161">
        <f t="shared" si="2"/>
        <v>2.9099225171014729E-3</v>
      </c>
    </row>
    <row r="22" spans="3:32" ht="12" customHeight="1" x14ac:dyDescent="0.2">
      <c r="C22" s="198" t="s">
        <v>45</v>
      </c>
      <c r="D22" s="159">
        <f t="shared" si="4"/>
        <v>41996</v>
      </c>
      <c r="E22" s="196">
        <f>_xll.qlCalendarAdvance(Calendar,SettlementDate,C22,"mf",TRUE,Trigger)</f>
        <v>42117</v>
      </c>
      <c r="F22" s="209">
        <f>_xll.qlDayCounterYearFraction(DayCounter,D22,E22,,,Trigger)</f>
        <v>0.33150684931506852</v>
      </c>
      <c r="G22" s="265">
        <f>_xll.qlYieldTSDiscount(Discounting,D22,,Trigger)</f>
        <v>1</v>
      </c>
      <c r="H22" s="265">
        <f>_xll.qlYieldTSDiscount(Discounting,E22,,Trigger)</f>
        <v>0.99980259797882942</v>
      </c>
      <c r="I22" s="181">
        <f t="shared" si="6"/>
        <v>5.9558647681098333E-4</v>
      </c>
      <c r="J22" s="274">
        <f t="shared" si="5"/>
        <v>3.4977778620900574E-3</v>
      </c>
      <c r="K22" s="274">
        <f t="shared" si="7"/>
        <v>3.3522974101764967E-3</v>
      </c>
      <c r="L22" s="274">
        <f t="shared" si="8"/>
        <v>3.3899177513545503E-3</v>
      </c>
      <c r="M22" s="170"/>
      <c r="AB22" s="188">
        <f>_xll.qlCalendarAdvance(Calendar,AB21,"1d","mf",,Trigger)</f>
        <v>42031</v>
      </c>
      <c r="AC22" s="209">
        <f>_xll.qlDayCounterYearFraction(DayCounter,SettlementDate,AB22,,,Trigger)</f>
        <v>9.5890410958904104E-2</v>
      </c>
      <c r="AD22" s="189">
        <f t="shared" si="0"/>
        <v>2.900223838409384E-3</v>
      </c>
      <c r="AE22" s="189">
        <f t="shared" si="1"/>
        <v>2.6334151298035443E-3</v>
      </c>
      <c r="AF22" s="161">
        <f t="shared" si="2"/>
        <v>2.8962206746088646E-3</v>
      </c>
    </row>
    <row r="23" spans="3:32" ht="12" customHeight="1" x14ac:dyDescent="0.2">
      <c r="C23" s="198" t="s">
        <v>46</v>
      </c>
      <c r="D23" s="159">
        <f t="shared" si="4"/>
        <v>41996</v>
      </c>
      <c r="E23" s="196">
        <f>_xll.qlCalendarAdvance(Calendar,SettlementDate,C23,"mf",TRUE,Trigger)</f>
        <v>42150</v>
      </c>
      <c r="F23" s="209">
        <f>_xll.qlDayCounterYearFraction(DayCounter,D23,E23,,,Trigger)</f>
        <v>0.42191780821917807</v>
      </c>
      <c r="G23" s="265">
        <f>_xll.qlYieldTSDiscount(Discounting,D23,,Trigger)</f>
        <v>1</v>
      </c>
      <c r="H23" s="265">
        <f>_xll.qlYieldTSDiscount(Discounting,E23,,Trigger)</f>
        <v>0.99977032091769602</v>
      </c>
      <c r="I23" s="181">
        <f t="shared" si="6"/>
        <v>5.4449431246675166E-4</v>
      </c>
      <c r="J23" s="274">
        <f t="shared" si="5"/>
        <v>3.4471599947293709E-3</v>
      </c>
      <c r="K23" s="274">
        <f t="shared" si="7"/>
        <v>3.3803617446690744E-3</v>
      </c>
      <c r="L23" s="274">
        <f t="shared" si="8"/>
        <v>3.3576678142160994E-3</v>
      </c>
      <c r="M23" s="170"/>
      <c r="AB23" s="188">
        <f>_xll.qlCalendarAdvance(Calendar,AB22,"1d","mf",,Trigger)</f>
        <v>42032</v>
      </c>
      <c r="AC23" s="209">
        <f>_xll.qlDayCounterYearFraction(DayCounter,SettlementDate,AB23,,,Trigger)</f>
        <v>9.8630136986301367E-2</v>
      </c>
      <c r="AD23" s="189">
        <f t="shared" si="0"/>
        <v>2.900223838409384E-3</v>
      </c>
      <c r="AE23" s="189">
        <f t="shared" si="1"/>
        <v>2.6381795710286489E-3</v>
      </c>
      <c r="AF23" s="161">
        <f t="shared" si="2"/>
        <v>2.8827779931209214E-3</v>
      </c>
    </row>
    <row r="24" spans="3:32" ht="12" customHeight="1" thickBot="1" x14ac:dyDescent="0.25">
      <c r="C24" s="199" t="s">
        <v>39</v>
      </c>
      <c r="D24" s="163">
        <f t="shared" si="4"/>
        <v>41996</v>
      </c>
      <c r="E24" s="197">
        <f>_xll.qlCalendarAdvance(Calendar,SettlementDate,C24,"mf",TRUE,Trigger)</f>
        <v>42178</v>
      </c>
      <c r="F24" s="210">
        <f>_xll.qlDayCounterYearFraction(DayCounter,D24,E24,,,Trigger)</f>
        <v>0.49863013698630138</v>
      </c>
      <c r="G24" s="266">
        <f>_xll.qlYieldTSDiscount(Discounting,D24,,Trigger)</f>
        <v>1</v>
      </c>
      <c r="H24" s="266">
        <f>_xll.qlYieldTSDiscount(Discounting,E24,,Trigger)</f>
        <v>0.9997472861026796</v>
      </c>
      <c r="I24" s="182">
        <f t="shared" si="6"/>
        <v>5.0694444444464835E-4</v>
      </c>
      <c r="J24" s="286">
        <f t="shared" si="5"/>
        <v>3.4100000000001009E-3</v>
      </c>
      <c r="K24" s="286">
        <f t="shared" si="7"/>
        <v>3.4100000000001009E-3</v>
      </c>
      <c r="L24" s="286">
        <f t="shared" si="8"/>
        <v>3.4100000000001009E-3</v>
      </c>
      <c r="AB24" s="188">
        <f>_xll.qlCalendarAdvance(Calendar,AB23,"1d","mf",,Trigger)</f>
        <v>42033</v>
      </c>
      <c r="AC24" s="209">
        <f>_xll.qlDayCounterYearFraction(DayCounter,SettlementDate,AB24,,,Trigger)</f>
        <v>0.10136986301369863</v>
      </c>
      <c r="AD24" s="189">
        <f t="shared" si="0"/>
        <v>2.900223838409384E-3</v>
      </c>
      <c r="AE24" s="189">
        <f t="shared" si="1"/>
        <v>2.6429440122537531E-3</v>
      </c>
      <c r="AF24" s="161">
        <f t="shared" si="2"/>
        <v>2.8695944726376439E-3</v>
      </c>
    </row>
    <row r="25" spans="3:32" ht="12" customHeight="1" thickBot="1" x14ac:dyDescent="0.25">
      <c r="AB25" s="188">
        <f>_xll.qlCalendarAdvance(Calendar,AB24,"1d","mf",,Trigger)</f>
        <v>42034</v>
      </c>
      <c r="AC25" s="209">
        <f>_xll.qlDayCounterYearFraction(DayCounter,SettlementDate,AB25,,,Trigger)</f>
        <v>0.10410958904109589</v>
      </c>
      <c r="AD25" s="189">
        <f t="shared" si="0"/>
        <v>2.900223838409384E-3</v>
      </c>
      <c r="AE25" s="189">
        <f t="shared" si="1"/>
        <v>2.6477084534788572E-3</v>
      </c>
      <c r="AF25" s="161">
        <f t="shared" si="2"/>
        <v>2.8566701131590333E-3</v>
      </c>
    </row>
    <row r="26" spans="3:32" ht="12" customHeight="1" x14ac:dyDescent="0.2">
      <c r="C26" s="211" t="s">
        <v>101</v>
      </c>
      <c r="AB26" s="188">
        <f>_xll.qlCalendarAdvance(Calendar,AB25,"1d","mf",,Trigger)</f>
        <v>42037</v>
      </c>
      <c r="AC26" s="209">
        <f>_xll.qlDayCounterYearFraction(DayCounter,SettlementDate,AB26,,,Trigger)</f>
        <v>0.11232876712328767</v>
      </c>
      <c r="AD26" s="189">
        <f t="shared" si="0"/>
        <v>2.900223838409384E-3</v>
      </c>
      <c r="AE26" s="189">
        <f t="shared" si="1"/>
        <v>2.6620017771541698E-3</v>
      </c>
      <c r="AF26" s="161">
        <f t="shared" si="2"/>
        <v>2.8194520007511956E-3</v>
      </c>
    </row>
    <row r="27" spans="3:32" ht="12" customHeight="1" x14ac:dyDescent="0.2">
      <c r="C27" s="214" t="s">
        <v>86</v>
      </c>
      <c r="AB27" s="188">
        <f>_xll.qlCalendarAdvance(Calendar,AB26,"1d","mf",,Trigger)</f>
        <v>42038</v>
      </c>
      <c r="AC27" s="209">
        <f>_xll.qlDayCounterYearFraction(DayCounter,SettlementDate,AB27,,,Trigger)</f>
        <v>0.11506849315068493</v>
      </c>
      <c r="AD27" s="189">
        <f t="shared" si="0"/>
        <v>2.900223838409384E-3</v>
      </c>
      <c r="AE27" s="189">
        <f t="shared" si="1"/>
        <v>2.6667662183792744E-3</v>
      </c>
      <c r="AF27" s="161">
        <f t="shared" si="2"/>
        <v>2.8075642852912479E-3</v>
      </c>
    </row>
    <row r="28" spans="3:32" ht="12" customHeight="1" x14ac:dyDescent="0.2">
      <c r="C28" s="189">
        <f>IF($C$27="FLAT",J15,IF($C$27="linear",K15,L15))</f>
        <v>3.621053283593227E-3</v>
      </c>
      <c r="AB28" s="188">
        <f>_xll.qlCalendarAdvance(Calendar,AB27,"1d","mf",,Trigger)</f>
        <v>42039</v>
      </c>
      <c r="AC28" s="209">
        <f>_xll.qlDayCounterYearFraction(DayCounter,SettlementDate,AB28,,,Trigger)</f>
        <v>0.11780821917808219</v>
      </c>
      <c r="AD28" s="189">
        <f t="shared" si="0"/>
        <v>2.900223838409384E-3</v>
      </c>
      <c r="AE28" s="189">
        <f t="shared" si="1"/>
        <v>2.6715306596043786E-3</v>
      </c>
      <c r="AF28" s="161">
        <f t="shared" si="2"/>
        <v>2.7959357308359667E-3</v>
      </c>
    </row>
    <row r="29" spans="3:32" ht="12" customHeight="1" x14ac:dyDescent="0.2">
      <c r="C29" s="189">
        <f>IF($C$27="FLAT",J16,IF($C$27="linear",K16,L16))</f>
        <v>3.6216806273681179E-3</v>
      </c>
      <c r="AB29" s="188">
        <f>_xll.qlCalendarAdvance(Calendar,AB28,"1d","mf",,Trigger)</f>
        <v>42040</v>
      </c>
      <c r="AC29" s="209">
        <f>_xll.qlDayCounterYearFraction(DayCounter,SettlementDate,AB29,,,Trigger)</f>
        <v>0.12054794520547946</v>
      </c>
      <c r="AD29" s="189">
        <f t="shared" si="0"/>
        <v>2.900223838409384E-3</v>
      </c>
      <c r="AE29" s="189">
        <f t="shared" si="1"/>
        <v>2.6762951008294828E-3</v>
      </c>
      <c r="AF29" s="161">
        <f t="shared" si="2"/>
        <v>2.784566337385351E-3</v>
      </c>
    </row>
    <row r="30" spans="3:32" ht="12" customHeight="1" x14ac:dyDescent="0.2">
      <c r="C30" s="189">
        <f>IF($C$27="FLAT",J17,IF($C$27="linear",K17,L17))</f>
        <v>3.61687932553445E-3</v>
      </c>
      <c r="AB30" s="188">
        <f>_xll.qlCalendarAdvance(Calendar,AB29,"1d","mf",,Trigger)</f>
        <v>42041</v>
      </c>
      <c r="AC30" s="209">
        <f>_xll.qlDayCounterYearFraction(DayCounter,SettlementDate,AB30,,,Trigger)</f>
        <v>0.12328767123287671</v>
      </c>
      <c r="AD30" s="189">
        <f t="shared" si="0"/>
        <v>2.900223838409384E-3</v>
      </c>
      <c r="AE30" s="189">
        <f t="shared" si="1"/>
        <v>2.6810595420545869E-3</v>
      </c>
      <c r="AF30" s="161">
        <f t="shared" si="2"/>
        <v>2.7734561049394015E-3</v>
      </c>
    </row>
    <row r="31" spans="3:32" ht="12" customHeight="1" x14ac:dyDescent="0.2">
      <c r="C31" s="189">
        <f>IF($C$27="FLAT",J18,IF($C$27="linear",K18,L18))</f>
        <v>3.6018199267274734E-3</v>
      </c>
      <c r="AB31" s="188">
        <f>_xll.qlCalendarAdvance(Calendar,AB30,"1d","mf",,Trigger)</f>
        <v>42044</v>
      </c>
      <c r="AC31" s="209">
        <f>_xll.qlDayCounterYearFraction(DayCounter,SettlementDate,AB31,,,Trigger)</f>
        <v>0.13150684931506848</v>
      </c>
      <c r="AD31" s="189">
        <f t="shared" si="0"/>
        <v>2.900223838409384E-3</v>
      </c>
      <c r="AE31" s="189">
        <f t="shared" si="1"/>
        <v>2.6953528657298999E-3</v>
      </c>
      <c r="AF31" s="161">
        <f t="shared" si="2"/>
        <v>2.7416803736295486E-3</v>
      </c>
    </row>
    <row r="32" spans="3:32" ht="12" customHeight="1" x14ac:dyDescent="0.2">
      <c r="C32" s="189">
        <f>IF($C$27="FLAT",J19,IF($C$27="linear",K19,L19))</f>
        <v>3.5548903058982015E-3</v>
      </c>
      <c r="AB32" s="188">
        <f>_xll.qlCalendarAdvance(Calendar,AB31,"1d","mf",,Trigger)</f>
        <v>42045</v>
      </c>
      <c r="AC32" s="209">
        <f>_xll.qlDayCounterYearFraction(DayCounter,SettlementDate,AB32,,,Trigger)</f>
        <v>0.13424657534246576</v>
      </c>
      <c r="AD32" s="189">
        <f t="shared" si="0"/>
        <v>2.900223838409384E-3</v>
      </c>
      <c r="AE32" s="189">
        <f t="shared" si="1"/>
        <v>2.7001173069550041E-3</v>
      </c>
      <c r="AF32" s="161">
        <f t="shared" si="2"/>
        <v>2.7316067852022623E-3</v>
      </c>
    </row>
    <row r="33" spans="3:32" ht="12" customHeight="1" x14ac:dyDescent="0.2">
      <c r="C33" s="189">
        <f>IF($C$27="FLAT",J20,IF($C$27="linear",K20,L20))</f>
        <v>3.3756923756624799E-3</v>
      </c>
      <c r="AB33" s="188">
        <f>_xll.qlCalendarAdvance(Calendar,AB32,"1d","mf",,Trigger)</f>
        <v>42046</v>
      </c>
      <c r="AC33" s="209">
        <f>_xll.qlDayCounterYearFraction(DayCounter,SettlementDate,AB33,,,Trigger)</f>
        <v>0.13698630136986301</v>
      </c>
      <c r="AD33" s="189">
        <f t="shared" si="0"/>
        <v>2.900223838409384E-3</v>
      </c>
      <c r="AE33" s="189">
        <f t="shared" si="1"/>
        <v>2.7048817481801083E-3</v>
      </c>
      <c r="AF33" s="161">
        <f t="shared" si="2"/>
        <v>2.7217923577796429E-3</v>
      </c>
    </row>
    <row r="34" spans="3:32" ht="12" customHeight="1" x14ac:dyDescent="0.2">
      <c r="C34" s="189">
        <f>IF($C$27="FLAT",J21,IF($C$27="linear",K21,L21))</f>
        <v>3.3414095330405553E-3</v>
      </c>
      <c r="AB34" s="188">
        <f>_xll.qlCalendarAdvance(Calendar,AB33,"1d","mf",,Trigger)</f>
        <v>42047</v>
      </c>
      <c r="AC34" s="209">
        <f>_xll.qlDayCounterYearFraction(DayCounter,SettlementDate,AB34,,,Trigger)</f>
        <v>0.13972602739726028</v>
      </c>
      <c r="AD34" s="189">
        <f t="shared" si="0"/>
        <v>2.900223838409384E-3</v>
      </c>
      <c r="AE34" s="189">
        <f t="shared" si="1"/>
        <v>2.7096461894052129E-3</v>
      </c>
      <c r="AF34" s="161">
        <f t="shared" si="2"/>
        <v>2.7122370913616888E-3</v>
      </c>
    </row>
    <row r="35" spans="3:32" ht="12" customHeight="1" x14ac:dyDescent="0.2">
      <c r="C35" s="189">
        <f>IF($C$27="FLAT",J22,IF($C$27="linear",K22,L22))</f>
        <v>3.3522974101764967E-3</v>
      </c>
      <c r="AB35" s="188">
        <f>_xll.qlCalendarAdvance(Calendar,AB34,"1d","mf",,Trigger)</f>
        <v>42048</v>
      </c>
      <c r="AC35" s="209">
        <f>_xll.qlDayCounterYearFraction(DayCounter,SettlementDate,AB35,,,Trigger)</f>
        <v>0.14246575342465753</v>
      </c>
      <c r="AD35" s="189">
        <f t="shared" ref="AD35:AD66" si="9">$S$13</f>
        <v>2.900223838409384E-3</v>
      </c>
      <c r="AE35" s="189">
        <f t="shared" ref="AE35:AE66" si="10">$S$10+$S$9*AC35</f>
        <v>2.7144106306303171E-3</v>
      </c>
      <c r="AF35" s="161">
        <f t="shared" ref="AF35:AF66" si="11">($S$5+$S$4*AC35+$S$3*AC35^2)</f>
        <v>2.7029409859484006E-3</v>
      </c>
    </row>
    <row r="36" spans="3:32" ht="12" customHeight="1" x14ac:dyDescent="0.2">
      <c r="C36" s="189">
        <f>IF($C$27="FLAT",J23,IF($C$27="linear",K23,L23))</f>
        <v>3.3803617446690744E-3</v>
      </c>
      <c r="AB36" s="188">
        <f>_xll.qlCalendarAdvance(Calendar,AB35,"1d","mf",,Trigger)</f>
        <v>42051</v>
      </c>
      <c r="AC36" s="209">
        <f>_xll.qlDayCounterYearFraction(DayCounter,SettlementDate,AB36,,,Trigger)</f>
        <v>0.15068493150684931</v>
      </c>
      <c r="AD36" s="189">
        <f t="shared" si="9"/>
        <v>2.900223838409384E-3</v>
      </c>
      <c r="AE36" s="189">
        <f t="shared" si="10"/>
        <v>2.7287039543056296E-3</v>
      </c>
      <c r="AF36" s="161">
        <f t="shared" si="11"/>
        <v>2.6766076357365321E-3</v>
      </c>
    </row>
    <row r="37" spans="3:32" ht="12" customHeight="1" thickBot="1" x14ac:dyDescent="0.25">
      <c r="C37" s="191">
        <f>IF($C$27="FLAT",J24,IF($C$27="linear",K24,L24))</f>
        <v>3.4100000000001009E-3</v>
      </c>
      <c r="AB37" s="188">
        <f>_xll.qlCalendarAdvance(Calendar,AB36,"1d","mf",,Trigger)</f>
        <v>42052</v>
      </c>
      <c r="AC37" s="209">
        <f>_xll.qlDayCounterYearFraction(DayCounter,SettlementDate,AB37,,,Trigger)</f>
        <v>0.15342465753424658</v>
      </c>
      <c r="AD37" s="189">
        <f t="shared" si="9"/>
        <v>2.900223838409384E-3</v>
      </c>
      <c r="AE37" s="189">
        <f t="shared" si="10"/>
        <v>2.7334683955307342E-3</v>
      </c>
      <c r="AF37" s="161">
        <f t="shared" si="11"/>
        <v>2.6683481743419077E-3</v>
      </c>
    </row>
    <row r="38" spans="3:32" x14ac:dyDescent="0.2">
      <c r="AB38" s="188">
        <f>_xll.qlCalendarAdvance(Calendar,AB37,"1d","mf",,Trigger)</f>
        <v>42053</v>
      </c>
      <c r="AC38" s="209">
        <f>_xll.qlDayCounterYearFraction(DayCounter,SettlementDate,AB38,,,Trigger)</f>
        <v>0.15616438356164383</v>
      </c>
      <c r="AD38" s="189">
        <f t="shared" si="9"/>
        <v>2.900223838409384E-3</v>
      </c>
      <c r="AE38" s="189">
        <f t="shared" si="10"/>
        <v>2.7382328367558384E-3</v>
      </c>
      <c r="AF38" s="161">
        <f t="shared" si="11"/>
        <v>2.6603478739519498E-3</v>
      </c>
    </row>
    <row r="39" spans="3:32" x14ac:dyDescent="0.2">
      <c r="AB39" s="188">
        <f>_xll.qlCalendarAdvance(Calendar,AB38,"1d","mf",,Trigger)</f>
        <v>42054</v>
      </c>
      <c r="AC39" s="209">
        <f>_xll.qlDayCounterYearFraction(DayCounter,SettlementDate,AB39,,,Trigger)</f>
        <v>0.15890410958904111</v>
      </c>
      <c r="AD39" s="189">
        <f t="shared" si="9"/>
        <v>2.900223838409384E-3</v>
      </c>
      <c r="AE39" s="189">
        <f t="shared" si="10"/>
        <v>2.7429972779809426E-3</v>
      </c>
      <c r="AF39" s="161">
        <f t="shared" si="11"/>
        <v>2.6526067345666571E-3</v>
      </c>
    </row>
    <row r="40" spans="3:32" x14ac:dyDescent="0.2">
      <c r="AB40" s="188">
        <f>_xll.qlCalendarAdvance(Calendar,AB39,"1d","mf",,Trigger)</f>
        <v>42055</v>
      </c>
      <c r="AC40" s="209">
        <f>_xll.qlDayCounterYearFraction(DayCounter,SettlementDate,AB40,,,Trigger)</f>
        <v>0.16164383561643836</v>
      </c>
      <c r="AD40" s="189">
        <f t="shared" si="9"/>
        <v>2.900223838409384E-3</v>
      </c>
      <c r="AE40" s="189">
        <f t="shared" si="10"/>
        <v>2.7477617192060468E-3</v>
      </c>
      <c r="AF40" s="161">
        <f t="shared" si="11"/>
        <v>2.6451247561860309E-3</v>
      </c>
    </row>
    <row r="41" spans="3:32" x14ac:dyDescent="0.2">
      <c r="J41" s="170"/>
      <c r="K41" s="170"/>
      <c r="AB41" s="188">
        <f>_xll.qlCalendarAdvance(Calendar,AB40,"1d","mf",,Trigger)</f>
        <v>42058</v>
      </c>
      <c r="AC41" s="209">
        <f>_xll.qlDayCounterYearFraction(DayCounter,SettlementDate,AB41,,,Trigger)</f>
        <v>0.16986301369863013</v>
      </c>
      <c r="AD41" s="189">
        <f t="shared" si="9"/>
        <v>2.900223838409384E-3</v>
      </c>
      <c r="AE41" s="189">
        <f t="shared" si="10"/>
        <v>2.7620550428813597E-3</v>
      </c>
      <c r="AF41" s="161">
        <f t="shared" si="11"/>
        <v>2.6242337870721467E-3</v>
      </c>
    </row>
    <row r="42" spans="3:32" x14ac:dyDescent="0.2">
      <c r="AB42" s="188">
        <f>_xll.qlCalendarAdvance(Calendar,AB41,"1d","mf",,Trigger)</f>
        <v>42059</v>
      </c>
      <c r="AC42" s="209">
        <f>_xll.qlDayCounterYearFraction(DayCounter,SettlementDate,AB42,,,Trigger)</f>
        <v>0.17260273972602741</v>
      </c>
      <c r="AD42" s="189">
        <f t="shared" si="9"/>
        <v>2.900223838409384E-3</v>
      </c>
      <c r="AE42" s="189">
        <f t="shared" si="10"/>
        <v>2.7668194841064639E-3</v>
      </c>
      <c r="AF42" s="161">
        <f t="shared" si="11"/>
        <v>2.6177884527101842E-3</v>
      </c>
    </row>
    <row r="43" spans="3:32" ht="11.25" customHeight="1" x14ac:dyDescent="0.2">
      <c r="AB43" s="188">
        <f>_xll.qlCalendarAdvance(Calendar,AB42,"1d","mf",,Trigger)</f>
        <v>42060</v>
      </c>
      <c r="AC43" s="209">
        <f>_xll.qlDayCounterYearFraction(DayCounter,SettlementDate,AB43,,,Trigger)</f>
        <v>0.17534246575342466</v>
      </c>
      <c r="AD43" s="189">
        <f t="shared" si="9"/>
        <v>2.900223838409384E-3</v>
      </c>
      <c r="AE43" s="189">
        <f t="shared" si="10"/>
        <v>2.7715839253315681E-3</v>
      </c>
      <c r="AF43" s="161">
        <f t="shared" si="11"/>
        <v>2.6116022793528874E-3</v>
      </c>
    </row>
    <row r="44" spans="3:32" x14ac:dyDescent="0.2">
      <c r="AB44" s="188">
        <f>_xll.qlCalendarAdvance(Calendar,AB43,"1d","mf",,Trigger)</f>
        <v>42061</v>
      </c>
      <c r="AC44" s="209">
        <f>_xll.qlDayCounterYearFraction(DayCounter,SettlementDate,AB44,,,Trigger)</f>
        <v>0.17808219178082191</v>
      </c>
      <c r="AD44" s="189">
        <f t="shared" si="9"/>
        <v>2.900223838409384E-3</v>
      </c>
      <c r="AE44" s="189">
        <f t="shared" si="10"/>
        <v>2.7763483665566727E-3</v>
      </c>
      <c r="AF44" s="161">
        <f t="shared" si="11"/>
        <v>2.6056752670002565E-3</v>
      </c>
    </row>
    <row r="45" spans="3:32" x14ac:dyDescent="0.2">
      <c r="AB45" s="188">
        <f>_xll.qlCalendarAdvance(Calendar,AB44,"1d","mf",,Trigger)</f>
        <v>42062</v>
      </c>
      <c r="AC45" s="209">
        <f>_xll.qlDayCounterYearFraction(DayCounter,SettlementDate,AB45,,,Trigger)</f>
        <v>0.18082191780821918</v>
      </c>
      <c r="AD45" s="189">
        <f t="shared" si="9"/>
        <v>2.900223838409384E-3</v>
      </c>
      <c r="AE45" s="189">
        <f t="shared" si="10"/>
        <v>2.7811128077817769E-3</v>
      </c>
      <c r="AF45" s="161">
        <f t="shared" si="11"/>
        <v>2.6000074156522918E-3</v>
      </c>
    </row>
    <row r="46" spans="3:32" x14ac:dyDescent="0.2">
      <c r="AB46" s="188">
        <f>_xll.qlCalendarAdvance(Calendar,AB45,"1d","mf",,Trigger)</f>
        <v>42065</v>
      </c>
      <c r="AC46" s="209">
        <f>_xll.qlDayCounterYearFraction(DayCounter,SettlementDate,AB46,,,Trigger)</f>
        <v>0.18904109589041096</v>
      </c>
      <c r="AD46" s="189">
        <f t="shared" si="9"/>
        <v>2.900223838409384E-3</v>
      </c>
      <c r="AE46" s="189">
        <f t="shared" si="10"/>
        <v>2.7954061314570894E-3</v>
      </c>
      <c r="AF46" s="161">
        <f t="shared" si="11"/>
        <v>2.5845588276363924E-3</v>
      </c>
    </row>
    <row r="47" spans="3:32" x14ac:dyDescent="0.2">
      <c r="AB47" s="188">
        <f>_xll.qlCalendarAdvance(Calendar,AB46,"1d","mf",,Trigger)</f>
        <v>42066</v>
      </c>
      <c r="AC47" s="209">
        <f>_xll.qlDayCounterYearFraction(DayCounter,SettlementDate,AB47,,,Trigger)</f>
        <v>0.19178082191780821</v>
      </c>
      <c r="AD47" s="189">
        <f t="shared" si="9"/>
        <v>2.900223838409384E-3</v>
      </c>
      <c r="AE47" s="189">
        <f t="shared" si="10"/>
        <v>2.8001705726821936E-3</v>
      </c>
      <c r="AF47" s="161">
        <f t="shared" si="11"/>
        <v>2.5799276203070914E-3</v>
      </c>
    </row>
    <row r="48" spans="3:32" x14ac:dyDescent="0.2">
      <c r="AB48" s="188">
        <f>_xll.qlCalendarAdvance(Calendar,AB47,"1d","mf",,Trigger)</f>
        <v>42067</v>
      </c>
      <c r="AC48" s="209">
        <f>_xll.qlDayCounterYearFraction(DayCounter,SettlementDate,AB48,,,Trigger)</f>
        <v>0.19452054794520549</v>
      </c>
      <c r="AD48" s="189">
        <f t="shared" si="9"/>
        <v>2.900223838409384E-3</v>
      </c>
      <c r="AE48" s="189">
        <f t="shared" si="10"/>
        <v>2.8049350139072982E-3</v>
      </c>
      <c r="AF48" s="161">
        <f t="shared" si="11"/>
        <v>2.575555573982456E-3</v>
      </c>
    </row>
    <row r="49" spans="10:32" x14ac:dyDescent="0.2">
      <c r="AB49" s="188">
        <f>_xll.qlCalendarAdvance(Calendar,AB48,"1d","mf",,Trigger)</f>
        <v>42068</v>
      </c>
      <c r="AC49" s="209">
        <f>_xll.qlDayCounterYearFraction(DayCounter,SettlementDate,AB49,,,Trigger)</f>
        <v>0.19726027397260273</v>
      </c>
      <c r="AD49" s="189">
        <f t="shared" si="9"/>
        <v>2.900223838409384E-3</v>
      </c>
      <c r="AE49" s="189">
        <f t="shared" si="10"/>
        <v>2.8096994551324024E-3</v>
      </c>
      <c r="AF49" s="161">
        <f t="shared" si="11"/>
        <v>2.5714426886624866E-3</v>
      </c>
    </row>
    <row r="50" spans="10:32" x14ac:dyDescent="0.2">
      <c r="AB50" s="188">
        <f>_xll.qlCalendarAdvance(Calendar,AB49,"1d","mf",,Trigger)</f>
        <v>42069</v>
      </c>
      <c r="AC50" s="209">
        <f>_xll.qlDayCounterYearFraction(DayCounter,SettlementDate,AB50,,,Trigger)</f>
        <v>0.2</v>
      </c>
      <c r="AD50" s="189">
        <f t="shared" si="9"/>
        <v>2.900223838409384E-3</v>
      </c>
      <c r="AE50" s="189">
        <f t="shared" si="10"/>
        <v>2.8144638963575066E-3</v>
      </c>
      <c r="AF50" s="161">
        <f t="shared" si="11"/>
        <v>2.5675889643471833E-3</v>
      </c>
    </row>
    <row r="51" spans="10:32" x14ac:dyDescent="0.2">
      <c r="AB51" s="188">
        <f>_xll.qlCalendarAdvance(Calendar,AB50,"1d","mf",,Trigger)</f>
        <v>42072</v>
      </c>
      <c r="AC51" s="209">
        <f>_xll.qlDayCounterYearFraction(DayCounter,SettlementDate,AB51,,,Trigger)</f>
        <v>0.20821917808219179</v>
      </c>
      <c r="AD51" s="189">
        <f t="shared" si="9"/>
        <v>2.900223838409384E-3</v>
      </c>
      <c r="AE51" s="189">
        <f t="shared" si="10"/>
        <v>2.8287572200328195E-3</v>
      </c>
      <c r="AF51" s="161">
        <f t="shared" si="11"/>
        <v>2.5575827574292687E-3</v>
      </c>
    </row>
    <row r="52" spans="10:32" x14ac:dyDescent="0.2">
      <c r="AB52" s="188">
        <f>_xll.qlCalendarAdvance(Calendar,AB51,"1d","mf",,Trigger)</f>
        <v>42073</v>
      </c>
      <c r="AC52" s="209">
        <f>_xll.qlDayCounterYearFraction(DayCounter,SettlementDate,AB52,,,Trigger)</f>
        <v>0.21095890410958903</v>
      </c>
      <c r="AD52" s="189">
        <f t="shared" si="9"/>
        <v>2.900223838409384E-3</v>
      </c>
      <c r="AE52" s="189">
        <f t="shared" si="10"/>
        <v>2.8335216612579237E-3</v>
      </c>
      <c r="AF52" s="161">
        <f t="shared" si="11"/>
        <v>2.5547656771326291E-3</v>
      </c>
    </row>
    <row r="53" spans="10:32" x14ac:dyDescent="0.2">
      <c r="AB53" s="188">
        <f>_xll.qlCalendarAdvance(Calendar,AB52,"1d","mf",,Trigger)</f>
        <v>42074</v>
      </c>
      <c r="AC53" s="209">
        <f>_xll.qlDayCounterYearFraction(DayCounter,SettlementDate,AB53,,,Trigger)</f>
        <v>0.21369863013698631</v>
      </c>
      <c r="AD53" s="189">
        <f t="shared" si="9"/>
        <v>2.900223838409384E-3</v>
      </c>
      <c r="AE53" s="189">
        <f t="shared" si="10"/>
        <v>2.8382861024830279E-3</v>
      </c>
      <c r="AF53" s="161">
        <f t="shared" si="11"/>
        <v>2.5522077578406556E-3</v>
      </c>
    </row>
    <row r="54" spans="10:32" x14ac:dyDescent="0.2">
      <c r="AB54" s="188">
        <f>_xll.qlCalendarAdvance(Calendar,AB53,"1d","mf",,Trigger)</f>
        <v>42075</v>
      </c>
      <c r="AC54" s="209">
        <f>_xll.qlDayCounterYearFraction(DayCounter,SettlementDate,AB54,,,Trigger)</f>
        <v>0.21643835616438356</v>
      </c>
      <c r="AD54" s="189">
        <f t="shared" si="9"/>
        <v>2.900223838409384E-3</v>
      </c>
      <c r="AE54" s="189">
        <f t="shared" si="10"/>
        <v>2.8430505437081321E-3</v>
      </c>
      <c r="AF54" s="161">
        <f t="shared" si="11"/>
        <v>2.5499089995533481E-3</v>
      </c>
    </row>
    <row r="55" spans="10:32" x14ac:dyDescent="0.2">
      <c r="AB55" s="188">
        <f>_xll.qlCalendarAdvance(Calendar,AB54,"1d","mf",,Trigger)</f>
        <v>42076</v>
      </c>
      <c r="AC55" s="209">
        <f>_xll.qlDayCounterYearFraction(DayCounter,SettlementDate,AB55,,,Trigger)</f>
        <v>0.21917808219178081</v>
      </c>
      <c r="AD55" s="189">
        <f t="shared" si="9"/>
        <v>2.900223838409384E-3</v>
      </c>
      <c r="AE55" s="189">
        <f t="shared" si="10"/>
        <v>2.8478149849332367E-3</v>
      </c>
      <c r="AF55" s="161">
        <f t="shared" si="11"/>
        <v>2.5478694022707062E-3</v>
      </c>
    </row>
    <row r="56" spans="10:32" x14ac:dyDescent="0.2">
      <c r="AB56" s="188">
        <f>_xll.qlCalendarAdvance(Calendar,AB55,"1d","mf",,Trigger)</f>
        <v>42079</v>
      </c>
      <c r="AC56" s="209">
        <f>_xll.qlDayCounterYearFraction(DayCounter,SettlementDate,AB56,,,Trigger)</f>
        <v>0.22739726027397261</v>
      </c>
      <c r="AD56" s="189">
        <f t="shared" si="9"/>
        <v>2.900223838409384E-3</v>
      </c>
      <c r="AE56" s="189">
        <f t="shared" si="10"/>
        <v>2.8621083086085492E-3</v>
      </c>
      <c r="AF56" s="161">
        <f t="shared" si="11"/>
        <v>2.5433055764507765E-3</v>
      </c>
    </row>
    <row r="57" spans="10:32" x14ac:dyDescent="0.2">
      <c r="AB57" s="188">
        <f>_xll.qlCalendarAdvance(Calendar,AB56,"1d","mf",,Trigger)</f>
        <v>42080</v>
      </c>
      <c r="AC57" s="209">
        <f>_xll.qlDayCounterYearFraction(DayCounter,SettlementDate,AB57,,,Trigger)</f>
        <v>0.23013698630136986</v>
      </c>
      <c r="AD57" s="189">
        <f t="shared" si="9"/>
        <v>2.900223838409384E-3</v>
      </c>
      <c r="AE57" s="189">
        <f t="shared" si="10"/>
        <v>2.8668727498336538E-3</v>
      </c>
      <c r="AF57" s="161">
        <f t="shared" si="11"/>
        <v>2.5423026231867984E-3</v>
      </c>
    </row>
    <row r="58" spans="10:32" x14ac:dyDescent="0.2">
      <c r="AB58" s="188">
        <f>_xll.qlCalendarAdvance(Calendar,AB57,"1d","mf",,Trigger)</f>
        <v>42081</v>
      </c>
      <c r="AC58" s="209">
        <f>_xll.qlDayCounterYearFraction(DayCounter,SettlementDate,AB58,,,Trigger)</f>
        <v>0.23287671232876711</v>
      </c>
      <c r="AD58" s="189">
        <f t="shared" si="9"/>
        <v>2.900223838409384E-3</v>
      </c>
      <c r="AE58" s="189">
        <f t="shared" si="10"/>
        <v>2.871637191058758E-3</v>
      </c>
      <c r="AF58" s="161">
        <f t="shared" si="11"/>
        <v>2.5415588309274863E-3</v>
      </c>
    </row>
    <row r="59" spans="10:32" x14ac:dyDescent="0.2">
      <c r="AB59" s="188">
        <f>_xll.qlCalendarAdvance(Calendar,AB58,"1d","mf",,Trigger)</f>
        <v>42082</v>
      </c>
      <c r="AC59" s="209">
        <f>_xll.qlDayCounterYearFraction(DayCounter,SettlementDate,AB59,,,Trigger)</f>
        <v>0.23561643835616439</v>
      </c>
      <c r="AD59" s="189">
        <f t="shared" si="9"/>
        <v>2.900223838409384E-3</v>
      </c>
      <c r="AE59" s="189">
        <f t="shared" si="10"/>
        <v>2.8764016322838622E-3</v>
      </c>
      <c r="AF59" s="161">
        <f t="shared" si="11"/>
        <v>2.5410741996728398E-3</v>
      </c>
    </row>
    <row r="60" spans="10:32" x14ac:dyDescent="0.2">
      <c r="J60" s="170"/>
      <c r="AB60" s="188">
        <f>_xll.qlCalendarAdvance(Calendar,AB59,"1d","mf",,Trigger)</f>
        <v>42083</v>
      </c>
      <c r="AC60" s="209">
        <f>_xll.qlDayCounterYearFraction(DayCounter,SettlementDate,AB60,,,Trigger)</f>
        <v>0.23835616438356164</v>
      </c>
      <c r="AD60" s="189">
        <f t="shared" si="9"/>
        <v>2.900223838409384E-3</v>
      </c>
      <c r="AE60" s="189">
        <f t="shared" si="10"/>
        <v>2.8811660735089664E-3</v>
      </c>
      <c r="AF60" s="161">
        <f t="shared" si="11"/>
        <v>2.5408487294228599E-3</v>
      </c>
    </row>
    <row r="61" spans="10:32" x14ac:dyDescent="0.2">
      <c r="J61" s="170"/>
      <c r="AB61" s="188">
        <f>_xll.qlCalendarAdvance(Calendar,AB60,"1d","mf",,Trigger)</f>
        <v>42086</v>
      </c>
      <c r="AC61" s="209">
        <f>_xll.qlDayCounterYearFraction(DayCounter,SettlementDate,AB61,,,Trigger)</f>
        <v>0.24657534246575341</v>
      </c>
      <c r="AD61" s="189">
        <f t="shared" si="9"/>
        <v>2.900223838409384E-3</v>
      </c>
      <c r="AE61" s="189">
        <f t="shared" si="10"/>
        <v>2.8954593971842794E-3</v>
      </c>
      <c r="AF61" s="161">
        <f t="shared" si="11"/>
        <v>2.5417272847009145E-3</v>
      </c>
    </row>
    <row r="62" spans="10:32" x14ac:dyDescent="0.2">
      <c r="J62" s="170"/>
      <c r="AB62" s="188">
        <f>_xll.qlCalendarAdvance(Calendar,AB61,"1d","mf",,Trigger)</f>
        <v>42087</v>
      </c>
      <c r="AC62" s="209">
        <f>_xll.qlDayCounterYearFraction(DayCounter,SettlementDate,AB62,,,Trigger)</f>
        <v>0.24931506849315069</v>
      </c>
      <c r="AD62" s="189">
        <f t="shared" si="9"/>
        <v>2.900223838409384E-3</v>
      </c>
      <c r="AE62" s="189">
        <f t="shared" si="10"/>
        <v>2.9002238384093835E-3</v>
      </c>
      <c r="AF62" s="161">
        <f t="shared" si="11"/>
        <v>2.5425384584695978E-3</v>
      </c>
    </row>
    <row r="63" spans="10:32" x14ac:dyDescent="0.2">
      <c r="J63" s="170"/>
      <c r="AB63" s="188">
        <f>_xll.qlCalendarAdvance(Calendar,AB62,"1d","mf",,Trigger)</f>
        <v>42088</v>
      </c>
      <c r="AC63" s="209">
        <f>_xll.qlDayCounterYearFraction(DayCounter,SettlementDate,AB63,,,Trigger)</f>
        <v>0.25205479452054796</v>
      </c>
      <c r="AD63" s="189">
        <f t="shared" si="9"/>
        <v>2.900223838409384E-3</v>
      </c>
      <c r="AE63" s="189">
        <f t="shared" si="10"/>
        <v>2.9049882796344877E-3</v>
      </c>
      <c r="AF63" s="161">
        <f t="shared" si="11"/>
        <v>2.5436087932429476E-3</v>
      </c>
    </row>
    <row r="64" spans="10:32" x14ac:dyDescent="0.2">
      <c r="J64" s="170"/>
      <c r="AB64" s="188">
        <f>_xll.qlCalendarAdvance(Calendar,AB63,"1d","mf",,Trigger)</f>
        <v>42089</v>
      </c>
      <c r="AC64" s="209">
        <f>_xll.qlDayCounterYearFraction(DayCounter,SettlementDate,AB64,,,Trigger)</f>
        <v>0.25479452054794521</v>
      </c>
      <c r="AD64" s="189">
        <f t="shared" si="9"/>
        <v>2.900223838409384E-3</v>
      </c>
      <c r="AE64" s="189">
        <f t="shared" si="10"/>
        <v>2.9097527208595919E-3</v>
      </c>
      <c r="AF64" s="161">
        <f t="shared" si="11"/>
        <v>2.5449382890209626E-3</v>
      </c>
    </row>
    <row r="65" spans="10:32" x14ac:dyDescent="0.2">
      <c r="J65" s="170"/>
      <c r="AB65" s="188">
        <f>_xll.qlCalendarAdvance(Calendar,AB64,"1d","mf",,Trigger)</f>
        <v>42090</v>
      </c>
      <c r="AC65" s="209">
        <f>_xll.qlDayCounterYearFraction(DayCounter,SettlementDate,AB65,,,Trigger)</f>
        <v>0.25753424657534246</v>
      </c>
      <c r="AD65" s="189">
        <f t="shared" si="9"/>
        <v>2.900223838409384E-3</v>
      </c>
      <c r="AE65" s="189">
        <f t="shared" si="10"/>
        <v>2.9145171620846965E-3</v>
      </c>
      <c r="AF65" s="161">
        <f t="shared" si="11"/>
        <v>2.5465269458036441E-3</v>
      </c>
    </row>
    <row r="66" spans="10:32" x14ac:dyDescent="0.2">
      <c r="J66" s="170"/>
      <c r="K66" s="170"/>
      <c r="AB66" s="188">
        <f>_xll.qlCalendarAdvance(Calendar,AB65,"1d","mf",,Trigger)</f>
        <v>42093</v>
      </c>
      <c r="AC66" s="209">
        <f>_xll.qlDayCounterYearFraction(DayCounter,SettlementDate,AB66,,,Trigger)</f>
        <v>0.26575342465753427</v>
      </c>
      <c r="AD66" s="189">
        <f t="shared" si="9"/>
        <v>2.900223838409384E-3</v>
      </c>
      <c r="AE66" s="189">
        <f t="shared" si="10"/>
        <v>2.928810485760009E-3</v>
      </c>
      <c r="AF66" s="161">
        <f t="shared" si="11"/>
        <v>2.5528478821796835E-3</v>
      </c>
    </row>
    <row r="67" spans="10:32" x14ac:dyDescent="0.2">
      <c r="J67" s="170"/>
      <c r="K67" s="170"/>
      <c r="AB67" s="188">
        <f>_xll.qlCalendarAdvance(Calendar,AB66,"1d","mf",,Trigger)</f>
        <v>42094</v>
      </c>
      <c r="AC67" s="209">
        <f>_xll.qlDayCounterYearFraction(DayCounter,SettlementDate,AB67,,,Trigger)</f>
        <v>0.26849315068493151</v>
      </c>
      <c r="AD67" s="189">
        <f t="shared" ref="AD67:AD98" si="12">$S$13</f>
        <v>2.900223838409384E-3</v>
      </c>
      <c r="AE67" s="189">
        <f t="shared" ref="AE67:AE98" si="13">$S$10+$S$9*AC67</f>
        <v>2.9335749269851132E-3</v>
      </c>
      <c r="AF67" s="161">
        <f t="shared" ref="AF67:AF98" si="14">($S$5+$S$4*AC67+$S$3*AC67^2)</f>
        <v>2.5554731829810287E-3</v>
      </c>
    </row>
    <row r="68" spans="10:32" x14ac:dyDescent="0.2">
      <c r="J68" s="170"/>
      <c r="K68" s="170"/>
      <c r="AB68" s="188">
        <f>_xll.qlCalendarAdvance(Calendar,AB67,"1d","mf",,Trigger)</f>
        <v>42095</v>
      </c>
      <c r="AC68" s="209">
        <f>_xll.qlDayCounterYearFraction(DayCounter,SettlementDate,AB68,,,Trigger)</f>
        <v>0.27123287671232876</v>
      </c>
      <c r="AD68" s="189">
        <f t="shared" si="12"/>
        <v>2.900223838409384E-3</v>
      </c>
      <c r="AE68" s="189">
        <f t="shared" si="13"/>
        <v>2.9383393682102178E-3</v>
      </c>
      <c r="AF68" s="161">
        <f t="shared" si="14"/>
        <v>2.5583576447870396E-3</v>
      </c>
    </row>
    <row r="69" spans="10:32" x14ac:dyDescent="0.2">
      <c r="J69" s="170"/>
      <c r="K69" s="170"/>
      <c r="AB69" s="188">
        <f>_xll.qlCalendarAdvance(Calendar,AB68,"1d","mf",,Trigger)</f>
        <v>42096</v>
      </c>
      <c r="AC69" s="209">
        <f>_xll.qlDayCounterYearFraction(DayCounter,SettlementDate,AB69,,,Trigger)</f>
        <v>0.27397260273972601</v>
      </c>
      <c r="AD69" s="189">
        <f t="shared" si="12"/>
        <v>2.900223838409384E-3</v>
      </c>
      <c r="AE69" s="189">
        <f t="shared" si="13"/>
        <v>2.943103809435322E-3</v>
      </c>
      <c r="AF69" s="161">
        <f t="shared" si="14"/>
        <v>2.5615012675977164E-3</v>
      </c>
    </row>
    <row r="70" spans="10:32" x14ac:dyDescent="0.2">
      <c r="J70" s="170"/>
      <c r="K70" s="170"/>
      <c r="AB70" s="188">
        <f>_xll.qlCalendarAdvance(Calendar,AB69,"1d","mf",,Trigger)</f>
        <v>42101</v>
      </c>
      <c r="AC70" s="209">
        <f>_xll.qlDayCounterYearFraction(DayCounter,SettlementDate,AB70,,,Trigger)</f>
        <v>0.28767123287671231</v>
      </c>
      <c r="AD70" s="189">
        <f t="shared" si="12"/>
        <v>2.900223838409384E-3</v>
      </c>
      <c r="AE70" s="189">
        <f t="shared" si="13"/>
        <v>2.9669260155608434E-3</v>
      </c>
      <c r="AF70" s="161">
        <f t="shared" si="14"/>
        <v>2.5811067967210907E-3</v>
      </c>
    </row>
    <row r="71" spans="10:32" x14ac:dyDescent="0.2">
      <c r="J71" s="170"/>
      <c r="K71" s="170"/>
      <c r="AB71" s="188">
        <f>_xll.qlCalendarAdvance(Calendar,AB70,"1d","mf",,Trigger)</f>
        <v>42102</v>
      </c>
      <c r="AC71" s="209">
        <f>_xll.qlDayCounterYearFraction(DayCounter,SettlementDate,AB71,,,Trigger)</f>
        <v>0.29041095890410956</v>
      </c>
      <c r="AD71" s="189">
        <f t="shared" si="12"/>
        <v>2.900223838409384E-3</v>
      </c>
      <c r="AE71" s="189">
        <f t="shared" si="13"/>
        <v>2.9716904567859475E-3</v>
      </c>
      <c r="AF71" s="161">
        <f t="shared" si="14"/>
        <v>2.5858053855597626E-3</v>
      </c>
    </row>
    <row r="72" spans="10:32" x14ac:dyDescent="0.2">
      <c r="J72" s="170"/>
      <c r="K72" s="170"/>
      <c r="AB72" s="188">
        <f>_xll.qlCalendarAdvance(Calendar,AB71,"1d","mf",,Trigger)</f>
        <v>42103</v>
      </c>
      <c r="AC72" s="209">
        <f>_xll.qlDayCounterYearFraction(DayCounter,SettlementDate,AB72,,,Trigger)</f>
        <v>0.29315068493150687</v>
      </c>
      <c r="AD72" s="189">
        <f t="shared" si="12"/>
        <v>2.900223838409384E-3</v>
      </c>
      <c r="AE72" s="189">
        <f t="shared" si="13"/>
        <v>2.9764548980110517E-3</v>
      </c>
      <c r="AF72" s="161">
        <f t="shared" si="14"/>
        <v>2.5907631354031013E-3</v>
      </c>
    </row>
    <row r="73" spans="10:32" x14ac:dyDescent="0.2">
      <c r="J73" s="170"/>
      <c r="K73" s="170"/>
      <c r="AB73" s="188">
        <f>_xll.qlCalendarAdvance(Calendar,AB72,"1d","mf",,Trigger)</f>
        <v>42104</v>
      </c>
      <c r="AC73" s="209">
        <f>_xll.qlDayCounterYearFraction(DayCounter,SettlementDate,AB73,,,Trigger)</f>
        <v>0.29589041095890412</v>
      </c>
      <c r="AD73" s="189">
        <f t="shared" si="12"/>
        <v>2.900223838409384E-3</v>
      </c>
      <c r="AE73" s="189">
        <f t="shared" si="13"/>
        <v>2.9812193392361559E-3</v>
      </c>
      <c r="AF73" s="161">
        <f t="shared" si="14"/>
        <v>2.5959800462511057E-3</v>
      </c>
    </row>
    <row r="74" spans="10:32" x14ac:dyDescent="0.2">
      <c r="J74" s="170"/>
      <c r="K74" s="170"/>
      <c r="AB74" s="188">
        <f>_xll.qlCalendarAdvance(Calendar,AB73,"1d","mf",,Trigger)</f>
        <v>42107</v>
      </c>
      <c r="AC74" s="209">
        <f>_xll.qlDayCounterYearFraction(DayCounter,SettlementDate,AB74,,,Trigger)</f>
        <v>0.30410958904109592</v>
      </c>
      <c r="AD74" s="189">
        <f t="shared" si="12"/>
        <v>2.900223838409384E-3</v>
      </c>
      <c r="AE74" s="189">
        <f t="shared" si="13"/>
        <v>2.9955126629114689E-3</v>
      </c>
      <c r="AF74" s="161">
        <f t="shared" si="14"/>
        <v>2.6131857448231147E-3</v>
      </c>
    </row>
    <row r="75" spans="10:32" x14ac:dyDescent="0.2">
      <c r="J75" s="170"/>
      <c r="K75" s="170"/>
      <c r="AB75" s="188">
        <f>_xll.qlCalendarAdvance(Calendar,AB74,"1d","mf",,Trigger)</f>
        <v>42108</v>
      </c>
      <c r="AC75" s="209">
        <f>_xll.qlDayCounterYearFraction(DayCounter,SettlementDate,AB75,,,Trigger)</f>
        <v>0.30684931506849317</v>
      </c>
      <c r="AD75" s="189">
        <f t="shared" si="12"/>
        <v>2.900223838409384E-3</v>
      </c>
      <c r="AE75" s="189">
        <f t="shared" si="13"/>
        <v>3.0002771041365735E-3</v>
      </c>
      <c r="AF75" s="161">
        <f t="shared" si="14"/>
        <v>2.6194392996897829E-3</v>
      </c>
    </row>
    <row r="76" spans="10:32" x14ac:dyDescent="0.2">
      <c r="J76" s="170"/>
      <c r="K76" s="170"/>
      <c r="AB76" s="188">
        <f>_xll.qlCalendarAdvance(Calendar,AB75,"1d","mf",,Trigger)</f>
        <v>42109</v>
      </c>
      <c r="AC76" s="209">
        <f>_xll.qlDayCounterYearFraction(DayCounter,SettlementDate,AB76,,,Trigger)</f>
        <v>0.30958904109589042</v>
      </c>
      <c r="AD76" s="189">
        <f t="shared" si="12"/>
        <v>2.900223838409384E-3</v>
      </c>
      <c r="AE76" s="189">
        <f t="shared" si="13"/>
        <v>3.0050415453616777E-3</v>
      </c>
      <c r="AF76" s="161">
        <f t="shared" si="14"/>
        <v>2.6259520155611166E-3</v>
      </c>
    </row>
    <row r="77" spans="10:32" x14ac:dyDescent="0.2">
      <c r="J77" s="170"/>
      <c r="K77" s="170"/>
      <c r="AB77" s="188">
        <f>_xll.qlCalendarAdvance(Calendar,AB76,"1d","mf",,Trigger)</f>
        <v>42110</v>
      </c>
      <c r="AC77" s="209">
        <f>_xll.qlDayCounterYearFraction(DayCounter,SettlementDate,AB77,,,Trigger)</f>
        <v>0.31232876712328766</v>
      </c>
      <c r="AD77" s="189">
        <f t="shared" si="12"/>
        <v>2.900223838409384E-3</v>
      </c>
      <c r="AE77" s="189">
        <f t="shared" si="13"/>
        <v>3.0098059865867818E-3</v>
      </c>
      <c r="AF77" s="161">
        <f t="shared" si="14"/>
        <v>2.6327238924371164E-3</v>
      </c>
    </row>
    <row r="78" spans="10:32" x14ac:dyDescent="0.2">
      <c r="J78" s="170"/>
      <c r="K78" s="170"/>
      <c r="AB78" s="188">
        <f>_xll.qlCalendarAdvance(Calendar,AB77,"1d","mf",,Trigger)</f>
        <v>42111</v>
      </c>
      <c r="AC78" s="209">
        <f>_xll.qlDayCounterYearFraction(DayCounter,SettlementDate,AB78,,,Trigger)</f>
        <v>0.31506849315068491</v>
      </c>
      <c r="AD78" s="189">
        <f t="shared" si="12"/>
        <v>2.900223838409384E-3</v>
      </c>
      <c r="AE78" s="189">
        <f t="shared" si="13"/>
        <v>3.014570427811886E-3</v>
      </c>
      <c r="AF78" s="161">
        <f t="shared" si="14"/>
        <v>2.6397549303177827E-3</v>
      </c>
    </row>
    <row r="79" spans="10:32" x14ac:dyDescent="0.2">
      <c r="J79" s="170"/>
      <c r="K79" s="170"/>
      <c r="AB79" s="188">
        <f>_xll.qlCalendarAdvance(Calendar,AB78,"1d","mf",,Trigger)</f>
        <v>42114</v>
      </c>
      <c r="AC79" s="209">
        <f>_xll.qlDayCounterYearFraction(DayCounter,SettlementDate,AB79,,,Trigger)</f>
        <v>0.32328767123287672</v>
      </c>
      <c r="AD79" s="189">
        <f t="shared" si="12"/>
        <v>2.900223838409384E-3</v>
      </c>
      <c r="AE79" s="189">
        <f t="shared" si="13"/>
        <v>3.0288637514871986E-3</v>
      </c>
      <c r="AF79" s="161">
        <f t="shared" si="14"/>
        <v>2.662403009987776E-3</v>
      </c>
    </row>
    <row r="80" spans="10:32" x14ac:dyDescent="0.2">
      <c r="J80" s="170"/>
      <c r="K80" s="170"/>
      <c r="AB80" s="188">
        <f>_xll.qlCalendarAdvance(Calendar,AB79,"1d","mf",,Trigger)</f>
        <v>42115</v>
      </c>
      <c r="AC80" s="209">
        <f>_xll.qlDayCounterYearFraction(DayCounter,SettlementDate,AB80,,,Trigger)</f>
        <v>0.32602739726027397</v>
      </c>
      <c r="AD80" s="189">
        <f t="shared" si="12"/>
        <v>2.900223838409384E-3</v>
      </c>
      <c r="AE80" s="189">
        <f t="shared" si="13"/>
        <v>3.0336281927123032E-3</v>
      </c>
      <c r="AF80" s="161">
        <f t="shared" si="14"/>
        <v>2.6704706918871061E-3</v>
      </c>
    </row>
    <row r="81" spans="10:32" x14ac:dyDescent="0.2">
      <c r="J81" s="170"/>
      <c r="K81" s="170"/>
      <c r="AB81" s="188">
        <f>_xll.qlCalendarAdvance(Calendar,AB80,"1d","mf",,Trigger)</f>
        <v>42116</v>
      </c>
      <c r="AC81" s="209">
        <f>_xll.qlDayCounterYearFraction(DayCounter,SettlementDate,AB81,,,Trigger)</f>
        <v>0.32876712328767121</v>
      </c>
      <c r="AD81" s="189">
        <f t="shared" si="12"/>
        <v>2.900223838409384E-3</v>
      </c>
      <c r="AE81" s="189">
        <f t="shared" si="13"/>
        <v>3.0383926339374073E-3</v>
      </c>
      <c r="AF81" s="161">
        <f t="shared" si="14"/>
        <v>2.6787975347911013E-3</v>
      </c>
    </row>
    <row r="82" spans="10:32" x14ac:dyDescent="0.2">
      <c r="J82" s="170"/>
      <c r="K82" s="170"/>
      <c r="AB82" s="188">
        <f>_xll.qlCalendarAdvance(Calendar,AB81,"1d","mf",,Trigger)</f>
        <v>42117</v>
      </c>
      <c r="AC82" s="209">
        <f>_xll.qlDayCounterYearFraction(DayCounter,SettlementDate,AB82,,,Trigger)</f>
        <v>0.33150684931506852</v>
      </c>
      <c r="AD82" s="189">
        <f t="shared" si="12"/>
        <v>2.900223838409384E-3</v>
      </c>
      <c r="AE82" s="189">
        <f t="shared" si="13"/>
        <v>3.0431570751625115E-3</v>
      </c>
      <c r="AF82" s="161">
        <f t="shared" si="14"/>
        <v>2.6873835386997634E-3</v>
      </c>
    </row>
    <row r="83" spans="10:32" x14ac:dyDescent="0.2">
      <c r="J83" s="170"/>
      <c r="K83" s="170"/>
      <c r="AB83" s="188">
        <f>_xll.qlCalendarAdvance(Calendar,AB82,"1d","mf",,Trigger)</f>
        <v>42118</v>
      </c>
      <c r="AC83" s="209">
        <f>_xll.qlDayCounterYearFraction(DayCounter,SettlementDate,AB83,,,Trigger)</f>
        <v>0.33424657534246577</v>
      </c>
      <c r="AD83" s="189">
        <f t="shared" si="12"/>
        <v>2.900223838409384E-3</v>
      </c>
      <c r="AE83" s="189">
        <f t="shared" si="13"/>
        <v>3.0479215163876161E-3</v>
      </c>
      <c r="AF83" s="161">
        <f t="shared" si="14"/>
        <v>2.6962287036130903E-3</v>
      </c>
    </row>
    <row r="84" spans="10:32" x14ac:dyDescent="0.2">
      <c r="J84" s="170"/>
      <c r="K84" s="170"/>
      <c r="AB84" s="188">
        <f>_xll.qlCalendarAdvance(Calendar,AB83,"1d","mf",,Trigger)</f>
        <v>42121</v>
      </c>
      <c r="AC84" s="209">
        <f>_xll.qlDayCounterYearFraction(DayCounter,SettlementDate,AB84,,,Trigger)</f>
        <v>0.34246575342465752</v>
      </c>
      <c r="AD84" s="189">
        <f t="shared" si="12"/>
        <v>2.900223838409384E-3</v>
      </c>
      <c r="AE84" s="189">
        <f t="shared" si="13"/>
        <v>3.0622148400629287E-3</v>
      </c>
      <c r="AF84" s="161">
        <f t="shared" si="14"/>
        <v>2.7243191643810689E-3</v>
      </c>
    </row>
    <row r="85" spans="10:32" x14ac:dyDescent="0.2">
      <c r="J85" s="170"/>
      <c r="K85" s="170"/>
      <c r="AB85" s="188">
        <f>_xll.qlCalendarAdvance(Calendar,AB84,"1d","mf",,Trigger)</f>
        <v>42122</v>
      </c>
      <c r="AC85" s="209">
        <f>_xll.qlDayCounterYearFraction(DayCounter,SettlementDate,AB85,,,Trigger)</f>
        <v>0.34520547945205482</v>
      </c>
      <c r="AD85" s="189">
        <f t="shared" si="12"/>
        <v>2.900223838409384E-3</v>
      </c>
      <c r="AE85" s="189">
        <f t="shared" si="13"/>
        <v>3.0669792812880329E-3</v>
      </c>
      <c r="AF85" s="161">
        <f t="shared" si="14"/>
        <v>2.7342009733130599E-3</v>
      </c>
    </row>
    <row r="86" spans="10:32" x14ac:dyDescent="0.2">
      <c r="J86" s="170"/>
      <c r="K86" s="170"/>
      <c r="AB86" s="188">
        <f>_xll.qlCalendarAdvance(Calendar,AB85,"1d","mf",,Trigger)</f>
        <v>42123</v>
      </c>
      <c r="AC86" s="209">
        <f>_xll.qlDayCounterYearFraction(DayCounter,SettlementDate,AB86,,,Trigger)</f>
        <v>0.34794520547945207</v>
      </c>
      <c r="AD86" s="189">
        <f t="shared" si="12"/>
        <v>2.900223838409384E-3</v>
      </c>
      <c r="AE86" s="189">
        <f t="shared" si="13"/>
        <v>3.071743722513137E-3</v>
      </c>
      <c r="AF86" s="161">
        <f t="shared" si="14"/>
        <v>2.7443419432497175E-3</v>
      </c>
    </row>
    <row r="87" spans="10:32" x14ac:dyDescent="0.2">
      <c r="J87" s="170"/>
      <c r="K87" s="170"/>
      <c r="AB87" s="188">
        <f>_xll.qlCalendarAdvance(Calendar,AB86,"1d","mf",,Trigger)</f>
        <v>42124</v>
      </c>
      <c r="AC87" s="209">
        <f>_xll.qlDayCounterYearFraction(DayCounter,SettlementDate,AB87,,,Trigger)</f>
        <v>0.35068493150684932</v>
      </c>
      <c r="AD87" s="189">
        <f t="shared" si="12"/>
        <v>2.900223838409384E-3</v>
      </c>
      <c r="AE87" s="189">
        <f t="shared" si="13"/>
        <v>3.0765081637382416E-3</v>
      </c>
      <c r="AF87" s="161">
        <f t="shared" si="14"/>
        <v>2.7547420741910402E-3</v>
      </c>
    </row>
    <row r="88" spans="10:32" x14ac:dyDescent="0.2">
      <c r="J88" s="170"/>
      <c r="K88" s="170"/>
      <c r="AB88" s="188">
        <f>_xll.qlCalendarAdvance(Calendar,AB87,"1d","mf",,Trigger)</f>
        <v>42128</v>
      </c>
      <c r="AC88" s="209">
        <f>_xll.qlDayCounterYearFraction(DayCounter,SettlementDate,AB88,,,Trigger)</f>
        <v>0.36164383561643837</v>
      </c>
      <c r="AD88" s="189">
        <f t="shared" si="12"/>
        <v>2.900223838409384E-3</v>
      </c>
      <c r="AE88" s="189">
        <f t="shared" si="13"/>
        <v>3.0955659286386588E-3</v>
      </c>
      <c r="AF88" s="161">
        <f t="shared" si="14"/>
        <v>2.7989342080029923E-3</v>
      </c>
    </row>
    <row r="89" spans="10:32" x14ac:dyDescent="0.2">
      <c r="J89" s="170"/>
      <c r="K89" s="170"/>
      <c r="AB89" s="188">
        <f>_xll.qlCalendarAdvance(Calendar,AB88,"1d","mf",,Trigger)</f>
        <v>42129</v>
      </c>
      <c r="AC89" s="209">
        <f>_xll.qlDayCounterYearFraction(DayCounter,SettlementDate,AB89,,,Trigger)</f>
        <v>0.36438356164383562</v>
      </c>
      <c r="AD89" s="189">
        <f t="shared" si="12"/>
        <v>2.900223838409384E-3</v>
      </c>
      <c r="AE89" s="189">
        <f t="shared" si="13"/>
        <v>3.100330369863763E-3</v>
      </c>
      <c r="AF89" s="161">
        <f t="shared" si="14"/>
        <v>2.8106301439676448E-3</v>
      </c>
    </row>
    <row r="90" spans="10:32" x14ac:dyDescent="0.2">
      <c r="J90" s="170"/>
      <c r="K90" s="170"/>
      <c r="AB90" s="188">
        <f>_xll.qlCalendarAdvance(Calendar,AB89,"1d","mf",,Trigger)</f>
        <v>42130</v>
      </c>
      <c r="AC90" s="209">
        <f>_xll.qlDayCounterYearFraction(DayCounter,SettlementDate,AB90,,,Trigger)</f>
        <v>0.36712328767123287</v>
      </c>
      <c r="AD90" s="189">
        <f t="shared" si="12"/>
        <v>2.900223838409384E-3</v>
      </c>
      <c r="AE90" s="189">
        <f t="shared" si="13"/>
        <v>3.1050948110888672E-3</v>
      </c>
      <c r="AF90" s="161">
        <f t="shared" si="14"/>
        <v>2.8225852409369638E-3</v>
      </c>
    </row>
    <row r="91" spans="10:32" x14ac:dyDescent="0.2">
      <c r="J91" s="170"/>
      <c r="K91" s="170"/>
      <c r="AB91" s="188">
        <f>_xll.qlCalendarAdvance(Calendar,AB90,"1d","mf",,Trigger)</f>
        <v>42131</v>
      </c>
      <c r="AC91" s="209">
        <f>_xll.qlDayCounterYearFraction(DayCounter,SettlementDate,AB91,,,Trigger)</f>
        <v>0.36986301369863012</v>
      </c>
      <c r="AD91" s="189">
        <f t="shared" si="12"/>
        <v>2.900223838409384E-3</v>
      </c>
      <c r="AE91" s="189">
        <f t="shared" si="13"/>
        <v>3.1098592523139713E-3</v>
      </c>
      <c r="AF91" s="161">
        <f t="shared" si="14"/>
        <v>2.8347994989109484E-3</v>
      </c>
    </row>
    <row r="92" spans="10:32" x14ac:dyDescent="0.2">
      <c r="J92" s="170"/>
      <c r="K92" s="170"/>
      <c r="AB92" s="188">
        <f>_xll.qlCalendarAdvance(Calendar,AB91,"1d","mf",,Trigger)</f>
        <v>42132</v>
      </c>
      <c r="AC92" s="209">
        <f>_xll.qlDayCounterYearFraction(DayCounter,SettlementDate,AB92,,,Trigger)</f>
        <v>0.37260273972602742</v>
      </c>
      <c r="AD92" s="189">
        <f t="shared" si="12"/>
        <v>2.900223838409384E-3</v>
      </c>
      <c r="AE92" s="189">
        <f t="shared" si="13"/>
        <v>3.1146236935390755E-3</v>
      </c>
      <c r="AF92" s="161">
        <f t="shared" si="14"/>
        <v>2.847272917889599E-3</v>
      </c>
    </row>
    <row r="93" spans="10:32" x14ac:dyDescent="0.2">
      <c r="J93" s="170"/>
      <c r="K93" s="170"/>
      <c r="AB93" s="188">
        <f>_xll.qlCalendarAdvance(Calendar,AB92,"1d","mf",,Trigger)</f>
        <v>42135</v>
      </c>
      <c r="AC93" s="209">
        <f>_xll.qlDayCounterYearFraction(DayCounter,SettlementDate,AB93,,,Trigger)</f>
        <v>0.38082191780821917</v>
      </c>
      <c r="AD93" s="189">
        <f t="shared" si="12"/>
        <v>2.900223838409384E-3</v>
      </c>
      <c r="AE93" s="189">
        <f t="shared" si="13"/>
        <v>3.1289170172143885E-3</v>
      </c>
      <c r="AF93" s="161">
        <f t="shared" si="14"/>
        <v>2.8862481408535464E-3</v>
      </c>
    </row>
    <row r="94" spans="10:32" x14ac:dyDescent="0.2">
      <c r="J94" s="170"/>
      <c r="K94" s="170"/>
      <c r="AB94" s="188">
        <f>_xll.qlCalendarAdvance(Calendar,AB93,"1d","mf",,Trigger)</f>
        <v>42136</v>
      </c>
      <c r="AC94" s="209">
        <f>_xll.qlDayCounterYearFraction(DayCounter,SettlementDate,AB94,,,Trigger)</f>
        <v>0.38356164383561642</v>
      </c>
      <c r="AD94" s="189">
        <f t="shared" si="12"/>
        <v>2.900223838409384E-3</v>
      </c>
      <c r="AE94" s="189">
        <f t="shared" si="13"/>
        <v>3.1336814584394927E-3</v>
      </c>
      <c r="AF94" s="161">
        <f t="shared" si="14"/>
        <v>2.8997582038508603E-3</v>
      </c>
    </row>
    <row r="95" spans="10:32" x14ac:dyDescent="0.2">
      <c r="J95" s="170"/>
      <c r="K95" s="170"/>
      <c r="AB95" s="188">
        <f>_xll.qlCalendarAdvance(Calendar,AB94,"1d","mf",,Trigger)</f>
        <v>42137</v>
      </c>
      <c r="AC95" s="209">
        <f>_xll.qlDayCounterYearFraction(DayCounter,SettlementDate,AB95,,,Trigger)</f>
        <v>0.38630136986301372</v>
      </c>
      <c r="AD95" s="189">
        <f t="shared" si="12"/>
        <v>2.900223838409384E-3</v>
      </c>
      <c r="AE95" s="189">
        <f t="shared" si="13"/>
        <v>3.1384458996645973E-3</v>
      </c>
      <c r="AF95" s="161">
        <f t="shared" si="14"/>
        <v>2.9135274278528412E-3</v>
      </c>
    </row>
    <row r="96" spans="10:32" x14ac:dyDescent="0.2">
      <c r="J96" s="170"/>
      <c r="K96" s="170"/>
      <c r="AB96" s="188">
        <f>_xll.qlCalendarAdvance(Calendar,AB95,"1d","mf",,Trigger)</f>
        <v>42139</v>
      </c>
      <c r="AC96" s="209">
        <f>_xll.qlDayCounterYearFraction(DayCounter,SettlementDate,AB96,,,Trigger)</f>
        <v>0.39178082191780822</v>
      </c>
      <c r="AD96" s="189">
        <f t="shared" si="12"/>
        <v>2.900223838409384E-3</v>
      </c>
      <c r="AE96" s="189">
        <f t="shared" si="13"/>
        <v>3.1479747821148056E-3</v>
      </c>
      <c r="AF96" s="161">
        <f t="shared" si="14"/>
        <v>2.9418433588707994E-3</v>
      </c>
    </row>
    <row r="97" spans="10:32" x14ac:dyDescent="0.2">
      <c r="J97" s="170"/>
      <c r="K97" s="170"/>
      <c r="AB97" s="188">
        <f>_xll.qlCalendarAdvance(Calendar,AB96,"1d","mf",,Trigger)</f>
        <v>42142</v>
      </c>
      <c r="AC97" s="209">
        <f>_xll.qlDayCounterYearFraction(DayCounter,SettlementDate,AB97,,,Trigger)</f>
        <v>0.4</v>
      </c>
      <c r="AD97" s="189">
        <f t="shared" si="12"/>
        <v>2.900223838409384E-3</v>
      </c>
      <c r="AE97" s="189">
        <f t="shared" si="13"/>
        <v>3.1622681057901182E-3</v>
      </c>
      <c r="AF97" s="161">
        <f t="shared" si="14"/>
        <v>2.9862609629327315E-3</v>
      </c>
    </row>
    <row r="98" spans="10:32" x14ac:dyDescent="0.2">
      <c r="J98" s="170"/>
      <c r="K98" s="170"/>
      <c r="AB98" s="188">
        <f>_xll.qlCalendarAdvance(Calendar,AB97,"1d","mf",,Trigger)</f>
        <v>42143</v>
      </c>
      <c r="AC98" s="209">
        <f>_xll.qlDayCounterYearFraction(DayCounter,SettlementDate,AB98,,,Trigger)</f>
        <v>0.40273972602739727</v>
      </c>
      <c r="AD98" s="189">
        <f t="shared" si="12"/>
        <v>2.900223838409384E-3</v>
      </c>
      <c r="AE98" s="189">
        <f t="shared" si="13"/>
        <v>3.1670325470152228E-3</v>
      </c>
      <c r="AF98" s="161">
        <f t="shared" si="14"/>
        <v>3.0015851529627078E-3</v>
      </c>
    </row>
    <row r="99" spans="10:32" x14ac:dyDescent="0.2">
      <c r="J99" s="170"/>
      <c r="K99" s="170"/>
      <c r="AB99" s="188">
        <f>_xll.qlCalendarAdvance(Calendar,AB98,"1d","mf",,Trigger)</f>
        <v>42144</v>
      </c>
      <c r="AC99" s="209">
        <f>_xll.qlDayCounterYearFraction(DayCounter,SettlementDate,AB99,,,Trigger)</f>
        <v>0.40547945205479452</v>
      </c>
      <c r="AD99" s="189">
        <f t="shared" ref="AD99:AD132" si="15">$S$13</f>
        <v>2.900223838409384E-3</v>
      </c>
      <c r="AE99" s="189">
        <f t="shared" ref="AE99:AE132" si="16">$S$10+$S$9*AC99</f>
        <v>3.171796988240327E-3</v>
      </c>
      <c r="AF99" s="161">
        <f t="shared" ref="AF99:AF132" si="17">($S$5+$S$4*AC99+$S$3*AC99^2)</f>
        <v>3.0171685039973493E-3</v>
      </c>
    </row>
    <row r="100" spans="10:32" x14ac:dyDescent="0.2">
      <c r="J100" s="170"/>
      <c r="K100" s="170"/>
      <c r="AB100" s="188">
        <f>_xll.qlCalendarAdvance(Calendar,AB99,"1d","mf",,Trigger)</f>
        <v>42145</v>
      </c>
      <c r="AC100" s="209">
        <f>_xll.qlDayCounterYearFraction(DayCounter,SettlementDate,AB100,,,Trigger)</f>
        <v>0.40821917808219177</v>
      </c>
      <c r="AD100" s="189">
        <f t="shared" si="15"/>
        <v>2.900223838409384E-3</v>
      </c>
      <c r="AE100" s="189">
        <f t="shared" si="16"/>
        <v>3.1765614294654312E-3</v>
      </c>
      <c r="AF100" s="161">
        <f t="shared" si="17"/>
        <v>3.0330110160366572E-3</v>
      </c>
    </row>
    <row r="101" spans="10:32" x14ac:dyDescent="0.2">
      <c r="J101" s="170"/>
      <c r="K101" s="170"/>
      <c r="AB101" s="188">
        <f>_xll.qlCalendarAdvance(Calendar,AB100,"1d","mf",,Trigger)</f>
        <v>42146</v>
      </c>
      <c r="AC101" s="209">
        <f>_xll.qlDayCounterYearFraction(DayCounter,SettlementDate,AB101,,,Trigger)</f>
        <v>0.41095890410958902</v>
      </c>
      <c r="AD101" s="189">
        <f t="shared" si="15"/>
        <v>2.900223838409384E-3</v>
      </c>
      <c r="AE101" s="189">
        <f t="shared" si="16"/>
        <v>3.1813258706905353E-3</v>
      </c>
      <c r="AF101" s="161">
        <f t="shared" si="17"/>
        <v>3.0491126890806303E-3</v>
      </c>
    </row>
    <row r="102" spans="10:32" x14ac:dyDescent="0.2">
      <c r="J102" s="170"/>
      <c r="K102" s="170"/>
      <c r="AB102" s="188">
        <f>_xll.qlCalendarAdvance(Calendar,AB101,"1d","mf",,Trigger)</f>
        <v>42150</v>
      </c>
      <c r="AC102" s="209">
        <f>_xll.qlDayCounterYearFraction(DayCounter,SettlementDate,AB102,,,Trigger)</f>
        <v>0.42191780821917807</v>
      </c>
      <c r="AD102" s="189">
        <f t="shared" si="15"/>
        <v>2.900223838409384E-3</v>
      </c>
      <c r="AE102" s="189">
        <f t="shared" si="16"/>
        <v>3.2003836355909525E-3</v>
      </c>
      <c r="AF102" s="161">
        <f t="shared" si="17"/>
        <v>3.1161109913031846E-3</v>
      </c>
    </row>
    <row r="103" spans="10:32" x14ac:dyDescent="0.2">
      <c r="J103" s="170"/>
      <c r="K103" s="170"/>
      <c r="AB103" s="188">
        <f>_xll.qlCalendarAdvance(Calendar,AB102,"1d","mf",,Trigger)</f>
        <v>42151</v>
      </c>
      <c r="AC103" s="209">
        <f>_xll.qlDayCounterYearFraction(DayCounter,SettlementDate,AB103,,,Trigger)</f>
        <v>0.42465753424657532</v>
      </c>
      <c r="AD103" s="189">
        <f t="shared" si="15"/>
        <v>2.900223838409384E-3</v>
      </c>
      <c r="AE103" s="189">
        <f t="shared" si="16"/>
        <v>3.2051480768160567E-3</v>
      </c>
      <c r="AF103" s="161">
        <f t="shared" si="17"/>
        <v>3.1335084693704879E-3</v>
      </c>
    </row>
    <row r="104" spans="10:32" x14ac:dyDescent="0.2">
      <c r="J104" s="170"/>
      <c r="K104" s="170"/>
      <c r="AB104" s="188">
        <f>_xll.qlCalendarAdvance(Calendar,AB103,"1d","mf",,Trigger)</f>
        <v>42152</v>
      </c>
      <c r="AC104" s="209">
        <f>_xll.qlDayCounterYearFraction(DayCounter,SettlementDate,AB104,,,Trigger)</f>
        <v>0.42739726027397262</v>
      </c>
      <c r="AD104" s="189">
        <f t="shared" si="15"/>
        <v>2.900223838409384E-3</v>
      </c>
      <c r="AE104" s="189">
        <f t="shared" si="16"/>
        <v>3.2099125180411608E-3</v>
      </c>
      <c r="AF104" s="161">
        <f t="shared" si="17"/>
        <v>3.1511651084424573E-3</v>
      </c>
    </row>
    <row r="105" spans="10:32" x14ac:dyDescent="0.2">
      <c r="J105" s="170"/>
      <c r="K105" s="170"/>
      <c r="AB105" s="188">
        <f>_xll.qlCalendarAdvance(Calendar,AB104,"1d","mf",,Trigger)</f>
        <v>42153</v>
      </c>
      <c r="AC105" s="209">
        <f>_xll.qlDayCounterYearFraction(DayCounter,SettlementDate,AB105,,,Trigger)</f>
        <v>0.43013698630136987</v>
      </c>
      <c r="AD105" s="189">
        <f t="shared" si="15"/>
        <v>2.900223838409384E-3</v>
      </c>
      <c r="AE105" s="189">
        <f t="shared" si="16"/>
        <v>3.2146769592662655E-3</v>
      </c>
      <c r="AF105" s="161">
        <f t="shared" si="17"/>
        <v>3.1690809085190928E-3</v>
      </c>
    </row>
    <row r="106" spans="10:32" x14ac:dyDescent="0.2">
      <c r="J106" s="170"/>
      <c r="K106" s="170"/>
      <c r="AB106" s="188">
        <f>_xll.qlCalendarAdvance(Calendar,AB105,"1d","mf",,Trigger)</f>
        <v>42156</v>
      </c>
      <c r="AC106" s="209">
        <f>_xll.qlDayCounterYearFraction(DayCounter,SettlementDate,AB106,,,Trigger)</f>
        <v>0.43835616438356162</v>
      </c>
      <c r="AD106" s="189">
        <f t="shared" si="15"/>
        <v>2.900223838409384E-3</v>
      </c>
      <c r="AE106" s="189">
        <f t="shared" si="16"/>
        <v>3.228970282941578E-3</v>
      </c>
      <c r="AF106" s="161">
        <f t="shared" si="17"/>
        <v>3.2243832747769945E-3</v>
      </c>
    </row>
    <row r="107" spans="10:32" x14ac:dyDescent="0.2">
      <c r="J107" s="170"/>
      <c r="K107" s="170"/>
      <c r="AB107" s="188">
        <f>_xll.qlCalendarAdvance(Calendar,AB106,"1d","mf",,Trigger)</f>
        <v>42157</v>
      </c>
      <c r="AC107" s="209">
        <f>_xll.qlDayCounterYearFraction(DayCounter,SettlementDate,AB107,,,Trigger)</f>
        <v>0.44109589041095892</v>
      </c>
      <c r="AD107" s="189">
        <f t="shared" si="15"/>
        <v>2.900223838409384E-3</v>
      </c>
      <c r="AE107" s="189">
        <f t="shared" si="16"/>
        <v>3.2337347241666826E-3</v>
      </c>
      <c r="AF107" s="161">
        <f t="shared" si="17"/>
        <v>3.2433357188722937E-3</v>
      </c>
    </row>
    <row r="108" spans="10:32" x14ac:dyDescent="0.2">
      <c r="J108" s="170"/>
      <c r="K108" s="170"/>
      <c r="AB108" s="188">
        <f>_xll.qlCalendarAdvance(Calendar,AB107,"1d","mf",,Trigger)</f>
        <v>42158</v>
      </c>
      <c r="AC108" s="209">
        <f>_xll.qlDayCounterYearFraction(DayCounter,SettlementDate,AB108,,,Trigger)</f>
        <v>0.44383561643835617</v>
      </c>
      <c r="AD108" s="189">
        <f t="shared" si="15"/>
        <v>2.900223838409384E-3</v>
      </c>
      <c r="AE108" s="189">
        <f t="shared" si="16"/>
        <v>3.2384991653917868E-3</v>
      </c>
      <c r="AF108" s="161">
        <f t="shared" si="17"/>
        <v>3.2625473239722589E-3</v>
      </c>
    </row>
    <row r="109" spans="10:32" x14ac:dyDescent="0.2">
      <c r="J109" s="170"/>
      <c r="K109" s="170"/>
      <c r="AB109" s="188">
        <f>_xll.qlCalendarAdvance(Calendar,AB108,"1d","mf",,Trigger)</f>
        <v>42159</v>
      </c>
      <c r="AC109" s="209">
        <f>_xll.qlDayCounterYearFraction(DayCounter,SettlementDate,AB109,,,Trigger)</f>
        <v>0.44657534246575342</v>
      </c>
      <c r="AD109" s="189">
        <f t="shared" si="15"/>
        <v>2.900223838409384E-3</v>
      </c>
      <c r="AE109" s="189">
        <f t="shared" si="16"/>
        <v>3.243263606616891E-3</v>
      </c>
      <c r="AF109" s="161">
        <f t="shared" si="17"/>
        <v>3.2820180900768894E-3</v>
      </c>
    </row>
    <row r="110" spans="10:32" x14ac:dyDescent="0.2">
      <c r="J110" s="170"/>
      <c r="K110" s="170"/>
      <c r="AB110" s="188">
        <f>_xll.qlCalendarAdvance(Calendar,AB109,"1d","mf",,Trigger)</f>
        <v>42160</v>
      </c>
      <c r="AC110" s="209">
        <f>_xll.qlDayCounterYearFraction(DayCounter,SettlementDate,AB110,,,Trigger)</f>
        <v>0.44931506849315067</v>
      </c>
      <c r="AD110" s="189">
        <f t="shared" si="15"/>
        <v>2.900223838409384E-3</v>
      </c>
      <c r="AE110" s="189">
        <f t="shared" si="16"/>
        <v>3.2480280478419951E-3</v>
      </c>
      <c r="AF110" s="161">
        <f t="shared" si="17"/>
        <v>3.3017480171861863E-3</v>
      </c>
    </row>
    <row r="111" spans="10:32" x14ac:dyDescent="0.2">
      <c r="J111" s="170"/>
      <c r="K111" s="170"/>
      <c r="AB111" s="188">
        <f>_xll.qlCalendarAdvance(Calendar,AB110,"1d","mf",,Trigger)</f>
        <v>42163</v>
      </c>
      <c r="AC111" s="209">
        <f>_xll.qlDayCounterYearFraction(DayCounter,SettlementDate,AB111,,,Trigger)</f>
        <v>0.45753424657534247</v>
      </c>
      <c r="AD111" s="189">
        <f t="shared" si="15"/>
        <v>2.900223838409384E-3</v>
      </c>
      <c r="AE111" s="189">
        <f t="shared" si="16"/>
        <v>3.2623213715173081E-3</v>
      </c>
      <c r="AF111" s="161">
        <f t="shared" si="17"/>
        <v>3.3624927645420724E-3</v>
      </c>
    </row>
    <row r="112" spans="10:32" x14ac:dyDescent="0.2">
      <c r="J112" s="170"/>
      <c r="K112" s="170"/>
      <c r="AB112" s="188">
        <f>_xll.qlCalendarAdvance(Calendar,AB111,"1d","mf",,Trigger)</f>
        <v>42164</v>
      </c>
      <c r="AC112" s="209">
        <f>_xll.qlDayCounterYearFraction(DayCounter,SettlementDate,AB112,,,Trigger)</f>
        <v>0.46027397260273972</v>
      </c>
      <c r="AD112" s="189">
        <f t="shared" si="15"/>
        <v>2.900223838409384E-3</v>
      </c>
      <c r="AE112" s="189">
        <f t="shared" si="16"/>
        <v>3.2670858127424123E-3</v>
      </c>
      <c r="AF112" s="161">
        <f t="shared" si="17"/>
        <v>3.383259335670033E-3</v>
      </c>
    </row>
    <row r="113" spans="10:32" x14ac:dyDescent="0.2">
      <c r="J113" s="157"/>
      <c r="K113" s="170"/>
      <c r="AB113" s="188">
        <f>_xll.qlCalendarAdvance(Calendar,AB112,"1d","mf",,Trigger)</f>
        <v>42165</v>
      </c>
      <c r="AC113" s="209">
        <f>_xll.qlDayCounterYearFraction(DayCounter,SettlementDate,AB113,,,Trigger)</f>
        <v>0.46301369863013697</v>
      </c>
      <c r="AD113" s="189">
        <f t="shared" si="15"/>
        <v>2.900223838409384E-3</v>
      </c>
      <c r="AE113" s="189">
        <f t="shared" si="16"/>
        <v>3.2718502539675165E-3</v>
      </c>
      <c r="AF113" s="161">
        <f t="shared" si="17"/>
        <v>3.4042850678026593E-3</v>
      </c>
    </row>
    <row r="114" spans="10:32" x14ac:dyDescent="0.2">
      <c r="J114" s="157"/>
      <c r="K114" s="170"/>
      <c r="AB114" s="188">
        <f>_xll.qlCalendarAdvance(Calendar,AB113,"1d","mf",,Trigger)</f>
        <v>42166</v>
      </c>
      <c r="AC114" s="209">
        <f>_xll.qlDayCounterYearFraction(DayCounter,SettlementDate,AB114,,,Trigger)</f>
        <v>0.46575342465753422</v>
      </c>
      <c r="AD114" s="189">
        <f t="shared" si="15"/>
        <v>2.900223838409384E-3</v>
      </c>
      <c r="AE114" s="189">
        <f t="shared" si="16"/>
        <v>3.2766146951926207E-3</v>
      </c>
      <c r="AF114" s="161">
        <f t="shared" si="17"/>
        <v>3.4255699609399516E-3</v>
      </c>
    </row>
    <row r="115" spans="10:32" x14ac:dyDescent="0.2">
      <c r="J115" s="157"/>
      <c r="K115" s="170"/>
      <c r="AB115" s="188">
        <f>_xll.qlCalendarAdvance(Calendar,AB114,"1d","mf",,Trigger)</f>
        <v>42167</v>
      </c>
      <c r="AC115" s="209">
        <f>_xll.qlDayCounterYearFraction(DayCounter,SettlementDate,AB115,,,Trigger)</f>
        <v>0.46849315068493153</v>
      </c>
      <c r="AD115" s="189">
        <f t="shared" si="15"/>
        <v>2.900223838409384E-3</v>
      </c>
      <c r="AE115" s="189">
        <f t="shared" si="16"/>
        <v>3.2813791364177253E-3</v>
      </c>
      <c r="AF115" s="161">
        <f t="shared" si="17"/>
        <v>3.4471140150819099E-3</v>
      </c>
    </row>
    <row r="116" spans="10:32" x14ac:dyDescent="0.2">
      <c r="J116" s="157"/>
      <c r="K116" s="170"/>
      <c r="AB116" s="188">
        <f>_xll.qlCalendarAdvance(Calendar,AB115,"1d","mf",,Trigger)</f>
        <v>42170</v>
      </c>
      <c r="AC116" s="209">
        <f>_xll.qlDayCounterYearFraction(DayCounter,SettlementDate,AB116,,,Trigger)</f>
        <v>0.47671232876712327</v>
      </c>
      <c r="AD116" s="189">
        <f t="shared" si="15"/>
        <v>2.900223838409384E-3</v>
      </c>
      <c r="AE116" s="189">
        <f t="shared" si="16"/>
        <v>3.2956724600930378E-3</v>
      </c>
      <c r="AF116" s="161">
        <f t="shared" si="17"/>
        <v>3.5133011435357804E-3</v>
      </c>
    </row>
    <row r="117" spans="10:32" x14ac:dyDescent="0.2">
      <c r="J117" s="157"/>
      <c r="K117" s="170"/>
      <c r="AB117" s="188">
        <f>_xll.qlCalendarAdvance(Calendar,AB116,"1d","mf",,Trigger)</f>
        <v>42171</v>
      </c>
      <c r="AC117" s="209">
        <f>_xll.qlDayCounterYearFraction(DayCounter,SettlementDate,AB117,,,Trigger)</f>
        <v>0.47945205479452052</v>
      </c>
      <c r="AD117" s="189">
        <f t="shared" si="15"/>
        <v>2.900223838409384E-3</v>
      </c>
      <c r="AE117" s="189">
        <f t="shared" si="16"/>
        <v>3.300436901318142E-3</v>
      </c>
      <c r="AF117" s="161">
        <f t="shared" si="17"/>
        <v>3.5358818416964029E-3</v>
      </c>
    </row>
    <row r="118" spans="10:32" x14ac:dyDescent="0.2">
      <c r="J118" s="157"/>
      <c r="K118" s="170"/>
      <c r="AB118" s="188">
        <f>_xll.qlCalendarAdvance(Calendar,AB117,"1d","mf",,Trigger)</f>
        <v>42172</v>
      </c>
      <c r="AC118" s="209">
        <f>_xll.qlDayCounterYearFraction(DayCounter,SettlementDate,AB118,,,Trigger)</f>
        <v>0.48219178082191783</v>
      </c>
      <c r="AD118" s="189">
        <f t="shared" si="15"/>
        <v>2.900223838409384E-3</v>
      </c>
      <c r="AE118" s="189">
        <f t="shared" si="16"/>
        <v>3.3052013425432466E-3</v>
      </c>
      <c r="AF118" s="161">
        <f t="shared" si="17"/>
        <v>3.5587217008616915E-3</v>
      </c>
    </row>
    <row r="119" spans="10:32" x14ac:dyDescent="0.2">
      <c r="J119" s="157"/>
      <c r="K119" s="157"/>
      <c r="AB119" s="188">
        <f>_xll.qlCalendarAdvance(Calendar,AB118,"1d","mf",,Trigger)</f>
        <v>42173</v>
      </c>
      <c r="AC119" s="209">
        <f>_xll.qlDayCounterYearFraction(DayCounter,SettlementDate,AB119,,,Trigger)</f>
        <v>0.48493150684931507</v>
      </c>
      <c r="AD119" s="189">
        <f t="shared" si="15"/>
        <v>2.900223838409384E-3</v>
      </c>
      <c r="AE119" s="189">
        <f t="shared" si="16"/>
        <v>3.3099657837683508E-3</v>
      </c>
      <c r="AF119" s="161">
        <f t="shared" si="17"/>
        <v>3.5818207210316453E-3</v>
      </c>
    </row>
    <row r="120" spans="10:32" x14ac:dyDescent="0.2">
      <c r="J120" s="157"/>
      <c r="K120" s="157"/>
      <c r="AB120" s="188">
        <f>_xll.qlCalendarAdvance(Calendar,AB119,"1d","mf",,Trigger)</f>
        <v>42177</v>
      </c>
      <c r="AC120" s="209">
        <f>_xll.qlDayCounterYearFraction(DayCounter,SettlementDate,AB120,,,Trigger)</f>
        <v>0.49589041095890413</v>
      </c>
      <c r="AD120" s="189">
        <f t="shared" si="15"/>
        <v>2.900223838409384E-3</v>
      </c>
      <c r="AE120" s="189">
        <f t="shared" si="16"/>
        <v>3.3290235486687679E-3</v>
      </c>
      <c r="AF120" s="161">
        <f t="shared" si="17"/>
        <v>3.6768084117581208E-3</v>
      </c>
    </row>
    <row r="121" spans="10:32" x14ac:dyDescent="0.2">
      <c r="J121" s="157"/>
      <c r="K121" s="157"/>
      <c r="AB121" s="188">
        <f>_xll.qlCalendarAdvance(Calendar,AB120,"1d","mf",,Trigger)</f>
        <v>42178</v>
      </c>
      <c r="AC121" s="209">
        <f>_xll.qlDayCounterYearFraction(DayCounter,SettlementDate,AB121,,,Trigger)</f>
        <v>0.49863013698630138</v>
      </c>
      <c r="AD121" s="189">
        <f t="shared" si="15"/>
        <v>2.900223838409384E-3</v>
      </c>
      <c r="AE121" s="189">
        <f t="shared" si="16"/>
        <v>3.3337879898938721E-3</v>
      </c>
      <c r="AF121" s="161">
        <f t="shared" si="17"/>
        <v>3.7012032369514039E-3</v>
      </c>
    </row>
    <row r="122" spans="10:32" x14ac:dyDescent="0.2">
      <c r="J122" s="157"/>
      <c r="K122" s="157"/>
      <c r="AB122" s="188">
        <f>_xll.qlCalendarAdvance(Calendar,AB121,"1d","mf",,Trigger)</f>
        <v>42179</v>
      </c>
      <c r="AC122" s="209">
        <f>_xll.qlDayCounterYearFraction(DayCounter,SettlementDate,AB122,,,Trigger)</f>
        <v>0.50136986301369868</v>
      </c>
      <c r="AD122" s="189">
        <f t="shared" si="15"/>
        <v>2.900223838409384E-3</v>
      </c>
      <c r="AE122" s="189">
        <f t="shared" si="16"/>
        <v>3.3385524311189763E-3</v>
      </c>
      <c r="AF122" s="161">
        <f t="shared" si="17"/>
        <v>3.7258572231493549E-3</v>
      </c>
    </row>
    <row r="123" spans="10:32" x14ac:dyDescent="0.2">
      <c r="J123" s="157"/>
      <c r="K123" s="157"/>
      <c r="AB123" s="188">
        <f>_xll.qlCalendarAdvance(Calendar,AB122,"1d","mf",,Trigger)</f>
        <v>42180</v>
      </c>
      <c r="AC123" s="209">
        <f>_xll.qlDayCounterYearFraction(DayCounter,SettlementDate,AB123,,,Trigger)</f>
        <v>0.50410958904109593</v>
      </c>
      <c r="AD123" s="189">
        <f t="shared" si="15"/>
        <v>2.900223838409384E-3</v>
      </c>
      <c r="AE123" s="189">
        <f t="shared" si="16"/>
        <v>3.3433168723440805E-3</v>
      </c>
      <c r="AF123" s="161">
        <f t="shared" si="17"/>
        <v>3.7507703703519701E-3</v>
      </c>
    </row>
    <row r="124" spans="10:32" x14ac:dyDescent="0.2">
      <c r="J124" s="157"/>
      <c r="K124" s="157"/>
      <c r="AB124" s="188">
        <f>_xll.qlCalendarAdvance(Calendar,AB123,"1d","mf",,Trigger)</f>
        <v>42181</v>
      </c>
      <c r="AC124" s="209">
        <f>_xll.qlDayCounterYearFraction(DayCounter,SettlementDate,AB124,,,Trigger)</f>
        <v>0.50684931506849318</v>
      </c>
      <c r="AD124" s="189">
        <f t="shared" si="15"/>
        <v>2.900223838409384E-3</v>
      </c>
      <c r="AE124" s="189">
        <f t="shared" si="16"/>
        <v>3.3480813135691851E-3</v>
      </c>
      <c r="AF124" s="161">
        <f t="shared" si="17"/>
        <v>3.7759426785592505E-3</v>
      </c>
    </row>
    <row r="125" spans="10:32" x14ac:dyDescent="0.2">
      <c r="J125" s="157"/>
      <c r="K125" s="157"/>
      <c r="AB125" s="188">
        <f>_xll.qlCalendarAdvance(Calendar,AB124,"1d","mf",,Trigger)</f>
        <v>42184</v>
      </c>
      <c r="AC125" s="209">
        <f>_xll.qlDayCounterYearFraction(DayCounter,SettlementDate,AB125,,,Trigger)</f>
        <v>0.51506849315068493</v>
      </c>
      <c r="AD125" s="189">
        <f t="shared" si="15"/>
        <v>2.900223838409384E-3</v>
      </c>
      <c r="AE125" s="189">
        <f t="shared" si="16"/>
        <v>3.3623746372444976E-3</v>
      </c>
      <c r="AF125" s="161">
        <f t="shared" si="17"/>
        <v>3.8530145692090905E-3</v>
      </c>
    </row>
    <row r="126" spans="10:32" x14ac:dyDescent="0.2">
      <c r="J126" s="157"/>
      <c r="K126" s="157"/>
      <c r="AB126" s="188">
        <f>_xll.qlCalendarAdvance(Calendar,AB125,"1d","mf",,Trigger)</f>
        <v>42185</v>
      </c>
      <c r="AC126" s="209">
        <f>_xll.qlDayCounterYearFraction(DayCounter,SettlementDate,AB126,,,Trigger)</f>
        <v>0.51780821917808217</v>
      </c>
      <c r="AD126" s="189">
        <f t="shared" si="15"/>
        <v>2.900223838409384E-3</v>
      </c>
      <c r="AE126" s="189">
        <f t="shared" si="16"/>
        <v>3.3671390784696018E-3</v>
      </c>
      <c r="AF126" s="161">
        <f t="shared" si="17"/>
        <v>3.8792235214350351E-3</v>
      </c>
    </row>
    <row r="127" spans="10:32" x14ac:dyDescent="0.2">
      <c r="J127" s="157"/>
      <c r="K127" s="157"/>
      <c r="AB127" s="188">
        <f>_xll.qlCalendarAdvance(Calendar,AB126,"1d","mf",,Trigger)</f>
        <v>42186</v>
      </c>
      <c r="AC127" s="209">
        <f>_xll.qlDayCounterYearFraction(DayCounter,SettlementDate,AB127,,,Trigger)</f>
        <v>0.52054794520547942</v>
      </c>
      <c r="AD127" s="189">
        <f t="shared" si="15"/>
        <v>2.900223838409384E-3</v>
      </c>
      <c r="AE127" s="189">
        <f t="shared" si="16"/>
        <v>3.3719035196947064E-3</v>
      </c>
      <c r="AF127" s="161">
        <f t="shared" si="17"/>
        <v>3.9056916346656466E-3</v>
      </c>
    </row>
    <row r="128" spans="10:32" x14ac:dyDescent="0.2">
      <c r="J128" s="157"/>
      <c r="K128" s="157"/>
      <c r="AB128" s="188">
        <f>_xll.qlCalendarAdvance(Calendar,AB127,"1d","mf",,Trigger)</f>
        <v>42187</v>
      </c>
      <c r="AC128" s="209">
        <f>_xll.qlDayCounterYearFraction(DayCounter,SettlementDate,AB128,,,Trigger)</f>
        <v>0.52328767123287667</v>
      </c>
      <c r="AD128" s="189">
        <f t="shared" si="15"/>
        <v>2.900223838409384E-3</v>
      </c>
      <c r="AE128" s="189">
        <f t="shared" si="16"/>
        <v>3.3766679609198106E-3</v>
      </c>
      <c r="AF128" s="161">
        <f t="shared" si="17"/>
        <v>3.9324189089009242E-3</v>
      </c>
    </row>
    <row r="129" spans="11:32" x14ac:dyDescent="0.2">
      <c r="K129" s="157"/>
      <c r="AB129" s="188">
        <f>_xll.qlCalendarAdvance(Calendar,AB128,"1d","mf",,Trigger)</f>
        <v>42188</v>
      </c>
      <c r="AC129" s="209">
        <f>_xll.qlDayCounterYearFraction(DayCounter,SettlementDate,AB129,,,Trigger)</f>
        <v>0.52602739726027392</v>
      </c>
      <c r="AD129" s="189">
        <f t="shared" si="15"/>
        <v>2.900223838409384E-3</v>
      </c>
      <c r="AE129" s="189">
        <f t="shared" si="16"/>
        <v>3.3814324021449148E-3</v>
      </c>
      <c r="AF129" s="161">
        <f t="shared" si="17"/>
        <v>3.9594053441408669E-3</v>
      </c>
    </row>
    <row r="130" spans="11:32" x14ac:dyDescent="0.2">
      <c r="K130" s="157"/>
      <c r="AB130" s="188">
        <f>_xll.qlCalendarAdvance(Calendar,AB129,"1d","mf",,Trigger)</f>
        <v>42191</v>
      </c>
      <c r="AC130" s="209">
        <f>_xll.qlDayCounterYearFraction(DayCounter,SettlementDate,AB130,,,Trigger)</f>
        <v>0.53424657534246578</v>
      </c>
      <c r="AD130" s="189">
        <f t="shared" si="15"/>
        <v>2.900223838409384E-3</v>
      </c>
      <c r="AE130" s="189">
        <f t="shared" si="16"/>
        <v>3.3957257258202278E-3</v>
      </c>
      <c r="AF130" s="161">
        <f t="shared" si="17"/>
        <v>4.0419196158886931E-3</v>
      </c>
    </row>
    <row r="131" spans="11:32" x14ac:dyDescent="0.2">
      <c r="K131" s="157"/>
      <c r="AB131" s="188">
        <f>_xll.qlCalendarAdvance(Calendar,AB130,"1d","mf",,Trigger)</f>
        <v>42192</v>
      </c>
      <c r="AC131" s="209">
        <f>_xll.qlDayCounterYearFraction(DayCounter,SettlementDate,AB131,,,Trigger)</f>
        <v>0.53698630136986303</v>
      </c>
      <c r="AD131" s="189">
        <f t="shared" si="15"/>
        <v>2.900223838409384E-3</v>
      </c>
      <c r="AE131" s="189">
        <f t="shared" si="16"/>
        <v>3.4004901670453319E-3</v>
      </c>
      <c r="AF131" s="161">
        <f t="shared" si="17"/>
        <v>4.0699426951472982E-3</v>
      </c>
    </row>
    <row r="132" spans="11:32" ht="12" thickBot="1" x14ac:dyDescent="0.25">
      <c r="K132" s="157"/>
      <c r="AB132" s="190">
        <f>_xll.qlCalendarAdvance(Calendar,AB131,"1d","mf",,Trigger)</f>
        <v>42193</v>
      </c>
      <c r="AC132" s="210">
        <f>_xll.qlDayCounterYearFraction(DayCounter,SettlementDate,AB132,,,Trigger)</f>
        <v>0.53972602739726028</v>
      </c>
      <c r="AD132" s="191">
        <f t="shared" si="15"/>
        <v>2.900223838409384E-3</v>
      </c>
      <c r="AE132" s="191">
        <f t="shared" si="16"/>
        <v>3.4052546082704361E-3</v>
      </c>
      <c r="AF132" s="164">
        <f t="shared" si="17"/>
        <v>4.0982249354105712E-3</v>
      </c>
    </row>
    <row r="133" spans="11:32" x14ac:dyDescent="0.2">
      <c r="K133" s="157"/>
    </row>
    <row r="134" spans="11:32" x14ac:dyDescent="0.2">
      <c r="K134" s="157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57" bestFit="1" customWidth="1"/>
    <col min="2" max="2" width="20.1640625" style="57" customWidth="1"/>
    <col min="3" max="3" width="17.6640625" style="57" hidden="1" customWidth="1" outlineLevel="1"/>
    <col min="4" max="4" width="20.1640625" style="57" customWidth="1" collapsed="1"/>
    <col min="5" max="5" width="20.1640625" style="57" customWidth="1"/>
    <col min="6" max="8" width="10.5" style="57" bestFit="1" customWidth="1"/>
    <col min="9" max="9" width="17.6640625" style="57" bestFit="1" customWidth="1"/>
    <col min="10" max="10" width="9.33203125" style="57"/>
    <col min="16" max="16" width="2.83203125" style="57" customWidth="1"/>
    <col min="17" max="17" width="27.5" style="57" bestFit="1" customWidth="1"/>
    <col min="18" max="18" width="20.1640625" style="57" hidden="1" customWidth="1"/>
    <col min="19" max="19" width="20.1640625" style="57" bestFit="1" customWidth="1"/>
    <col min="20" max="20" width="20.1640625" style="57" customWidth="1"/>
    <col min="21" max="21" width="20.1640625" style="57" hidden="1" customWidth="1"/>
    <col min="22" max="22" width="10" style="57" bestFit="1" customWidth="1"/>
    <col min="23" max="23" width="9.33203125" style="57" customWidth="1"/>
    <col min="24" max="24" width="10" style="57" bestFit="1" customWidth="1"/>
    <col min="25" max="25" width="9.33203125" style="57"/>
    <col min="26" max="26" width="2.83203125" style="57" customWidth="1"/>
    <col min="27" max="16384" width="9.33203125" style="57"/>
  </cols>
  <sheetData>
    <row r="1" spans="1:29" ht="22.5" x14ac:dyDescent="0.2">
      <c r="A1" s="226"/>
      <c r="B1" s="226" t="s">
        <v>69</v>
      </c>
      <c r="C1" s="226"/>
      <c r="D1" s="226" t="s">
        <v>70</v>
      </c>
      <c r="E1" s="226" t="s">
        <v>71</v>
      </c>
      <c r="F1" s="226" t="s">
        <v>32</v>
      </c>
      <c r="G1" s="226" t="s">
        <v>72</v>
      </c>
      <c r="H1" s="226" t="s">
        <v>73</v>
      </c>
    </row>
    <row r="2" spans="1:29" x14ac:dyDescent="0.2">
      <c r="A2" s="438">
        <v>0</v>
      </c>
      <c r="B2" s="439">
        <f>_xll.qlInterestRateIndexFixingDate(iborindex,D2)</f>
        <v>41992</v>
      </c>
      <c r="C2" s="438" t="str">
        <f>_xll.qlMakeDatedOIS(,D2,E2,OvernightIndex,0,"Act/360",0)</f>
        <v>obj_002c3#0000</v>
      </c>
      <c r="D2" s="439">
        <f>_xll.qlCalendarAdvance(Calendar,SettlementDate,A2&amp;"M","mf")</f>
        <v>41996</v>
      </c>
      <c r="E2" s="439">
        <f>_xll.qlInterestRateIndexMaturity(iborindex,D2)</f>
        <v>42178</v>
      </c>
      <c r="F2" s="440">
        <f>_xll.qlOvernightIndexedSwapFairRate(C2,_xll.ohTrigger(InterestRatesTrigger))</f>
        <v>5.0000000000020113E-4</v>
      </c>
      <c r="G2" s="441">
        <f>_xll.qlInterpolationInterpolate(BasisInterpolator,D2,TRUE,F2)</f>
        <v>2.9030555555555992E-3</v>
      </c>
      <c r="H2" s="440">
        <f t="shared" ref="H2:H33" si="0">F2+G2</f>
        <v>3.4030555555558005E-3</v>
      </c>
      <c r="AA2" s="58"/>
      <c r="AB2" s="58"/>
      <c r="AC2" s="154"/>
    </row>
    <row r="3" spans="1:29" x14ac:dyDescent="0.2">
      <c r="A3" s="442">
        <v>1</v>
      </c>
      <c r="B3" s="443">
        <f>_xll.qlInterestRateIndexFixingDate(iborindex,D3)</f>
        <v>42025</v>
      </c>
      <c r="C3" s="442" t="str">
        <f>_xll.qlMakeDatedOIS(,D3,E3,OvernightIndex,0,"Act/360",0)</f>
        <v>obj_002ee#0000</v>
      </c>
      <c r="D3" s="443">
        <f>_xll.qlCalendarAdvance(Calendar,SettlementDate,A3&amp;"M","mf")</f>
        <v>42027</v>
      </c>
      <c r="E3" s="443">
        <f>_xll.qlInterestRateIndexMaturity(iborindex,D3)</f>
        <v>42208</v>
      </c>
      <c r="F3" s="444">
        <f>_xll.qlOvernightIndexedSwapFairRate(C3,_xll.ohTrigger(InterestRatesTrigger))</f>
        <v>3.7154571856284202E-4</v>
      </c>
      <c r="G3" s="445">
        <f>_xll.qlInterpolationInterpolate(BasisInterpolator,D3,TRUE,F3)</f>
        <v>2.9036079446531004E-3</v>
      </c>
      <c r="H3" s="444">
        <f t="shared" si="0"/>
        <v>3.2751536632159425E-3</v>
      </c>
      <c r="AA3" s="58"/>
      <c r="AB3" s="58"/>
      <c r="AC3" s="154"/>
    </row>
    <row r="4" spans="1:29" x14ac:dyDescent="0.2">
      <c r="A4" s="442">
        <v>2</v>
      </c>
      <c r="B4" s="443">
        <f>_xll.qlInterestRateIndexFixingDate(iborindex,D4)</f>
        <v>42054</v>
      </c>
      <c r="C4" s="442" t="str">
        <f>_xll.qlMakeDatedOIS(,D4,E4,OvernightIndex,0,"Act/360",0)</f>
        <v>obj_002c5#0000</v>
      </c>
      <c r="D4" s="443">
        <f>_xll.qlCalendarAdvance(Calendar,SettlementDate,A4&amp;"M","mf")</f>
        <v>42058</v>
      </c>
      <c r="E4" s="443">
        <f>_xll.qlInterestRateIndexMaturity(iborindex,D4)</f>
        <v>42240</v>
      </c>
      <c r="F4" s="444">
        <f>_xll.qlOvernightIndexedSwapFairRate(C4,_xll.ohTrigger(InterestRatesTrigger))</f>
        <v>3.1892244340798911E-4</v>
      </c>
      <c r="G4" s="445">
        <f>_xll.qlInterpolationInterpolate(BasisInterpolator,D4,TRUE,F4)</f>
        <v>2.9074746683356105E-3</v>
      </c>
      <c r="H4" s="444">
        <f t="shared" si="0"/>
        <v>3.2263971117435998E-3</v>
      </c>
      <c r="AA4" s="58"/>
      <c r="AB4" s="58"/>
      <c r="AC4" s="154"/>
    </row>
    <row r="5" spans="1:29" x14ac:dyDescent="0.2">
      <c r="A5" s="442">
        <v>3</v>
      </c>
      <c r="B5" s="443">
        <f>_xll.qlInterestRateIndexFixingDate(iborindex,D5)</f>
        <v>42082</v>
      </c>
      <c r="C5" s="442" t="str">
        <f>_xll.qlMakeDatedOIS(,D5,E5,OvernightIndex,0,"Act/360",0)</f>
        <v>obj_002d0#0000</v>
      </c>
      <c r="D5" s="443">
        <f>_xll.qlCalendarAdvance(Calendar,SettlementDate,A5&amp;"M","mf")</f>
        <v>42086</v>
      </c>
      <c r="E5" s="443">
        <f>_xll.qlInterestRateIndexMaturity(iborindex,D5)</f>
        <v>42270</v>
      </c>
      <c r="F5" s="444">
        <f>_xll.qlOvernightIndexedSwapFairRate(C5,_xll.ohTrigger(InterestRatesTrigger))</f>
        <v>2.7767226956047959E-4</v>
      </c>
      <c r="G5" s="445">
        <f>_xll.qlInterpolationInterpolate(BasisInterpolator,D5,TRUE,F5)</f>
        <v>2.9165727806262087E-3</v>
      </c>
      <c r="H5" s="444">
        <f t="shared" si="0"/>
        <v>3.1942450501866882E-3</v>
      </c>
      <c r="AA5" s="58"/>
      <c r="AB5" s="58"/>
      <c r="AC5" s="154"/>
    </row>
    <row r="6" spans="1:29" x14ac:dyDescent="0.2">
      <c r="A6" s="442">
        <v>4</v>
      </c>
      <c r="B6" s="443">
        <f>_xll.qlInterestRateIndexFixingDate(iborindex,D6)</f>
        <v>42115</v>
      </c>
      <c r="C6" s="442" t="str">
        <f>_xll.qlMakeDatedOIS(,D6,E6,OvernightIndex,0,"Act/360",0)</f>
        <v>obj_002c8#0000</v>
      </c>
      <c r="D6" s="443">
        <f>_xll.qlCalendarAdvance(Calendar,SettlementDate,A6&amp;"M","mf")</f>
        <v>42117</v>
      </c>
      <c r="E6" s="443">
        <f>_xll.qlInterestRateIndexMaturity(iborindex,D6)</f>
        <v>42300</v>
      </c>
      <c r="F6" s="444">
        <f>_xll.qlOvernightIndexedSwapFairRate(C6,_xll.ohTrigger(InterestRatesTrigger))</f>
        <v>2.3674887283133976E-4</v>
      </c>
      <c r="G6" s="445">
        <f>_xll.qlInterpolationInterpolate(BasisInterpolator,D6,TRUE,F6)</f>
        <v>2.9359040998125458E-3</v>
      </c>
      <c r="H6" s="444">
        <f t="shared" si="0"/>
        <v>3.1726529726438858E-3</v>
      </c>
      <c r="AA6" s="58"/>
      <c r="AB6" s="58"/>
      <c r="AC6" s="154"/>
    </row>
    <row r="7" spans="1:29" x14ac:dyDescent="0.2">
      <c r="A7" s="442">
        <v>5</v>
      </c>
      <c r="B7" s="443">
        <f>_xll.qlInterestRateIndexFixingDate(iborindex,D7)</f>
        <v>42145</v>
      </c>
      <c r="C7" s="442" t="str">
        <f>_xll.qlMakeDatedOIS(,D7,E7,OvernightIndex,0,"Act/360",0)</f>
        <v>obj_002c4#0000</v>
      </c>
      <c r="D7" s="443">
        <f>_xll.qlCalendarAdvance(Calendar,SettlementDate,A7&amp;"M","mf")</f>
        <v>42150</v>
      </c>
      <c r="E7" s="443">
        <f>_xll.qlInterestRateIndexMaturity(iborindex,D7)</f>
        <v>42334</v>
      </c>
      <c r="F7" s="444">
        <f>_xll.qlOvernightIndexedSwapFairRate(C7,_xll.ohTrigger(InterestRatesTrigger))</f>
        <v>2.0730169767301874E-4</v>
      </c>
      <c r="G7" s="445">
        <f>_xll.qlInterpolationInterpolate(BasisInterpolator,D7,TRUE,F7)</f>
        <v>2.9707763710635346E-3</v>
      </c>
      <c r="H7" s="444">
        <f t="shared" si="0"/>
        <v>3.1780780687365533E-3</v>
      </c>
      <c r="AA7" s="58"/>
      <c r="AB7" s="58"/>
      <c r="AC7" s="154"/>
    </row>
    <row r="8" spans="1:29" x14ac:dyDescent="0.2">
      <c r="A8" s="442">
        <v>6</v>
      </c>
      <c r="B8" s="443">
        <f>_xll.qlInterestRateIndexFixingDate(iborindex,D8)</f>
        <v>42173</v>
      </c>
      <c r="C8" s="442" t="str">
        <f>_xll.qlMakeDatedOIS(,D8,E8,OvernightIndex,0,"Act/360",0)</f>
        <v>obj_002ec#0000</v>
      </c>
      <c r="D8" s="443">
        <f>_xll.qlCalendarAdvance(Calendar,SettlementDate,A8&amp;"M","mf")</f>
        <v>42178</v>
      </c>
      <c r="E8" s="443">
        <f>_xll.qlInterestRateIndexMaturity(iborindex,D8)</f>
        <v>42361</v>
      </c>
      <c r="F8" s="444">
        <f>_xll.qlOvernightIndexedSwapFairRate(C8,_xll.ohTrigger(InterestRatesTrigger))</f>
        <v>2.0076892220896453E-4</v>
      </c>
      <c r="G8" s="445">
        <f>_xll.qlInterpolationInterpolate(BasisInterpolator,D8,TRUE,F8)</f>
        <v>3.0148381488470594E-3</v>
      </c>
      <c r="H8" s="444">
        <f t="shared" si="0"/>
        <v>3.215607071056024E-3</v>
      </c>
      <c r="AA8" s="58"/>
      <c r="AB8" s="58"/>
      <c r="AC8" s="154"/>
    </row>
    <row r="9" spans="1:29" x14ac:dyDescent="0.2">
      <c r="A9" s="442">
        <v>7</v>
      </c>
      <c r="B9" s="443">
        <f>_xll.qlInterestRateIndexFixingDate(iborindex,D9)</f>
        <v>42206</v>
      </c>
      <c r="C9" s="442" t="str">
        <f>_xll.qlMakeDatedOIS(,D9,E9,OvernightIndex,0,"Act/360",0)</f>
        <v>obj_002d7#0000</v>
      </c>
      <c r="D9" s="443">
        <f>_xll.qlCalendarAdvance(Calendar,SettlementDate,A9&amp;"M","mf")</f>
        <v>42208</v>
      </c>
      <c r="E9" s="443">
        <f>_xll.qlInterestRateIndexMaturity(iborindex,D9)</f>
        <v>42394</v>
      </c>
      <c r="F9" s="444">
        <f>_xll.qlOvernightIndexedSwapFairRate(C9,_xll.ohTrigger(InterestRatesTrigger))</f>
        <v>2.209713949943579E-4</v>
      </c>
      <c r="G9" s="445">
        <f>_xll.qlInterpolationInterpolate(BasisInterpolator,D9,TRUE,F9)</f>
        <v>3.0952877297283255E-3</v>
      </c>
      <c r="H9" s="444">
        <f t="shared" si="0"/>
        <v>3.3162591247226834E-3</v>
      </c>
      <c r="I9" s="154"/>
      <c r="AA9" s="58"/>
      <c r="AB9" s="58"/>
      <c r="AC9" s="154"/>
    </row>
    <row r="10" spans="1:29" x14ac:dyDescent="0.2">
      <c r="A10" s="442">
        <v>8</v>
      </c>
      <c r="B10" s="443">
        <f>_xll.qlInterestRateIndexFixingDate(iborindex,D10)</f>
        <v>42236</v>
      </c>
      <c r="C10" s="442" t="str">
        <f>_xll.qlMakeDatedOIS(,D10,E10,OvernightIndex,0,"Act/360",0)</f>
        <v>obj_002d8#0000</v>
      </c>
      <c r="D10" s="443">
        <f>_xll.qlCalendarAdvance(Calendar,SettlementDate,A10&amp;"M","mf")</f>
        <v>42240</v>
      </c>
      <c r="E10" s="443">
        <f>_xll.qlInterestRateIndexMaturity(iborindex,D10)</f>
        <v>42424</v>
      </c>
      <c r="F10" s="444">
        <f>_xll.qlOvernightIndexedSwapFairRate(C10,_xll.ohTrigger(InterestRatesTrigger))</f>
        <v>2.6447476008826051E-4</v>
      </c>
      <c r="G10" s="445">
        <f>_xll.qlInterpolationInterpolate(BasisInterpolator,D10,TRUE,F10)</f>
        <v>3.2162610758904977E-3</v>
      </c>
      <c r="H10" s="444">
        <f t="shared" si="0"/>
        <v>3.480735835978758E-3</v>
      </c>
      <c r="I10" s="154"/>
      <c r="AA10" s="58"/>
      <c r="AB10" s="58"/>
      <c r="AC10" s="154"/>
    </row>
    <row r="11" spans="1:29" x14ac:dyDescent="0.2">
      <c r="A11" s="442">
        <v>9</v>
      </c>
      <c r="B11" s="443">
        <f>_xll.qlInterestRateIndexFixingDate(iborindex,D11)</f>
        <v>42268</v>
      </c>
      <c r="C11" s="442" t="str">
        <f>_xll.qlMakeDatedOIS(,D11,E11,OvernightIndex,0,"Act/360",0)</f>
        <v>obj_002e9#0000</v>
      </c>
      <c r="D11" s="443">
        <f>_xll.qlCalendarAdvance(Calendar,SettlementDate,A11&amp;"M","mf")</f>
        <v>42270</v>
      </c>
      <c r="E11" s="443">
        <f>_xll.qlInterestRateIndexMaturity(iborindex,D11)</f>
        <v>42452</v>
      </c>
      <c r="F11" s="444">
        <f>_xll.qlOvernightIndexedSwapFairRate(C11,_xll.ohTrigger(InterestRatesTrigger))</f>
        <v>3.2681628417321454E-4</v>
      </c>
      <c r="G11" s="445">
        <f>_xll.qlInterpolationInterpolate(BasisInterpolator,D11,TRUE,F11)</f>
        <v>3.3343536677225868E-3</v>
      </c>
      <c r="H11" s="444">
        <f t="shared" si="0"/>
        <v>3.6611699518958015E-3</v>
      </c>
      <c r="I11" s="154"/>
      <c r="AA11" s="58"/>
      <c r="AB11" s="58"/>
      <c r="AC11" s="154"/>
    </row>
    <row r="12" spans="1:29" x14ac:dyDescent="0.2">
      <c r="A12" s="442">
        <v>10</v>
      </c>
      <c r="B12" s="443">
        <f>_xll.qlInterestRateIndexFixingDate(iborindex,D12)</f>
        <v>42298</v>
      </c>
      <c r="C12" s="442" t="str">
        <f>_xll.qlMakeDatedOIS(,D12,E12,OvernightIndex,0,"Act/360",0)</f>
        <v>obj_002cd#0000</v>
      </c>
      <c r="D12" s="443">
        <f>_xll.qlCalendarAdvance(Calendar,SettlementDate,A12&amp;"M","mf")</f>
        <v>42300</v>
      </c>
      <c r="E12" s="443">
        <f>_xll.qlInterestRateIndexMaturity(iborindex,D12)</f>
        <v>42485</v>
      </c>
      <c r="F12" s="444">
        <f>_xll.qlOvernightIndexedSwapFairRate(C12,_xll.ohTrigger(InterestRatesTrigger))</f>
        <v>4.168681360348033E-4</v>
      </c>
      <c r="G12" s="445">
        <f>_xll.qlInterpolationInterpolate(BasisInterpolator,D12,TRUE,F12)</f>
        <v>3.4296048677459677E-3</v>
      </c>
      <c r="H12" s="444">
        <f t="shared" si="0"/>
        <v>3.8464730037807708E-3</v>
      </c>
      <c r="I12" s="154"/>
      <c r="AA12" s="58"/>
      <c r="AB12" s="58"/>
      <c r="AC12" s="154"/>
    </row>
    <row r="13" spans="1:29" x14ac:dyDescent="0.2">
      <c r="A13" s="446">
        <v>11</v>
      </c>
      <c r="B13" s="447">
        <f>_xll.qlInterestRateIndexFixingDate(iborindex,D13)</f>
        <v>42327</v>
      </c>
      <c r="C13" s="446" t="str">
        <f>_xll.qlMakeDatedOIS(,D13,E13,OvernightIndex,0,"Act/360",0)</f>
        <v>obj_002d6#0000</v>
      </c>
      <c r="D13" s="447">
        <f>_xll.qlCalendarAdvance(Calendar,SettlementDate,A13&amp;"M","mf")</f>
        <v>42331</v>
      </c>
      <c r="E13" s="447">
        <f>_xll.qlInterestRateIndexMaturity(iborindex,D13)</f>
        <v>42513</v>
      </c>
      <c r="F13" s="448">
        <f>_xll.qlOvernightIndexedSwapFairRate(C13,_xll.ohTrigger(InterestRatesTrigger))</f>
        <v>5.1462723727479956E-4</v>
      </c>
      <c r="G13" s="449">
        <f>_xll.qlInterpolationInterpolate(BasisInterpolator,D13,TRUE,F13)</f>
        <v>3.4755932705146063E-3</v>
      </c>
      <c r="H13" s="448">
        <f t="shared" si="0"/>
        <v>3.9902205077894061E-3</v>
      </c>
      <c r="I13" s="154"/>
      <c r="AA13" s="58"/>
      <c r="AB13" s="58"/>
      <c r="AC13" s="154"/>
    </row>
    <row r="14" spans="1:29" x14ac:dyDescent="0.2">
      <c r="A14" s="438">
        <v>12</v>
      </c>
      <c r="B14" s="439">
        <f>_xll.qlInterestRateIndexFixingDate(iborindex,D14)</f>
        <v>42359</v>
      </c>
      <c r="C14" s="438" t="str">
        <f>_xll.qlMakeDatedOIS(,D14,E14,OvernightIndex,0,"Act/360",0)</f>
        <v>obj_002f3#0000</v>
      </c>
      <c r="D14" s="439">
        <f>_xll.qlCalendarAdvance(Calendar,SettlementDate,A14&amp;"M","mf")</f>
        <v>42361</v>
      </c>
      <c r="E14" s="439">
        <f>_xll.qlInterestRateIndexMaturity(iborindex,D14)</f>
        <v>42544</v>
      </c>
      <c r="F14" s="440">
        <f>_xll.qlOvernightIndexedSwapFairRate(C14,_xll.ohTrigger(InterestRatesTrigger))</f>
        <v>6.2554081784930104E-4</v>
      </c>
      <c r="G14" s="441">
        <f>_xll.qlInterpolationInterpolate(BasisInterpolator,D14,TRUE,F14)</f>
        <v>3.4418276698554347E-3</v>
      </c>
      <c r="H14" s="440">
        <f t="shared" si="0"/>
        <v>4.067368487704736E-3</v>
      </c>
      <c r="I14" s="154"/>
      <c r="AA14" s="58"/>
      <c r="AB14" s="58"/>
      <c r="AC14" s="154"/>
    </row>
    <row r="15" spans="1:29" x14ac:dyDescent="0.2">
      <c r="A15" s="442">
        <v>13</v>
      </c>
      <c r="B15" s="443">
        <f>_xll.qlInterestRateIndexFixingDate(iborindex,D15)</f>
        <v>42390</v>
      </c>
      <c r="C15" s="442" t="str">
        <f>_xll.qlMakeDatedOIS(,D15,E15,OvernightIndex,0,"Act/360",0)</f>
        <v>obj_002e7#0000</v>
      </c>
      <c r="D15" s="443">
        <f>_xll.qlCalendarAdvance(Calendar,SettlementDate,A15&amp;"M","mf")</f>
        <v>42394</v>
      </c>
      <c r="E15" s="443">
        <f>_xll.qlInterestRateIndexMaturity(iborindex,D15)</f>
        <v>42576</v>
      </c>
      <c r="F15" s="444">
        <f>_xll.qlOvernightIndexedSwapFairRate(C15,_xll.ohTrigger(InterestRatesTrigger))</f>
        <v>7.4860378905168687E-4</v>
      </c>
      <c r="G15" s="445">
        <f>_xll.qlInterpolationInterpolate(BasisInterpolator,D15,TRUE,F15)</f>
        <v>3.2959715212178805E-3</v>
      </c>
      <c r="H15" s="444">
        <f t="shared" si="0"/>
        <v>4.0445753102695669E-3</v>
      </c>
      <c r="I15" s="154"/>
      <c r="AA15" s="58"/>
      <c r="AB15" s="58"/>
      <c r="AC15" s="154"/>
    </row>
    <row r="16" spans="1:29" x14ac:dyDescent="0.2">
      <c r="A16" s="442">
        <v>14</v>
      </c>
      <c r="B16" s="443">
        <f>_xll.qlInterestRateIndexFixingDate(iborindex,D16)</f>
        <v>42419</v>
      </c>
      <c r="C16" s="442" t="str">
        <f>_xll.qlMakeDatedOIS(,D16,E16,OvernightIndex,0,"Act/360",0)</f>
        <v>obj_002ef#0000</v>
      </c>
      <c r="D16" s="443">
        <f>_xll.qlCalendarAdvance(Calendar,SettlementDate,A16&amp;"M","mf")</f>
        <v>42423</v>
      </c>
      <c r="E16" s="443">
        <f>_xll.qlInterestRateIndexMaturity(iborindex,D16)</f>
        <v>42605</v>
      </c>
      <c r="F16" s="444">
        <f>_xll.qlOvernightIndexedSwapFairRate(C16,_xll.ohTrigger(InterestRatesTrigger))</f>
        <v>8.6196897694062493E-4</v>
      </c>
      <c r="G16" s="445">
        <f>_xll.qlInterpolationInterpolate(BasisInterpolator,D16,TRUE,F16)</f>
        <v>3.1073692396702593E-3</v>
      </c>
      <c r="H16" s="444">
        <f t="shared" si="0"/>
        <v>3.969338216610884E-3</v>
      </c>
      <c r="I16" s="154"/>
      <c r="AA16" s="58"/>
      <c r="AB16" s="58"/>
      <c r="AC16" s="154"/>
    </row>
    <row r="17" spans="1:29" x14ac:dyDescent="0.2">
      <c r="A17" s="442">
        <v>15</v>
      </c>
      <c r="B17" s="443">
        <f>_xll.qlInterestRateIndexFixingDate(iborindex,D17)</f>
        <v>42450</v>
      </c>
      <c r="C17" s="442" t="str">
        <f>_xll.qlMakeDatedOIS(,D17,E17,OvernightIndex,0,"Act/360",0)</f>
        <v>obj_002f1#0000</v>
      </c>
      <c r="D17" s="443">
        <f>_xll.qlCalendarAdvance(Calendar,SettlementDate,A17&amp;"M","mf")</f>
        <v>42452</v>
      </c>
      <c r="E17" s="443">
        <f>_xll.qlInterestRateIndexMaturity(iborindex,D17)</f>
        <v>42636</v>
      </c>
      <c r="F17" s="444">
        <f>_xll.qlOvernightIndexedSwapFairRate(C17,_xll.ohTrigger(InterestRatesTrigger))</f>
        <v>9.828411471935884E-4</v>
      </c>
      <c r="G17" s="445">
        <f>_xll.qlInterpolationInterpolate(BasisInterpolator,D17,TRUE,F17)</f>
        <v>2.9071065032508989E-3</v>
      </c>
      <c r="H17" s="444">
        <f t="shared" si="0"/>
        <v>3.8899476504444873E-3</v>
      </c>
      <c r="I17" s="154"/>
      <c r="AA17" s="58"/>
      <c r="AB17" s="58"/>
      <c r="AC17" s="154"/>
    </row>
    <row r="18" spans="1:29" x14ac:dyDescent="0.2">
      <c r="A18" s="442">
        <v>16</v>
      </c>
      <c r="B18" s="443">
        <f>_xll.qlInterestRateIndexFixingDate(iborindex,D18)</f>
        <v>42481</v>
      </c>
      <c r="C18" s="442" t="str">
        <f>_xll.qlMakeDatedOIS(,D18,E18,OvernightIndex,0,"Act/360",0)</f>
        <v>obj_002d1#0000</v>
      </c>
      <c r="D18" s="443">
        <f>_xll.qlCalendarAdvance(Calendar,SettlementDate,A18&amp;"M","mf")</f>
        <v>42485</v>
      </c>
      <c r="E18" s="443">
        <f>_xll.qlInterestRateIndexMaturity(iborindex,D18)</f>
        <v>42668</v>
      </c>
      <c r="F18" s="444">
        <f>_xll.qlOvernightIndexedSwapFairRate(C18,_xll.ohTrigger(InterestRatesTrigger))</f>
        <v>1.1175820516026041E-3</v>
      </c>
      <c r="G18" s="445">
        <f>_xll.qlInterpolationInterpolate(BasisInterpolator,D18,TRUE,F18)</f>
        <v>2.7196137957788231E-3</v>
      </c>
      <c r="H18" s="444">
        <f t="shared" si="0"/>
        <v>3.837195847381427E-3</v>
      </c>
      <c r="I18" s="154"/>
      <c r="AA18" s="58"/>
      <c r="AB18" s="58"/>
      <c r="AC18" s="154"/>
    </row>
    <row r="19" spans="1:29" x14ac:dyDescent="0.2">
      <c r="A19" s="442">
        <v>17</v>
      </c>
      <c r="B19" s="443">
        <f>_xll.qlInterestRateIndexFixingDate(iborindex,D19)</f>
        <v>42509</v>
      </c>
      <c r="C19" s="442" t="str">
        <f>_xll.qlMakeDatedOIS(,D19,E19,OvernightIndex,0,"Act/360",0)</f>
        <v>obj_002eb#0000</v>
      </c>
      <c r="D19" s="443">
        <f>_xll.qlCalendarAdvance(Calendar,SettlementDate,A19&amp;"M","mf")</f>
        <v>42513</v>
      </c>
      <c r="E19" s="443">
        <f>_xll.qlInterestRateIndexMaturity(iborindex,D19)</f>
        <v>42697</v>
      </c>
      <c r="F19" s="444">
        <f>_xll.qlOvernightIndexedSwapFairRate(C19,_xll.ohTrigger(InterestRatesTrigger))</f>
        <v>1.2392703664952111E-3</v>
      </c>
      <c r="G19" s="445">
        <f>_xll.qlInterpolationInterpolate(BasisInterpolator,D19,TRUE,F19)</f>
        <v>2.6393083563764634E-3</v>
      </c>
      <c r="H19" s="444">
        <f t="shared" si="0"/>
        <v>3.8785787228716746E-3</v>
      </c>
      <c r="I19" s="154"/>
      <c r="AA19" s="58"/>
      <c r="AB19" s="58"/>
      <c r="AC19" s="154"/>
    </row>
    <row r="20" spans="1:29" x14ac:dyDescent="0.2">
      <c r="A20" s="442">
        <v>18</v>
      </c>
      <c r="B20" s="443">
        <f>_xll.qlInterestRateIndexFixingDate(iborindex,D20)</f>
        <v>42542</v>
      </c>
      <c r="C20" s="442" t="str">
        <f>_xll.qlMakeDatedOIS(,D20,E20,OvernightIndex,0,"Act/360",0)</f>
        <v>obj_002db#0000</v>
      </c>
      <c r="D20" s="443">
        <f>_xll.qlCalendarAdvance(Calendar,SettlementDate,A20&amp;"M","mf")</f>
        <v>42544</v>
      </c>
      <c r="E20" s="443">
        <f>_xll.qlInterestRateIndexMaturity(iborindex,D20)</f>
        <v>42727</v>
      </c>
      <c r="F20" s="444">
        <f>_xll.qlOvernightIndexedSwapFairRate(C20,_xll.ohTrigger(InterestRatesTrigger))</f>
        <v>1.3729053245834912E-3</v>
      </c>
      <c r="G20" s="445">
        <f>_xll.qlInterpolationInterpolate(BasisInterpolator,D20,TRUE,F20)</f>
        <v>2.6840831005277145E-3</v>
      </c>
      <c r="H20" s="444">
        <f t="shared" si="0"/>
        <v>4.0569884251112059E-3</v>
      </c>
      <c r="I20" s="154"/>
      <c r="AA20" s="58"/>
      <c r="AB20" s="58"/>
      <c r="AC20" s="154"/>
    </row>
    <row r="21" spans="1:29" x14ac:dyDescent="0.2">
      <c r="A21" s="442">
        <v>19</v>
      </c>
      <c r="B21" s="443">
        <f>_xll.qlInterestRateIndexFixingDate(iborindex,D21)</f>
        <v>42572</v>
      </c>
      <c r="C21" s="442" t="str">
        <f>_xll.qlMakeDatedOIS(,D21,E21,OvernightIndex,0,"Act/360",0)</f>
        <v>obj_002d5#0000</v>
      </c>
      <c r="D21" s="443">
        <f>_xll.qlCalendarAdvance(Calendar,SettlementDate,A21&amp;"M","mf")</f>
        <v>42576</v>
      </c>
      <c r="E21" s="443">
        <f>_xll.qlInterestRateIndexMaturity(iborindex,D21)</f>
        <v>42760</v>
      </c>
      <c r="F21" s="444">
        <f>_xll.qlOvernightIndexedSwapFairRate(C21,_xll.ohTrigger(InterestRatesTrigger))</f>
        <v>1.5200109041696198E-3</v>
      </c>
      <c r="G21" s="445">
        <f>_xll.qlInterpolationInterpolate(BasisInterpolator,D21,TRUE,F21)</f>
        <v>2.9151746575284661E-3</v>
      </c>
      <c r="H21" s="444">
        <f t="shared" si="0"/>
        <v>4.435185561698086E-3</v>
      </c>
      <c r="I21" s="154"/>
      <c r="AA21" s="58"/>
      <c r="AB21" s="58"/>
      <c r="AC21" s="154"/>
    </row>
    <row r="22" spans="1:29" x14ac:dyDescent="0.2">
      <c r="A22" s="442">
        <v>20</v>
      </c>
      <c r="B22" s="443">
        <f>_xll.qlInterestRateIndexFixingDate(iborindex,D22)</f>
        <v>42601</v>
      </c>
      <c r="C22" s="442" t="str">
        <f>_xll.qlMakeDatedOIS(,D22,E22,OvernightIndex,0,"Act/360",0)</f>
        <v>obj_002d3#0000</v>
      </c>
      <c r="D22" s="443">
        <f>_xll.qlCalendarAdvance(Calendar,SettlementDate,A22&amp;"M","mf")</f>
        <v>42605</v>
      </c>
      <c r="E22" s="443">
        <f>_xll.qlInterestRateIndexMaturity(iborindex,D22)</f>
        <v>42789</v>
      </c>
      <c r="F22" s="444">
        <f>_xll.qlOvernightIndexedSwapFairRate(C22,_xll.ohTrigger(InterestRatesTrigger))</f>
        <v>1.6573533033053367E-3</v>
      </c>
      <c r="G22" s="445">
        <f>_xll.qlInterpolationInterpolate(BasisInterpolator,D22,TRUE,F22)</f>
        <v>3.2448304405339372E-3</v>
      </c>
      <c r="H22" s="444">
        <f t="shared" si="0"/>
        <v>4.9021837438392741E-3</v>
      </c>
      <c r="I22" s="154"/>
      <c r="AA22" s="58"/>
      <c r="AB22" s="58"/>
      <c r="AC22" s="154"/>
    </row>
    <row r="23" spans="1:29" x14ac:dyDescent="0.2">
      <c r="A23" s="442">
        <v>21</v>
      </c>
      <c r="B23" s="443">
        <f>_xll.qlInterestRateIndexFixingDate(iborindex,D23)</f>
        <v>42634</v>
      </c>
      <c r="C23" s="442" t="str">
        <f>_xll.qlMakeDatedOIS(,D23,E23,OvernightIndex,0,"Act/360",0)</f>
        <v>obj_002d4#0000</v>
      </c>
      <c r="D23" s="443">
        <f>_xll.qlCalendarAdvance(Calendar,SettlementDate,A23&amp;"M","mf")</f>
        <v>42636</v>
      </c>
      <c r="E23" s="443">
        <f>_xll.qlInterestRateIndexMaturity(iborindex,D23)</f>
        <v>42817</v>
      </c>
      <c r="F23" s="444">
        <f>_xll.qlOvernightIndexedSwapFairRate(C23,_xll.ohTrigger(InterestRatesTrigger))</f>
        <v>1.8048472756984856E-3</v>
      </c>
      <c r="G23" s="445">
        <f>_xll.qlInterpolationInterpolate(BasisInterpolator,D23,TRUE,F23)</f>
        <v>3.6534656017390139E-3</v>
      </c>
      <c r="H23" s="444">
        <f t="shared" si="0"/>
        <v>5.4583128774374993E-3</v>
      </c>
      <c r="I23" s="154"/>
      <c r="AA23" s="58"/>
      <c r="AB23" s="58"/>
      <c r="AC23" s="154"/>
    </row>
    <row r="24" spans="1:29" x14ac:dyDescent="0.2">
      <c r="A24" s="442">
        <v>22</v>
      </c>
      <c r="B24" s="443">
        <f>_xll.qlInterestRateIndexFixingDate(iborindex,D24)</f>
        <v>42663</v>
      </c>
      <c r="C24" s="442" t="str">
        <f>_xll.qlMakeDatedOIS(,D24,E24,OvernightIndex,0,"Act/360",0)</f>
        <v>obj_002e3#0000</v>
      </c>
      <c r="D24" s="443">
        <f>_xll.qlCalendarAdvance(Calendar,SettlementDate,A24&amp;"M","mf")</f>
        <v>42667</v>
      </c>
      <c r="E24" s="443">
        <f>_xll.qlInterestRateIndexMaturity(iborindex,D24)</f>
        <v>42849</v>
      </c>
      <c r="F24" s="444">
        <f>_xll.qlOvernightIndexedSwapFairRate(C24,_xll.ohTrigger(InterestRatesTrigger))</f>
        <v>1.9750007345202291E-3</v>
      </c>
      <c r="G24" s="445">
        <f>_xll.qlInterpolationInterpolate(BasisInterpolator,D24,TRUE,F24)</f>
        <v>4.048499907225455E-3</v>
      </c>
      <c r="H24" s="444">
        <f t="shared" si="0"/>
        <v>6.0235006417456837E-3</v>
      </c>
      <c r="I24" s="154"/>
      <c r="AA24" s="58"/>
      <c r="AB24" s="58"/>
      <c r="AC24" s="154"/>
    </row>
    <row r="25" spans="1:29" x14ac:dyDescent="0.2">
      <c r="A25" s="446">
        <v>23</v>
      </c>
      <c r="B25" s="447">
        <f>_xll.qlInterestRateIndexFixingDate(iborindex,D25)</f>
        <v>42695</v>
      </c>
      <c r="C25" s="446" t="str">
        <f>_xll.qlMakeDatedOIS(,D25,E25,OvernightIndex,0,"Act/360",0)</f>
        <v>obj_002ea#0000</v>
      </c>
      <c r="D25" s="447">
        <f>_xll.qlCalendarAdvance(Calendar,SettlementDate,A25&amp;"M","mf")</f>
        <v>42697</v>
      </c>
      <c r="E25" s="447">
        <f>_xll.qlInterestRateIndexMaturity(iborindex,D25)</f>
        <v>42878</v>
      </c>
      <c r="F25" s="448">
        <f>_xll.qlOvernightIndexedSwapFairRate(C25,_xll.ohTrigger(InterestRatesTrigger))</f>
        <v>2.1476327283811115E-3</v>
      </c>
      <c r="G25" s="449">
        <f>_xll.qlInterpolationInterpolate(BasisInterpolator,D25,TRUE,F25)</f>
        <v>4.3488037825971555E-3</v>
      </c>
      <c r="H25" s="448">
        <f t="shared" si="0"/>
        <v>6.496436510978267E-3</v>
      </c>
      <c r="I25" s="154"/>
      <c r="AA25" s="58"/>
      <c r="AB25" s="58"/>
      <c r="AC25" s="154"/>
    </row>
    <row r="26" spans="1:29" x14ac:dyDescent="0.2">
      <c r="A26" s="438">
        <v>24</v>
      </c>
      <c r="B26" s="439">
        <f>_xll.qlInterestRateIndexFixingDate(iborindex,D26)</f>
        <v>42725</v>
      </c>
      <c r="C26" s="438" t="str">
        <f>_xll.qlMakeDatedOIS(,D26,E26,OvernightIndex,0,"Act/360",0)</f>
        <v>obj_002e0#0000</v>
      </c>
      <c r="D26" s="439">
        <f>_xll.qlCalendarAdvance(Calendar,SettlementDate,A26&amp;"M","mf")</f>
        <v>42727</v>
      </c>
      <c r="E26" s="439">
        <f>_xll.qlInterestRateIndexMaturity(iborindex,D26)</f>
        <v>42912</v>
      </c>
      <c r="F26" s="440">
        <f>_xll.qlOvernightIndexedSwapFairRate(C26,_xll.ohTrigger(InterestRatesTrigger))</f>
        <v>2.3544302069329281E-3</v>
      </c>
      <c r="G26" s="441">
        <f>_xll.qlInterpolationInterpolate(BasisInterpolator,D26,TRUE,F26)</f>
        <v>4.5012966335233346E-3</v>
      </c>
      <c r="H26" s="440">
        <f t="shared" si="0"/>
        <v>6.8557268404562631E-3</v>
      </c>
      <c r="I26" s="154"/>
      <c r="AA26" s="58"/>
      <c r="AB26" s="58"/>
      <c r="AC26" s="154"/>
    </row>
    <row r="27" spans="1:29" x14ac:dyDescent="0.2">
      <c r="A27" s="442">
        <v>25</v>
      </c>
      <c r="B27" s="443">
        <f>_xll.qlInterestRateIndexFixingDate(iborindex,D27)</f>
        <v>42754</v>
      </c>
      <c r="C27" s="442" t="str">
        <f>_xll.qlMakeDatedOIS(,D27,E27,OvernightIndex,0,"Act/360",0)</f>
        <v>obj_002d2#0000</v>
      </c>
      <c r="D27" s="443">
        <f>_xll.qlCalendarAdvance(Calendar,SettlementDate,A27&amp;"M","mf")</f>
        <v>42758</v>
      </c>
      <c r="E27" s="443">
        <f>_xll.qlInterestRateIndexMaturity(iborindex,D27)</f>
        <v>42940</v>
      </c>
      <c r="F27" s="444">
        <f>_xll.qlOvernightIndexedSwapFairRate(C27,_xll.ohTrigger(InterestRatesTrigger))</f>
        <v>2.5615315887663114E-3</v>
      </c>
      <c r="G27" s="445">
        <f>_xll.qlInterpolationInterpolate(BasisInterpolator,D27,TRUE,F27)</f>
        <v>4.4849101046153961E-3</v>
      </c>
      <c r="H27" s="444">
        <f t="shared" si="0"/>
        <v>7.0464416933817076E-3</v>
      </c>
      <c r="I27" s="154"/>
      <c r="AA27" s="58"/>
      <c r="AB27" s="58"/>
      <c r="AC27" s="154"/>
    </row>
    <row r="28" spans="1:29" x14ac:dyDescent="0.2">
      <c r="A28" s="442">
        <v>26</v>
      </c>
      <c r="B28" s="443">
        <f>_xll.qlInterestRateIndexFixingDate(iborindex,D28)</f>
        <v>42787</v>
      </c>
      <c r="C28" s="442" t="str">
        <f>_xll.qlMakeDatedOIS(,D28,E28,OvernightIndex,0,"Act/360",0)</f>
        <v>obj_002df#0000</v>
      </c>
      <c r="D28" s="443">
        <f>_xll.qlCalendarAdvance(Calendar,SettlementDate,A28&amp;"M","mf")</f>
        <v>42789</v>
      </c>
      <c r="E28" s="443">
        <f>_xll.qlInterestRateIndexMaturity(iborindex,D28)</f>
        <v>42970</v>
      </c>
      <c r="F28" s="444">
        <f>_xll.qlOvernightIndexedSwapFairRate(C28,_xll.ohTrigger(InterestRatesTrigger))</f>
        <v>2.7955572543680801E-3</v>
      </c>
      <c r="G28" s="445">
        <f>_xll.qlInterpolationInterpolate(BasisInterpolator,D28,TRUE,F28)</f>
        <v>4.3346743163968611E-3</v>
      </c>
      <c r="H28" s="444">
        <f t="shared" si="0"/>
        <v>7.1302315707649413E-3</v>
      </c>
      <c r="I28" s="154"/>
      <c r="AA28" s="58"/>
      <c r="AB28" s="58"/>
      <c r="AC28" s="154"/>
    </row>
    <row r="29" spans="1:29" x14ac:dyDescent="0.2">
      <c r="A29" s="442">
        <v>27</v>
      </c>
      <c r="B29" s="443">
        <f>_xll.qlInterestRateIndexFixingDate(iborindex,D29)</f>
        <v>42815</v>
      </c>
      <c r="C29" s="442" t="str">
        <f>_xll.qlMakeDatedOIS(,D29,E29,OvernightIndex,0,"Act/360",0)</f>
        <v>obj_002da#0000</v>
      </c>
      <c r="D29" s="443">
        <f>_xll.qlCalendarAdvance(Calendar,SettlementDate,A29&amp;"M","mf")</f>
        <v>42817</v>
      </c>
      <c r="E29" s="443">
        <f>_xll.qlInterestRateIndexMaturity(iborindex,D29)</f>
        <v>43003</v>
      </c>
      <c r="F29" s="444">
        <f>_xll.qlOvernightIndexedSwapFairRate(C29,_xll.ohTrigger(InterestRatesTrigger))</f>
        <v>3.0511179224526706E-3</v>
      </c>
      <c r="G29" s="445">
        <f>_xll.qlInterpolationInterpolate(BasisInterpolator,D29,TRUE,F29)</f>
        <v>4.1033640242245624E-3</v>
      </c>
      <c r="H29" s="444">
        <f t="shared" si="0"/>
        <v>7.154481946677233E-3</v>
      </c>
      <c r="I29" s="154"/>
      <c r="AA29" s="58"/>
      <c r="AB29" s="58"/>
      <c r="AC29" s="154"/>
    </row>
    <row r="30" spans="1:29" x14ac:dyDescent="0.2">
      <c r="A30" s="442">
        <v>28</v>
      </c>
      <c r="B30" s="443">
        <f>_xll.qlInterestRateIndexFixingDate(iborindex,D30)</f>
        <v>42845</v>
      </c>
      <c r="C30" s="442" t="str">
        <f>_xll.qlMakeDatedOIS(,D30,E30,OvernightIndex,0,"Act/360",0)</f>
        <v>obj_002ce#0000</v>
      </c>
      <c r="D30" s="443">
        <f>_xll.qlCalendarAdvance(Calendar,SettlementDate,A30&amp;"M","mf")</f>
        <v>42849</v>
      </c>
      <c r="E30" s="443">
        <f>_xll.qlInterestRateIndexMaturity(iborindex,D30)</f>
        <v>43032</v>
      </c>
      <c r="F30" s="444">
        <f>_xll.qlOvernightIndexedSwapFairRate(C30,_xll.ohTrigger(InterestRatesTrigger))</f>
        <v>3.3235565997916786E-3</v>
      </c>
      <c r="G30" s="445">
        <f>_xll.qlInterpolationInterpolate(BasisInterpolator,D30,TRUE,F30)</f>
        <v>3.7507211470255253E-3</v>
      </c>
      <c r="H30" s="444">
        <f t="shared" si="0"/>
        <v>7.0742777468172039E-3</v>
      </c>
      <c r="I30" s="154"/>
      <c r="AA30" s="58"/>
      <c r="AB30" s="58"/>
      <c r="AC30" s="154"/>
    </row>
    <row r="31" spans="1:29" x14ac:dyDescent="0.2">
      <c r="A31" s="442">
        <v>29</v>
      </c>
      <c r="B31" s="443">
        <f>_xll.qlInterestRateIndexFixingDate(iborindex,D31)</f>
        <v>42874</v>
      </c>
      <c r="C31" s="442" t="str">
        <f>_xll.qlMakeDatedOIS(,D31,E31,OvernightIndex,0,"Act/360",0)</f>
        <v>obj_002cc#0000</v>
      </c>
      <c r="D31" s="443">
        <f>_xll.qlCalendarAdvance(Calendar,SettlementDate,A31&amp;"M","mf")</f>
        <v>42878</v>
      </c>
      <c r="E31" s="443">
        <f>_xll.qlInterestRateIndexMaturity(iborindex,D31)</f>
        <v>43062</v>
      </c>
      <c r="F31" s="444">
        <f>_xll.qlOvernightIndexedSwapFairRate(C31,_xll.ohTrigger(InterestRatesTrigger))</f>
        <v>3.6069803314912104E-3</v>
      </c>
      <c r="G31" s="445">
        <f>_xll.qlInterpolationInterpolate(BasisInterpolator,D31,TRUE,F31)</f>
        <v>3.370371712315327E-3</v>
      </c>
      <c r="H31" s="444">
        <f t="shared" si="0"/>
        <v>6.9773520438065374E-3</v>
      </c>
      <c r="I31" s="154"/>
      <c r="AA31" s="58"/>
      <c r="AB31" s="58"/>
      <c r="AC31" s="154"/>
    </row>
    <row r="32" spans="1:29" x14ac:dyDescent="0.2">
      <c r="A32" s="442">
        <v>30</v>
      </c>
      <c r="B32" s="443">
        <f>_xll.qlInterestRateIndexFixingDate(iborindex,D32)</f>
        <v>42907</v>
      </c>
      <c r="C32" s="442" t="str">
        <f>_xll.qlMakeDatedOIS(,D32,E32,OvernightIndex,0,"Act/360",0)</f>
        <v>obj_002dd#0000</v>
      </c>
      <c r="D32" s="443">
        <f>_xll.qlCalendarAdvance(Calendar,SettlementDate,A32&amp;"M","mf")</f>
        <v>42912</v>
      </c>
      <c r="E32" s="443">
        <f>_xll.qlInterestRateIndexMaturity(iborindex,D32)</f>
        <v>43096</v>
      </c>
      <c r="F32" s="444">
        <f>_xll.qlOvernightIndexedSwapFairRate(C32,_xll.ohTrigger(InterestRatesTrigger))</f>
        <v>3.9559559002315088E-3</v>
      </c>
      <c r="G32" s="445">
        <f>_xll.qlInterpolationInterpolate(BasisInterpolator,D32,TRUE,F32)</f>
        <v>2.8774617024880664E-3</v>
      </c>
      <c r="H32" s="444">
        <f t="shared" si="0"/>
        <v>6.8334176027195753E-3</v>
      </c>
      <c r="I32" s="154"/>
      <c r="AA32" s="58"/>
      <c r="AB32" s="58"/>
      <c r="AC32" s="154"/>
    </row>
    <row r="33" spans="1:29" x14ac:dyDescent="0.2">
      <c r="A33" s="442">
        <v>31</v>
      </c>
      <c r="B33" s="443">
        <f>_xll.qlInterestRateIndexFixingDate(iborindex,D33)</f>
        <v>42936</v>
      </c>
      <c r="C33" s="442" t="str">
        <f>_xll.qlMakeDatedOIS(,D33,E33,OvernightIndex,0,"Act/360",0)</f>
        <v>obj_002c7#0000</v>
      </c>
      <c r="D33" s="443">
        <f>_xll.qlCalendarAdvance(Calendar,SettlementDate,A33&amp;"M","mf")</f>
        <v>42940</v>
      </c>
      <c r="E33" s="443">
        <f>_xll.qlInterestRateIndexMaturity(iborindex,D33)</f>
        <v>43124</v>
      </c>
      <c r="F33" s="444">
        <f>_xll.qlOvernightIndexedSwapFairRate(C33,_xll.ohTrigger(InterestRatesTrigger))</f>
        <v>4.2610581467048842E-3</v>
      </c>
      <c r="G33" s="445">
        <f>_xll.qlInterpolationInterpolate(BasisInterpolator,D33,TRUE,F33)</f>
        <v>2.4541058691026365E-3</v>
      </c>
      <c r="H33" s="444">
        <f t="shared" si="0"/>
        <v>6.7151640158075211E-3</v>
      </c>
      <c r="I33" s="154"/>
      <c r="AA33" s="58"/>
      <c r="AB33" s="58"/>
      <c r="AC33" s="154"/>
    </row>
    <row r="34" spans="1:29" x14ac:dyDescent="0.2">
      <c r="A34" s="442">
        <v>32</v>
      </c>
      <c r="B34" s="443">
        <f>_xll.qlInterestRateIndexFixingDate(iborindex,D34)</f>
        <v>42968</v>
      </c>
      <c r="C34" s="442" t="str">
        <f>_xll.qlMakeDatedOIS(,D34,E34,OvernightIndex,0,"Act/360",0)</f>
        <v>obj_002d9#0000</v>
      </c>
      <c r="D34" s="443">
        <f>_xll.qlCalendarAdvance(Calendar,SettlementDate,A34&amp;"M","mf")</f>
        <v>42970</v>
      </c>
      <c r="E34" s="443">
        <f>_xll.qlInterestRateIndexMaturity(iborindex,D34)</f>
        <v>43154</v>
      </c>
      <c r="F34" s="444">
        <f>_xll.qlOvernightIndexedSwapFairRate(C34,_xll.ohTrigger(InterestRatesTrigger))</f>
        <v>4.6024876394367767E-3</v>
      </c>
      <c r="G34" s="445">
        <f>_xll.qlInterpolationInterpolate(BasisInterpolator,D34,TRUE,F34)</f>
        <v>2.0039630797729687E-3</v>
      </c>
      <c r="H34" s="444">
        <f t="shared" ref="H34:H50" si="1">F34+G34</f>
        <v>6.6064507192097454E-3</v>
      </c>
      <c r="I34" s="154"/>
      <c r="AA34" s="58"/>
      <c r="AB34" s="58"/>
      <c r="AC34" s="154"/>
    </row>
    <row r="35" spans="1:29" x14ac:dyDescent="0.2">
      <c r="A35" s="442">
        <v>33</v>
      </c>
      <c r="B35" s="443">
        <f>_xll.qlInterestRateIndexFixingDate(iborindex,D35)</f>
        <v>42999</v>
      </c>
      <c r="C35" s="442" t="str">
        <f>_xll.qlMakeDatedOIS(,D35,E35,OvernightIndex,0,"Act/360",0)</f>
        <v>obj_002e4#0000</v>
      </c>
      <c r="D35" s="443">
        <f>_xll.qlCalendarAdvance(Calendar,SettlementDate,A35&amp;"M","mf")</f>
        <v>43003</v>
      </c>
      <c r="E35" s="443">
        <f>_xll.qlInterestRateIndexMaturity(iborindex,D35)</f>
        <v>43185</v>
      </c>
      <c r="F35" s="444">
        <f>_xll.qlOvernightIndexedSwapFairRate(C35,_xll.ohTrigger(InterestRatesTrigger))</f>
        <v>4.9784483550098712E-3</v>
      </c>
      <c r="G35" s="445">
        <f>_xll.qlInterpolationInterpolate(BasisInterpolator,D35,TRUE,F35)</f>
        <v>1.5376589167873317E-3</v>
      </c>
      <c r="H35" s="444">
        <f t="shared" si="1"/>
        <v>6.5161072717972029E-3</v>
      </c>
      <c r="I35" s="154"/>
      <c r="AA35" s="58"/>
      <c r="AB35" s="58"/>
      <c r="AC35" s="154"/>
    </row>
    <row r="36" spans="1:29" x14ac:dyDescent="0.2">
      <c r="A36" s="442">
        <v>34</v>
      </c>
      <c r="B36" s="443">
        <f>_xll.qlInterestRateIndexFixingDate(iborindex,D36)</f>
        <v>43027</v>
      </c>
      <c r="C36" s="442" t="str">
        <f>_xll.qlMakeDatedOIS(,D36,E36,OvernightIndex,0,"Act/360",0)</f>
        <v>obj_002e2#0000</v>
      </c>
      <c r="D36" s="443">
        <f>_xll.qlCalendarAdvance(Calendar,SettlementDate,A36&amp;"M","mf")</f>
        <v>43031</v>
      </c>
      <c r="E36" s="443">
        <f>_xll.qlInterestRateIndexMaturity(iborindex,D36)</f>
        <v>43213</v>
      </c>
      <c r="F36" s="444">
        <f>_xll.qlOvernightIndexedSwapFairRate(C36,_xll.ohTrigger(InterestRatesTrigger))</f>
        <v>5.3142553352981542E-3</v>
      </c>
      <c r="G36" s="445">
        <f>_xll.qlInterpolationInterpolate(BasisInterpolator,D36,TRUE,F36)</f>
        <v>1.1860257927104375E-3</v>
      </c>
      <c r="H36" s="444">
        <f t="shared" si="1"/>
        <v>6.5002811280085917E-3</v>
      </c>
      <c r="I36" s="154"/>
      <c r="AA36" s="58"/>
      <c r="AB36" s="58"/>
      <c r="AC36" s="154"/>
    </row>
    <row r="37" spans="1:29" x14ac:dyDescent="0.2">
      <c r="A37" s="446">
        <v>35</v>
      </c>
      <c r="B37" s="447">
        <f>_xll.qlInterestRateIndexFixingDate(iborindex,D37)</f>
        <v>43060</v>
      </c>
      <c r="C37" s="446" t="str">
        <f>_xll.qlMakeDatedOIS(,D37,E37,OvernightIndex,0,"Act/360",0)</f>
        <v>obj_002e1#0000</v>
      </c>
      <c r="D37" s="447">
        <f>_xll.qlCalendarAdvance(Calendar,SettlementDate,A37&amp;"M","mf")</f>
        <v>43062</v>
      </c>
      <c r="E37" s="447">
        <f>_xll.qlInterestRateIndexMaturity(iborindex,D37)</f>
        <v>43243</v>
      </c>
      <c r="F37" s="448">
        <f>_xll.qlOvernightIndexedSwapFairRate(C37,_xll.ohTrigger(InterestRatesTrigger))</f>
        <v>5.6827420558204396E-3</v>
      </c>
      <c r="G37" s="449">
        <f>_xll.qlInterpolationInterpolate(BasisInterpolator,D37,TRUE,F37)</f>
        <v>8.6584806083225786E-4</v>
      </c>
      <c r="H37" s="448">
        <f t="shared" si="1"/>
        <v>6.5485901166526979E-3</v>
      </c>
      <c r="I37" s="154"/>
      <c r="AA37" s="58"/>
      <c r="AB37" s="58"/>
      <c r="AC37" s="154"/>
    </row>
    <row r="38" spans="1:29" x14ac:dyDescent="0.2">
      <c r="A38" s="438">
        <v>36</v>
      </c>
      <c r="B38" s="439">
        <f>_xll.qlInterestRateIndexFixingDate(iborindex,D38)</f>
        <v>43090</v>
      </c>
      <c r="C38" s="438" t="str">
        <f>_xll.qlMakeDatedOIS(,D38,E38,OvernightIndex,0,"Act/360",0)</f>
        <v>obj_002dc#0000</v>
      </c>
      <c r="D38" s="439">
        <f>_xll.qlCalendarAdvance(Calendar,SettlementDate,A38&amp;"M","mf")</f>
        <v>43096</v>
      </c>
      <c r="E38" s="439">
        <f>_xll.qlInterestRateIndexMaturity(iborindex,D38)</f>
        <v>43278</v>
      </c>
      <c r="F38" s="440">
        <f>_xll.qlOvernightIndexedSwapFairRate(C38,_xll.ohTrigger(InterestRatesTrigger))</f>
        <v>6.0975441744315975E-3</v>
      </c>
      <c r="G38" s="441">
        <f>_xll.qlInterpolationInterpolate(BasisInterpolator,D38,TRUE,F38)</f>
        <v>6.2507961999749536E-4</v>
      </c>
      <c r="H38" s="440">
        <f t="shared" si="1"/>
        <v>6.7226237944290924E-3</v>
      </c>
      <c r="I38" s="154"/>
      <c r="AA38" s="58"/>
      <c r="AB38" s="58"/>
      <c r="AC38" s="154"/>
    </row>
    <row r="39" spans="1:29" x14ac:dyDescent="0.2">
      <c r="A39" s="442">
        <v>37</v>
      </c>
      <c r="B39" s="443">
        <f>_xll.qlInterestRateIndexFixingDate(iborindex,D39)</f>
        <v>43119</v>
      </c>
      <c r="C39" s="442" t="str">
        <f>_xll.qlMakeDatedOIS(,D39,E39,OvernightIndex,0,"Act/360",0)</f>
        <v>obj_002ca#0000</v>
      </c>
      <c r="D39" s="443">
        <f>_xll.qlCalendarAdvance(Calendar,SettlementDate,A39&amp;"M","mf")</f>
        <v>43123</v>
      </c>
      <c r="E39" s="443">
        <f>_xll.qlInterestRateIndexMaturity(iborindex,D39)</f>
        <v>43304</v>
      </c>
      <c r="F39" s="444">
        <f>_xll.qlOvernightIndexedSwapFairRate(C39,_xll.ohTrigger(InterestRatesTrigger))</f>
        <v>6.4114974683276522E-3</v>
      </c>
      <c r="G39" s="445">
        <f>_xll.qlInterpolationInterpolate(BasisInterpolator,D39,TRUE,F39)</f>
        <v>5.3595688966931541E-4</v>
      </c>
      <c r="H39" s="444">
        <f t="shared" si="1"/>
        <v>6.9474543579969676E-3</v>
      </c>
      <c r="I39" s="154"/>
      <c r="AA39" s="58"/>
      <c r="AB39" s="58"/>
      <c r="AC39" s="154"/>
    </row>
    <row r="40" spans="1:29" x14ac:dyDescent="0.2">
      <c r="A40" s="442">
        <v>38</v>
      </c>
      <c r="B40" s="443">
        <f>_xll.qlInterestRateIndexFixingDate(iborindex,D40)</f>
        <v>43152</v>
      </c>
      <c r="C40" s="442" t="str">
        <f>_xll.qlMakeDatedOIS(,D40,E40,OvernightIndex,0,"Act/360",0)</f>
        <v>obj_002ed#0000</v>
      </c>
      <c r="D40" s="443">
        <f>_xll.qlCalendarAdvance(Calendar,SettlementDate,A40&amp;"M","mf")</f>
        <v>43154</v>
      </c>
      <c r="E40" s="443">
        <f>_xll.qlInterestRateIndexMaturity(iborindex,D40)</f>
        <v>43335</v>
      </c>
      <c r="F40" s="444">
        <f>_xll.qlOvernightIndexedSwapFairRate(C40,_xll.ohTrigger(InterestRatesTrigger))</f>
        <v>6.7725972912904926E-3</v>
      </c>
      <c r="G40" s="445">
        <f>_xll.qlInterpolationInterpolate(BasisInterpolator,D40,TRUE,F40)</f>
        <v>5.6668530018228955E-4</v>
      </c>
      <c r="H40" s="444">
        <f t="shared" si="1"/>
        <v>7.3392825914727821E-3</v>
      </c>
      <c r="I40" s="154"/>
      <c r="AA40" s="58"/>
      <c r="AB40" s="58"/>
      <c r="AC40" s="154"/>
    </row>
    <row r="41" spans="1:29" x14ac:dyDescent="0.2">
      <c r="A41" s="442">
        <v>39</v>
      </c>
      <c r="B41" s="443">
        <f>_xll.qlInterestRateIndexFixingDate(iborindex,D41)</f>
        <v>43180</v>
      </c>
      <c r="C41" s="442" t="str">
        <f>_xll.qlMakeDatedOIS(,D41,E41,OvernightIndex,0,"Act/360",0)</f>
        <v>obj_002e6#0000</v>
      </c>
      <c r="D41" s="443">
        <f>_xll.qlCalendarAdvance(Calendar,SettlementDate,A41&amp;"M","mf")</f>
        <v>43182</v>
      </c>
      <c r="E41" s="443">
        <f>_xll.qlInterestRateIndexMaturity(iborindex,D41)</f>
        <v>43367</v>
      </c>
      <c r="F41" s="444">
        <f>_xll.qlOvernightIndexedSwapFairRate(C41,_xll.ohTrigger(InterestRatesTrigger))</f>
        <v>7.115637376531014E-3</v>
      </c>
      <c r="G41" s="445">
        <f>_xll.qlInterpolationInterpolate(BasisInterpolator,D41,TRUE,F41)</f>
        <v>7.3525945872454299E-4</v>
      </c>
      <c r="H41" s="444">
        <f t="shared" si="1"/>
        <v>7.850896835255557E-3</v>
      </c>
      <c r="I41" s="154"/>
      <c r="AA41" s="58"/>
      <c r="AB41" s="58"/>
      <c r="AC41" s="154"/>
    </row>
    <row r="42" spans="1:29" x14ac:dyDescent="0.2">
      <c r="A42" s="442">
        <v>40</v>
      </c>
      <c r="B42" s="443">
        <f>_xll.qlInterestRateIndexFixingDate(iborindex,D42)</f>
        <v>43209</v>
      </c>
      <c r="C42" s="442" t="str">
        <f>_xll.qlMakeDatedOIS(,D42,E42,OvernightIndex,0,"Act/360",0)</f>
        <v>obj_002de#0000</v>
      </c>
      <c r="D42" s="443">
        <f>_xll.qlCalendarAdvance(Calendar,SettlementDate,A42&amp;"M","mf")</f>
        <v>43213</v>
      </c>
      <c r="E42" s="443">
        <f>_xll.qlInterestRateIndexMaturity(iborindex,D42)</f>
        <v>43396</v>
      </c>
      <c r="F42" s="444">
        <f>_xll.qlOvernightIndexedSwapFairRate(C42,_xll.ohTrigger(InterestRatesTrigger))</f>
        <v>7.4527334331999972E-3</v>
      </c>
      <c r="G42" s="445">
        <f>_xll.qlInterpolationInterpolate(BasisInterpolator,D42,TRUE,F42)</f>
        <v>1.0993173319729399E-3</v>
      </c>
      <c r="H42" s="444">
        <f t="shared" si="1"/>
        <v>8.5520507651729374E-3</v>
      </c>
      <c r="I42" s="154"/>
      <c r="AA42" s="58"/>
      <c r="AB42" s="58"/>
      <c r="AC42" s="154"/>
    </row>
    <row r="43" spans="1:29" x14ac:dyDescent="0.2">
      <c r="A43" s="442">
        <v>41</v>
      </c>
      <c r="B43" s="443">
        <f>_xll.qlInterestRateIndexFixingDate(iborindex,D43)</f>
        <v>43238</v>
      </c>
      <c r="C43" s="442" t="str">
        <f>_xll.qlMakeDatedOIS(,D43,E43,OvernightIndex,0,"Act/360",0)</f>
        <v>obj_002e8#0000</v>
      </c>
      <c r="D43" s="443">
        <f>_xll.qlCalendarAdvance(Calendar,SettlementDate,A43&amp;"M","mf")</f>
        <v>43243</v>
      </c>
      <c r="E43" s="443">
        <f>_xll.qlInterestRateIndexMaturity(iborindex,D43)</f>
        <v>43427</v>
      </c>
      <c r="F43" s="444">
        <f>_xll.qlOvernightIndexedSwapFairRate(C43,_xll.ohTrigger(InterestRatesTrigger))</f>
        <v>7.7890244939354102E-3</v>
      </c>
      <c r="G43" s="445">
        <f>_xll.qlInterpolationInterpolate(BasisInterpolator,D43,TRUE,F43)</f>
        <v>1.6504381160218511E-3</v>
      </c>
      <c r="H43" s="444">
        <f t="shared" si="1"/>
        <v>9.4394626099572609E-3</v>
      </c>
      <c r="I43" s="154"/>
      <c r="AA43" s="58"/>
      <c r="AB43" s="58"/>
      <c r="AC43" s="154"/>
    </row>
    <row r="44" spans="1:29" x14ac:dyDescent="0.2">
      <c r="A44" s="442">
        <v>42</v>
      </c>
      <c r="B44" s="443">
        <f>_xll.qlInterestRateIndexFixingDate(iborindex,D44)</f>
        <v>43271</v>
      </c>
      <c r="C44" s="442" t="str">
        <f>_xll.qlMakeDatedOIS(,D44,E44,OvernightIndex,0,"Act/360",0)</f>
        <v>obj_002f2#0000</v>
      </c>
      <c r="D44" s="443">
        <f>_xll.qlCalendarAdvance(Calendar,SettlementDate,A44&amp;"M","mf")</f>
        <v>43276</v>
      </c>
      <c r="E44" s="443">
        <f>_xll.qlInterestRateIndexMaturity(iborindex,D44)</f>
        <v>43461</v>
      </c>
      <c r="F44" s="444">
        <f>_xll.qlOvernightIndexedSwapFairRate(C44,_xll.ohTrigger(InterestRatesTrigger))</f>
        <v>8.1510538041150282E-3</v>
      </c>
      <c r="G44" s="445">
        <f>_xll.qlInterpolationInterpolate(BasisInterpolator,D44,TRUE,F44)</f>
        <v>2.5080711009887297E-3</v>
      </c>
      <c r="H44" s="444">
        <f t="shared" si="1"/>
        <v>1.0659124905103758E-2</v>
      </c>
      <c r="I44" s="154"/>
      <c r="AA44" s="58"/>
      <c r="AB44" s="58"/>
      <c r="AC44" s="154"/>
    </row>
    <row r="45" spans="1:29" x14ac:dyDescent="0.2">
      <c r="A45" s="442">
        <v>43</v>
      </c>
      <c r="B45" s="443">
        <f>_xll.qlInterestRateIndexFixingDate(iborindex,D45)</f>
        <v>43300</v>
      </c>
      <c r="C45" s="442" t="str">
        <f>_xll.qlMakeDatedOIS(,D45,E45,OvernightIndex,0,"Act/360",0)</f>
        <v>obj_002f0#0000</v>
      </c>
      <c r="D45" s="443">
        <f>_xll.qlCalendarAdvance(Calendar,SettlementDate,A45&amp;"M","mf")</f>
        <v>43304</v>
      </c>
      <c r="E45" s="443">
        <f>_xll.qlInterestRateIndexMaturity(iborindex,D45)</f>
        <v>43488</v>
      </c>
      <c r="F45" s="444">
        <f>_xll.qlOvernightIndexedSwapFairRate(C45,_xll.ohTrigger(InterestRatesTrigger))</f>
        <v>8.4425422024302504E-3</v>
      </c>
      <c r="G45" s="445">
        <f>_xll.qlInterpolationInterpolate(BasisInterpolator,D45,TRUE,F45)</f>
        <v>3.4626119913550579E-3</v>
      </c>
      <c r="H45" s="444">
        <f t="shared" si="1"/>
        <v>1.1905154193785308E-2</v>
      </c>
      <c r="I45" s="154"/>
      <c r="AA45" s="58"/>
      <c r="AB45" s="58"/>
      <c r="AC45" s="154"/>
    </row>
    <row r="46" spans="1:29" x14ac:dyDescent="0.2">
      <c r="A46" s="442">
        <v>44</v>
      </c>
      <c r="B46" s="443">
        <f>_xll.qlInterestRateIndexFixingDate(iborindex,D46)</f>
        <v>43333</v>
      </c>
      <c r="C46" s="442" t="str">
        <f>_xll.qlMakeDatedOIS(,D46,E46,OvernightIndex,0,"Act/360",0)</f>
        <v>obj_002e5#0000</v>
      </c>
      <c r="D46" s="443">
        <f>_xll.qlCalendarAdvance(Calendar,SettlementDate,A46&amp;"M","mf")</f>
        <v>43335</v>
      </c>
      <c r="E46" s="443">
        <f>_xll.qlInterestRateIndexMaturity(iborindex,D46)</f>
        <v>43521</v>
      </c>
      <c r="F46" s="444">
        <f>_xll.qlOvernightIndexedSwapFairRate(C46,_xll.ohTrigger(InterestRatesTrigger))</f>
        <v>8.7754602431631551E-3</v>
      </c>
      <c r="G46" s="445">
        <f>_xll.qlInterpolationInterpolate(BasisInterpolator,D46,TRUE,F46)</f>
        <v>4.7843413773554127E-3</v>
      </c>
      <c r="H46" s="444">
        <f t="shared" si="1"/>
        <v>1.3559801620518567E-2</v>
      </c>
      <c r="I46" s="154"/>
      <c r="AA46" s="58"/>
      <c r="AB46" s="58"/>
      <c r="AC46" s="154"/>
    </row>
    <row r="47" spans="1:29" x14ac:dyDescent="0.2">
      <c r="A47" s="442">
        <v>45</v>
      </c>
      <c r="B47" s="443">
        <f>_xll.qlInterestRateIndexFixingDate(iborindex,D47)</f>
        <v>43363</v>
      </c>
      <c r="C47" s="442" t="str">
        <f>_xll.qlMakeDatedOIS(,D47,E47,OvernightIndex,0,"Act/360",0)</f>
        <v>obj_002cf#0000</v>
      </c>
      <c r="D47" s="443">
        <f>_xll.qlCalendarAdvance(Calendar,SettlementDate,A47&amp;"M","mf")</f>
        <v>43367</v>
      </c>
      <c r="E47" s="443">
        <f>_xll.qlInterestRateIndexMaturity(iborindex,D47)</f>
        <v>43549</v>
      </c>
      <c r="F47" s="444">
        <f>_xll.qlOvernightIndexedSwapFairRate(C47,_xll.ohTrigger(InterestRatesTrigger))</f>
        <v>9.0816558942981799E-3</v>
      </c>
      <c r="G47" s="445">
        <f>_xll.qlInterpolationInterpolate(BasisInterpolator,D47,TRUE,F47)</f>
        <v>6.4646870823694188E-3</v>
      </c>
      <c r="H47" s="444">
        <f t="shared" si="1"/>
        <v>1.5546342976667599E-2</v>
      </c>
      <c r="I47" s="154"/>
      <c r="AA47" s="58"/>
      <c r="AB47" s="58"/>
      <c r="AC47" s="154"/>
    </row>
    <row r="48" spans="1:29" x14ac:dyDescent="0.2">
      <c r="A48" s="442">
        <v>46</v>
      </c>
      <c r="B48" s="443">
        <f>_xll.qlInterestRateIndexFixingDate(iborindex,D48)</f>
        <v>43392</v>
      </c>
      <c r="C48" s="442" t="str">
        <f>_xll.qlMakeDatedOIS(,D48,E48,OvernightIndex,0,"Act/360",0)</f>
        <v>obj_002c6#0000</v>
      </c>
      <c r="D48" s="443">
        <f>_xll.qlCalendarAdvance(Calendar,SettlementDate,A48&amp;"M","mf")</f>
        <v>43396</v>
      </c>
      <c r="E48" s="443">
        <f>_xll.qlInterestRateIndexMaturity(iborindex,D48)</f>
        <v>43578</v>
      </c>
      <c r="F48" s="444">
        <f>_xll.qlOvernightIndexedSwapFairRate(C48,_xll.ohTrigger(InterestRatesTrigger))</f>
        <v>9.3725578227266629E-3</v>
      </c>
      <c r="G48" s="445">
        <f>_xll.qlInterpolationInterpolate(BasisInterpolator,D48,TRUE,F48)</f>
        <v>8.2860380238348411E-3</v>
      </c>
      <c r="H48" s="444">
        <f t="shared" si="1"/>
        <v>1.7658595846561504E-2</v>
      </c>
      <c r="I48" s="154"/>
      <c r="AA48" s="58"/>
      <c r="AB48" s="58"/>
      <c r="AC48" s="154"/>
    </row>
    <row r="49" spans="1:29" x14ac:dyDescent="0.2">
      <c r="A49" s="446">
        <v>47</v>
      </c>
      <c r="B49" s="447">
        <f>_xll.qlInterestRateIndexFixingDate(iborindex,D49)</f>
        <v>43425</v>
      </c>
      <c r="C49" s="446" t="str">
        <f>_xll.qlMakeDatedOIS(,D49,E49,OvernightIndex,0,"Act/360",0)</f>
        <v>obj_002cb#0000</v>
      </c>
      <c r="D49" s="447">
        <f>_xll.qlCalendarAdvance(Calendar,SettlementDate,A49&amp;"M","mf")</f>
        <v>43427</v>
      </c>
      <c r="E49" s="447">
        <f>_xll.qlInterestRateIndexMaturity(iborindex,D49)</f>
        <v>43608</v>
      </c>
      <c r="F49" s="448">
        <f>_xll.qlOvernightIndexedSwapFairRate(C49,_xll.ohTrigger(InterestRatesTrigger))</f>
        <v>9.6733037163351503E-3</v>
      </c>
      <c r="G49" s="449">
        <f>_xll.qlInterpolationInterpolate(BasisInterpolator,D49,TRUE,F49)</f>
        <v>1.0569260049154969E-2</v>
      </c>
      <c r="H49" s="448">
        <f t="shared" si="1"/>
        <v>2.0242563765490121E-2</v>
      </c>
      <c r="I49" s="154"/>
      <c r="AA49" s="58"/>
      <c r="AB49" s="58"/>
      <c r="AC49" s="154"/>
    </row>
    <row r="50" spans="1:29" x14ac:dyDescent="0.2">
      <c r="A50" s="446">
        <v>48</v>
      </c>
      <c r="B50" s="447">
        <f>_xll.qlInterestRateIndexFixingDate(iborindex,D50)</f>
        <v>43454</v>
      </c>
      <c r="C50" s="446" t="str">
        <f>_xll.qlMakeDatedOIS(,D50,E50,OvernightIndex,0,"Act/360",0)</f>
        <v>obj_002c9#0000</v>
      </c>
      <c r="D50" s="447">
        <f>_xll.qlCalendarAdvance(Calendar,SettlementDate,A50&amp;"M","mf")</f>
        <v>43461</v>
      </c>
      <c r="E50" s="447">
        <f>_xll.qlInterestRateIndexMaturity(iborindex,D50)</f>
        <v>43643</v>
      </c>
      <c r="F50" s="448">
        <f>_xll.qlOvernightIndexedSwapFairRate(C50,_xll.ohTrigger(InterestRatesTrigger))</f>
        <v>1.0007588674560901E-2</v>
      </c>
      <c r="G50" s="449">
        <f>_xll.qlInterpolationInterpolate(BasisInterpolator,D50,TRUE,F50)</f>
        <v>1.350012670679835E-2</v>
      </c>
      <c r="H50" s="448">
        <f t="shared" si="1"/>
        <v>2.3507715381359252E-2</v>
      </c>
      <c r="I50" s="154"/>
      <c r="AA50" s="58"/>
      <c r="AB50" s="58"/>
      <c r="AC50" s="154"/>
    </row>
    <row r="51" spans="1:29" x14ac:dyDescent="0.2">
      <c r="I51" s="154"/>
    </row>
    <row r="52" spans="1:29" x14ac:dyDescent="0.2">
      <c r="I52" s="154"/>
    </row>
    <row r="53" spans="1:29" x14ac:dyDescent="0.2">
      <c r="I53" s="154"/>
    </row>
    <row r="54" spans="1:29" x14ac:dyDescent="0.2">
      <c r="I54" s="154"/>
    </row>
    <row r="55" spans="1:29" x14ac:dyDescent="0.2">
      <c r="I55" s="154"/>
    </row>
    <row r="56" spans="1:29" x14ac:dyDescent="0.2">
      <c r="I56" s="154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/>
  </sheetViews>
  <sheetFormatPr defaultRowHeight="11.25" x14ac:dyDescent="0.2"/>
  <cols>
    <col min="1" max="1" width="4.33203125" style="37" customWidth="1"/>
    <col min="2" max="2" width="7.83203125" style="37" customWidth="1"/>
    <col min="3" max="3" width="36.6640625" style="37" bestFit="1" customWidth="1"/>
    <col min="4" max="4" width="35.83203125" style="37" customWidth="1"/>
    <col min="5" max="5" width="25.6640625" style="37" customWidth="1"/>
    <col min="6" max="6" width="4.33203125" style="37" customWidth="1"/>
    <col min="7" max="7" width="7.83203125" style="37" customWidth="1"/>
    <col min="8" max="8" width="10.5" style="37" bestFit="1" customWidth="1"/>
    <col min="9" max="9" width="3.1640625" style="37" customWidth="1"/>
    <col min="10" max="10" width="10.5" style="37" bestFit="1" customWidth="1"/>
    <col min="11" max="11" width="3.1640625" style="37" customWidth="1"/>
    <col min="12" max="12" width="11.6640625" style="37" bestFit="1" customWidth="1"/>
    <col min="13" max="13" width="10.5" style="37" bestFit="1" customWidth="1"/>
    <col min="14" max="14" width="5.83203125" style="37" customWidth="1"/>
    <col min="15" max="16384" width="9.33203125" style="41"/>
  </cols>
  <sheetData>
    <row r="1" spans="1:14" ht="12" thickBot="1" x14ac:dyDescent="0.25">
      <c r="A1" s="35"/>
      <c r="D1" s="36"/>
      <c r="E1" s="36"/>
      <c r="F1" s="39"/>
      <c r="G1" s="38"/>
      <c r="H1" s="38"/>
      <c r="I1" s="39"/>
      <c r="J1" s="39"/>
      <c r="K1" s="39"/>
      <c r="L1" s="38"/>
      <c r="N1" s="40"/>
    </row>
    <row r="2" spans="1:14" ht="12.75" thickBot="1" x14ac:dyDescent="0.3">
      <c r="A2" s="227"/>
      <c r="B2" s="228"/>
      <c r="C2" s="229" t="str">
        <f>Currency&amp;"_015_SyntheticQuotes"&amp;".xml"</f>
        <v>SEK_015_SyntheticQuotes.xml</v>
      </c>
      <c r="D2" s="234" t="str">
        <f>IF(Serialize,_xll.ohObjectSave(D3:D84,SerializationPath&amp;C2,FileOverwrite,Serialize),"---")</f>
        <v>---</v>
      </c>
      <c r="E2" s="229" t="str">
        <f>_xll.ohRangeRetrieveError(D2)</f>
        <v/>
      </c>
      <c r="F2" s="42"/>
      <c r="G2" s="238"/>
      <c r="H2" s="239" t="s">
        <v>47</v>
      </c>
      <c r="I2" s="43"/>
      <c r="J2" s="240" t="s">
        <v>48</v>
      </c>
      <c r="K2" s="43"/>
      <c r="L2" s="238" t="s">
        <v>49</v>
      </c>
      <c r="M2" s="241" t="s">
        <v>50</v>
      </c>
      <c r="N2" s="143">
        <f>_xll.ohTrigger(M3:M7)</f>
        <v>20</v>
      </c>
    </row>
    <row r="3" spans="1:14" x14ac:dyDescent="0.2">
      <c r="A3" s="230">
        <v>1</v>
      </c>
      <c r="B3" s="120" t="s">
        <v>51</v>
      </c>
      <c r="C3" s="121" t="e">
        <f t="shared" ref="C3" si="0">Currency&amp;$B3&amp;"_SYNTH"&amp;Tenor1M&amp;QuoteSuffix</f>
        <v>#NAME?</v>
      </c>
      <c r="D3" s="122" t="e">
        <f>_xll.qlSimpleQuote(C3,,RateTickValue,Permanent,EvaluationDate,ObjectOverwrite)</f>
        <v>#VALUE!</v>
      </c>
      <c r="E3" s="235" t="str">
        <f ca="1">_xll.ohRangeRetrieveError(D3)</f>
        <v/>
      </c>
      <c r="F3" s="42"/>
      <c r="G3" s="84" t="s">
        <v>51</v>
      </c>
      <c r="H3" s="85"/>
      <c r="I3" s="45" t="s">
        <v>52</v>
      </c>
      <c r="J3" s="90">
        <v>-7.2268146798837307E-4</v>
      </c>
      <c r="K3" s="43"/>
      <c r="L3" s="93">
        <f t="array" ref="L3:L84">QuoteLive</f>
        <v>0</v>
      </c>
      <c r="M3" s="94"/>
      <c r="N3" s="44"/>
    </row>
    <row r="4" spans="1:14" x14ac:dyDescent="0.2">
      <c r="A4" s="231" t="str">
        <f>_xll.qlPeriodEquivalent(Months1M&amp;"M")</f>
        <v>1M</v>
      </c>
      <c r="B4" s="123" t="s">
        <v>53</v>
      </c>
      <c r="C4" s="46" t="e">
        <f t="shared" ref="C4:C7" si="1">Currency&amp;$B4&amp;"_SYNTH"&amp;Tenor1M&amp;QuoteSuffix</f>
        <v>#NAME?</v>
      </c>
      <c r="D4" s="124" t="e">
        <f>_xll.qlSimpleQuote(C4,,RateTickValue,Permanent,EvaluationDate,ObjectOverwrite)</f>
        <v>#VALUE!</v>
      </c>
      <c r="E4" s="236" t="str">
        <f ca="1">_xll.ohRangeRetrieveError(D4)</f>
        <v/>
      </c>
      <c r="F4" s="42"/>
      <c r="G4" s="84" t="s">
        <v>53</v>
      </c>
      <c r="H4" s="85"/>
      <c r="I4" s="45" t="s">
        <v>52</v>
      </c>
      <c r="J4" s="90">
        <v>3.8879337395262124E-5</v>
      </c>
      <c r="K4" s="43"/>
      <c r="L4" s="93">
        <v>0</v>
      </c>
      <c r="M4" s="94"/>
      <c r="N4" s="44"/>
    </row>
    <row r="5" spans="1:14" x14ac:dyDescent="0.2">
      <c r="A5" s="129"/>
      <c r="B5" s="123" t="s">
        <v>54</v>
      </c>
      <c r="C5" s="46" t="e">
        <f t="shared" si="1"/>
        <v>#NAME?</v>
      </c>
      <c r="D5" s="124" t="e">
        <f>_xll.qlSimpleQuote(C5,,RateTickValue,Permanent,EvaluationDate,ObjectOverwrite)</f>
        <v>#VALUE!</v>
      </c>
      <c r="E5" s="236" t="str">
        <f ca="1">_xll.ohRangeRetrieveError(D5)</f>
        <v/>
      </c>
      <c r="F5" s="42"/>
      <c r="G5" s="84" t="s">
        <v>54</v>
      </c>
      <c r="H5" s="85"/>
      <c r="I5" s="45" t="s">
        <v>52</v>
      </c>
      <c r="J5" s="90">
        <v>-6.441524711345688E-5</v>
      </c>
      <c r="K5" s="43"/>
      <c r="L5" s="93">
        <v>0</v>
      </c>
      <c r="M5" s="94"/>
      <c r="N5" s="44"/>
    </row>
    <row r="6" spans="1:14" x14ac:dyDescent="0.2">
      <c r="A6" s="129"/>
      <c r="B6" s="123" t="s">
        <v>55</v>
      </c>
      <c r="C6" s="46" t="e">
        <f t="shared" si="1"/>
        <v>#NAME?</v>
      </c>
      <c r="D6" s="124" t="e">
        <f>_xll.qlSimpleQuote(C6,,RateTickValue,Permanent,EvaluationDate,ObjectOverwrite)</f>
        <v>#VALUE!</v>
      </c>
      <c r="E6" s="236" t="str">
        <f ca="1">_xll.ohRangeRetrieveError(D6)</f>
        <v/>
      </c>
      <c r="F6" s="42"/>
      <c r="G6" s="86" t="s">
        <v>55</v>
      </c>
      <c r="H6" s="85"/>
      <c r="I6" s="45" t="s">
        <v>52</v>
      </c>
      <c r="J6" s="91">
        <v>3.1675359980657246E-5</v>
      </c>
      <c r="K6" s="43"/>
      <c r="L6" s="95">
        <v>0</v>
      </c>
      <c r="M6" s="96"/>
      <c r="N6" s="44"/>
    </row>
    <row r="7" spans="1:14" ht="12" thickBot="1" x14ac:dyDescent="0.25">
      <c r="A7" s="130"/>
      <c r="B7" s="128" t="s">
        <v>56</v>
      </c>
      <c r="C7" s="83" t="e">
        <f t="shared" si="1"/>
        <v>#NAME?</v>
      </c>
      <c r="D7" s="127" t="e">
        <f>_xll.qlSimpleQuote(C7,,RateTickValue,Permanent,EvaluationDate,ObjectOverwrite)</f>
        <v>#VALUE!</v>
      </c>
      <c r="E7" s="237" t="str">
        <f ca="1">_xll.ohRangeRetrieveError(D7)</f>
        <v/>
      </c>
      <c r="F7" s="102"/>
      <c r="G7" s="88" t="s">
        <v>56</v>
      </c>
      <c r="H7" s="294"/>
      <c r="I7" s="103" t="s">
        <v>52</v>
      </c>
      <c r="J7" s="92">
        <v>1.1971529473624584E-5</v>
      </c>
      <c r="K7" s="102"/>
      <c r="L7" s="97">
        <v>0</v>
      </c>
      <c r="M7" s="98"/>
      <c r="N7" s="102"/>
    </row>
    <row r="8" spans="1:14" x14ac:dyDescent="0.2">
      <c r="A8" s="230">
        <v>3</v>
      </c>
      <c r="B8" s="120" t="s">
        <v>51</v>
      </c>
      <c r="C8" s="121" t="str">
        <f t="shared" ref="C8:C14" si="2">Currency&amp;$B8&amp;"_SYNTH"&amp;Tenor3M&amp;QuoteSuffix</f>
        <v>SEKSND_SYNTH3M_Quote</v>
      </c>
      <c r="D8" s="122" t="str">
        <f>_xll.qlSimpleQuote(C8,,RateTickValue,Permanent,EvaluationDate,ObjectOverwrite)</f>
        <v>SEKSND_SYNTH3M_Quote#0030</v>
      </c>
      <c r="E8" s="235"/>
      <c r="F8" s="50"/>
      <c r="G8" s="104" t="s">
        <v>51</v>
      </c>
      <c r="H8" s="105">
        <f>'3MSynthDepo'!C25</f>
        <v>2.9081902176144223E-3</v>
      </c>
      <c r="I8" s="51"/>
      <c r="J8" s="106">
        <v>4.1468384102572031E-4</v>
      </c>
      <c r="K8" s="49"/>
      <c r="L8" s="107">
        <v>2.9081902176144223E-3</v>
      </c>
      <c r="M8" s="108">
        <f>_xll.qlSimpleQuoteSetValue(D8,ROUND($L8,6),EvaluationDate)</f>
        <v>0</v>
      </c>
      <c r="N8" s="144">
        <f>_xll.ohTrigger(M8:M14)</f>
        <v>221</v>
      </c>
    </row>
    <row r="9" spans="1:14" x14ac:dyDescent="0.2">
      <c r="A9" s="231" t="str">
        <f>_xll.qlPeriodEquivalent(Months3M&amp;"M")</f>
        <v>3M</v>
      </c>
      <c r="B9" s="123" t="s">
        <v>53</v>
      </c>
      <c r="C9" s="46" t="str">
        <f t="shared" si="2"/>
        <v>SEKSWD_SYNTH3M_Quote</v>
      </c>
      <c r="D9" s="124" t="str">
        <f>_xll.qlSimpleQuote(C9,,RateTickValue,Permanent,EvaluationDate,ObjectOverwrite)</f>
        <v>SEKSWD_SYNTH3M_Quote#0030</v>
      </c>
      <c r="E9" s="236"/>
      <c r="F9" s="50"/>
      <c r="G9" s="99" t="s">
        <v>53</v>
      </c>
      <c r="H9" s="85">
        <f>'3MSynthDepo'!C26</f>
        <v>2.9089703383485977E-3</v>
      </c>
      <c r="I9" s="51"/>
      <c r="J9" s="90">
        <v>1.089294466741616E-3</v>
      </c>
      <c r="K9" s="49"/>
      <c r="L9" s="93">
        <v>2.9089703383485977E-3</v>
      </c>
      <c r="M9" s="94">
        <f>_xll.qlSimpleQuoteSetValue(D9,ROUND($L9,6),EvaluationDate)</f>
        <v>0</v>
      </c>
      <c r="N9" s="44"/>
    </row>
    <row r="10" spans="1:14" x14ac:dyDescent="0.2">
      <c r="A10" s="47"/>
      <c r="B10" s="123" t="s">
        <v>54</v>
      </c>
      <c r="C10" s="46" t="str">
        <f t="shared" si="2"/>
        <v>SEK2WD_SYNTH3M_Quote</v>
      </c>
      <c r="D10" s="124" t="str">
        <f>_xll.qlSimpleQuote(C10,,RateTickValue,Permanent,EvaluationDate,ObjectOverwrite)</f>
        <v>SEK2WD_SYNTH3M_Quote#0030</v>
      </c>
      <c r="E10" s="236"/>
      <c r="F10" s="50"/>
      <c r="G10" s="99" t="s">
        <v>54</v>
      </c>
      <c r="H10" s="85">
        <f>'3MSynthDepo'!C27</f>
        <v>2.9047574083370296E-3</v>
      </c>
      <c r="I10" s="51"/>
      <c r="J10" s="90">
        <v>8.9421415957627705E-4</v>
      </c>
      <c r="K10" s="49"/>
      <c r="L10" s="93">
        <v>2.9047574083370296E-3</v>
      </c>
      <c r="M10" s="94">
        <f>_xll.qlSimpleQuoteSetValue(D10,ROUND($L10,6),EvaluationDate)</f>
        <v>0</v>
      </c>
      <c r="N10" s="44"/>
    </row>
    <row r="11" spans="1:14" x14ac:dyDescent="0.2">
      <c r="A11" s="47"/>
      <c r="B11" s="123" t="s">
        <v>55</v>
      </c>
      <c r="C11" s="46" t="str">
        <f t="shared" si="2"/>
        <v>SEK3WD_SYNTH3M_Quote</v>
      </c>
      <c r="D11" s="124" t="str">
        <f>_xll.qlSimpleQuote(C11,,RateTickValue,Permanent,EvaluationDate,ObjectOverwrite)</f>
        <v>SEK3WD_SYNTH3M_Quote#0030</v>
      </c>
      <c r="E11" s="236"/>
      <c r="F11" s="50"/>
      <c r="G11" s="100" t="s">
        <v>55</v>
      </c>
      <c r="H11" s="87">
        <f>'3MSynthDepo'!C28</f>
        <v>2.889400050984872E-3</v>
      </c>
      <c r="I11" s="51"/>
      <c r="J11" s="91">
        <v>9.0893346892098993E-4</v>
      </c>
      <c r="K11" s="49"/>
      <c r="L11" s="95">
        <v>2.889400050984872E-3</v>
      </c>
      <c r="M11" s="96">
        <f>_xll.qlSimpleQuoteSetValue(D11,ROUND($L11,6),EvaluationDate)</f>
        <v>0</v>
      </c>
      <c r="N11" s="44"/>
    </row>
    <row r="12" spans="1:14" x14ac:dyDescent="0.2">
      <c r="A12" s="47"/>
      <c r="B12" s="123" t="s">
        <v>56</v>
      </c>
      <c r="C12" s="46" t="str">
        <f t="shared" si="2"/>
        <v>SEK1MD_SYNTH3M_Quote</v>
      </c>
      <c r="D12" s="125" t="str">
        <f>_xll.qlSimpleQuote(C12,,RateTickValue,Permanent,EvaluationDate,ObjectOverwrite)</f>
        <v>SEK1MD_SYNTH3M_Quote#0030</v>
      </c>
      <c r="E12" s="236"/>
      <c r="F12" s="50"/>
      <c r="G12" s="99" t="s">
        <v>56</v>
      </c>
      <c r="H12" s="85">
        <f>'3MSynthDepo'!C29</f>
        <v>2.84056652461397E-3</v>
      </c>
      <c r="I12" s="51"/>
      <c r="J12" s="90">
        <v>7.6571691908287973E-4</v>
      </c>
      <c r="K12" s="49"/>
      <c r="L12" s="93">
        <v>2.84056652461397E-3</v>
      </c>
      <c r="M12" s="94">
        <f>_xll.qlSimpleQuoteSetValue(D12,ROUND($L12,6),EvaluationDate)</f>
        <v>0</v>
      </c>
      <c r="N12" s="44"/>
    </row>
    <row r="13" spans="1:14" x14ac:dyDescent="0.2">
      <c r="A13" s="47"/>
      <c r="B13" s="123" t="s">
        <v>57</v>
      </c>
      <c r="C13" s="46" t="str">
        <f t="shared" si="2"/>
        <v>SEK2MD_SYNTH3M_Quote</v>
      </c>
      <c r="D13" s="125" t="str">
        <f>_xll.qlSimpleQuote(C13,,RateTickValue,Permanent,EvaluationDate,ObjectOverwrite)</f>
        <v>SEK2MD_SYNTH3M_Quote#0030</v>
      </c>
      <c r="E13" s="236"/>
      <c r="F13" s="50"/>
      <c r="G13" s="99" t="s">
        <v>57</v>
      </c>
      <c r="H13" s="85">
        <f>'3MSynthDepo'!C30</f>
        <v>2.6442826807301831E-3</v>
      </c>
      <c r="I13" s="51"/>
      <c r="J13" s="90">
        <v>7.4085490671904261E-4</v>
      </c>
      <c r="K13" s="49"/>
      <c r="L13" s="93">
        <v>2.6442826807301831E-3</v>
      </c>
      <c r="M13" s="94">
        <f>_xll.qlSimpleQuoteSetValue(D13,ROUND($L13,6),EvaluationDate)</f>
        <v>0</v>
      </c>
      <c r="N13" s="44"/>
    </row>
    <row r="14" spans="1:14" ht="12" thickBot="1" x14ac:dyDescent="0.25">
      <c r="A14" s="47"/>
      <c r="B14" s="126" t="s">
        <v>58</v>
      </c>
      <c r="C14" s="83" t="str">
        <f t="shared" si="2"/>
        <v>SEK3MD_SYNTH3M_Quote</v>
      </c>
      <c r="D14" s="127" t="str">
        <f>_xll.qlSimpleQuote(C14,,RateTickValue,Permanent,EvaluationDate,ObjectOverwrite)</f>
        <v>SEK3MD_SYNTH3M_Quote#0030</v>
      </c>
      <c r="E14" s="237"/>
      <c r="F14" s="50"/>
      <c r="G14" s="101" t="s">
        <v>58</v>
      </c>
      <c r="H14" s="89">
        <f>'3MSynthDepo'!C31</f>
        <v>2.5800000000003598E-3</v>
      </c>
      <c r="I14" s="51"/>
      <c r="J14" s="92">
        <v>8.2668403181896809E-4</v>
      </c>
      <c r="K14" s="49"/>
      <c r="L14" s="97">
        <v>2.5800000000003598E-3</v>
      </c>
      <c r="M14" s="98">
        <f>_xll.qlSimpleQuoteSetValue(D14,ROUND($L14,6),EvaluationDate)</f>
        <v>0</v>
      </c>
      <c r="N14" s="44"/>
    </row>
    <row r="15" spans="1:14" x14ac:dyDescent="0.2">
      <c r="A15" s="230">
        <v>6</v>
      </c>
      <c r="B15" s="131" t="s">
        <v>51</v>
      </c>
      <c r="C15" s="121" t="str">
        <f t="shared" ref="C15:C24" si="3">Currency&amp;$B15&amp;"_SYNTH"&amp;Tenor6M&amp;QuoteSuffix</f>
        <v>SEKSND_SYNTH6M_Quote</v>
      </c>
      <c r="D15" s="122" t="str">
        <f>_xll.qlSimpleQuote(C15,,RateTickValue,Permanent,EvaluationDate,ObjectOverwrite)</f>
        <v>SEKSND_SYNTH6M_Quote#0030</v>
      </c>
      <c r="E15" s="235" t="str">
        <f>_xll.ohRangeRetrieveError(D15)</f>
        <v/>
      </c>
      <c r="F15" s="50"/>
      <c r="G15" s="104" t="s">
        <v>51</v>
      </c>
      <c r="H15" s="105">
        <f>'6MSynthDepo'!C28</f>
        <v>3.621053283593227E-3</v>
      </c>
      <c r="I15" s="51"/>
      <c r="J15" s="106">
        <v>-3.0034421194091721E-4</v>
      </c>
      <c r="K15" s="49"/>
      <c r="L15" s="107">
        <v>3.621053283593227E-3</v>
      </c>
      <c r="M15" s="108">
        <f>_xll.qlSimpleQuoteSetValue(D15,ROUND($L15,6),EvaluationDate)</f>
        <v>0</v>
      </c>
      <c r="N15" s="145">
        <f>_xll.ohTrigger(M15:M24)</f>
        <v>223</v>
      </c>
    </row>
    <row r="16" spans="1:14" x14ac:dyDescent="0.2">
      <c r="A16" s="231" t="str">
        <f>_xll.qlPeriodEquivalent(Months6M&amp;"M")</f>
        <v>6M</v>
      </c>
      <c r="B16" s="132" t="s">
        <v>53</v>
      </c>
      <c r="C16" s="46" t="str">
        <f t="shared" si="3"/>
        <v>SEKSWD_SYNTH6M_Quote</v>
      </c>
      <c r="D16" s="124" t="str">
        <f>_xll.qlSimpleQuote(C16,,RateTickValue,Permanent,EvaluationDate,ObjectOverwrite)</f>
        <v>SEKSWD_SYNTH6M_Quote#0030</v>
      </c>
      <c r="E16" s="236" t="str">
        <f>_xll.ohRangeRetrieveError(D16)</f>
        <v/>
      </c>
      <c r="F16" s="50"/>
      <c r="G16" s="99" t="s">
        <v>53</v>
      </c>
      <c r="H16" s="85">
        <f>'6MSynthDepo'!C29</f>
        <v>3.6216806273681179E-3</v>
      </c>
      <c r="I16" s="51"/>
      <c r="J16" s="90">
        <v>4.6464757071643499E-4</v>
      </c>
      <c r="K16" s="49"/>
      <c r="L16" s="93">
        <v>3.6216806273681179E-3</v>
      </c>
      <c r="M16" s="94">
        <f>_xll.qlSimpleQuoteSetValue(D16,ROUND($L16,6),EvaluationDate)</f>
        <v>0</v>
      </c>
      <c r="N16" s="52"/>
    </row>
    <row r="17" spans="1:14" x14ac:dyDescent="0.2">
      <c r="A17" s="134"/>
      <c r="B17" s="132" t="s">
        <v>54</v>
      </c>
      <c r="C17" s="46" t="str">
        <f t="shared" si="3"/>
        <v>SEK2WD_SYNTH6M_Quote</v>
      </c>
      <c r="D17" s="124" t="str">
        <f>_xll.qlSimpleQuote(C17,,RateTickValue,Permanent,EvaluationDate,ObjectOverwrite)</f>
        <v>SEK2WD_SYNTH6M_Quote#0030</v>
      </c>
      <c r="E17" s="236" t="str">
        <f>_xll.ohRangeRetrieveError(D17)</f>
        <v/>
      </c>
      <c r="F17" s="48"/>
      <c r="G17" s="99" t="s">
        <v>54</v>
      </c>
      <c r="H17" s="85">
        <f>'6MSynthDepo'!C30</f>
        <v>3.61687932553445E-3</v>
      </c>
      <c r="I17" s="51"/>
      <c r="J17" s="90">
        <v>3.7158652098158635E-4</v>
      </c>
      <c r="K17" s="49"/>
      <c r="L17" s="93">
        <v>3.61687932553445E-3</v>
      </c>
      <c r="M17" s="94">
        <f>_xll.qlSimpleQuoteSetValue(D17,ROUND($L17,6),EvaluationDate)</f>
        <v>0</v>
      </c>
      <c r="N17" s="52"/>
    </row>
    <row r="18" spans="1:14" x14ac:dyDescent="0.2">
      <c r="A18" s="135"/>
      <c r="B18" s="132" t="s">
        <v>55</v>
      </c>
      <c r="C18" s="46" t="str">
        <f t="shared" si="3"/>
        <v>SEK3WD_SYNTH6M_Quote</v>
      </c>
      <c r="D18" s="124" t="str">
        <f>_xll.qlSimpleQuote(C18,,RateTickValue,Permanent,EvaluationDate,ObjectOverwrite)</f>
        <v>SEK3WD_SYNTH6M_Quote#0030</v>
      </c>
      <c r="E18" s="236" t="str">
        <f>_xll.ohRangeRetrieveError(D18)</f>
        <v/>
      </c>
      <c r="F18" s="48"/>
      <c r="G18" s="99" t="s">
        <v>55</v>
      </c>
      <c r="H18" s="85">
        <f>'6MSynthDepo'!C31</f>
        <v>3.6018199267274734E-3</v>
      </c>
      <c r="I18" s="51"/>
      <c r="J18" s="90">
        <v>4.8462718726811308E-4</v>
      </c>
      <c r="K18" s="49"/>
      <c r="L18" s="93">
        <v>3.6018199267274734E-3</v>
      </c>
      <c r="M18" s="94">
        <f>_xll.qlSimpleQuoteSetValue(D18,ROUND($L18,6),EvaluationDate)</f>
        <v>0</v>
      </c>
      <c r="N18" s="52"/>
    </row>
    <row r="19" spans="1:14" x14ac:dyDescent="0.2">
      <c r="A19" s="135"/>
      <c r="B19" s="132" t="s">
        <v>56</v>
      </c>
      <c r="C19" s="46" t="str">
        <f t="shared" si="3"/>
        <v>SEK1MD_SYNTH6M_Quote</v>
      </c>
      <c r="D19" s="124" t="str">
        <f>_xll.qlSimpleQuote(C19,,RateTickValue,Permanent,EvaluationDate,ObjectOverwrite)</f>
        <v>SEK1MD_SYNTH6M_Quote#0030</v>
      </c>
      <c r="E19" s="236" t="str">
        <f>_xll.ohRangeRetrieveError(D19)</f>
        <v/>
      </c>
      <c r="F19" s="48"/>
      <c r="G19" s="289" t="s">
        <v>56</v>
      </c>
      <c r="H19" s="290">
        <f>'6MSynthDepo'!C32</f>
        <v>3.5548903058982015E-3</v>
      </c>
      <c r="I19" s="287"/>
      <c r="J19" s="291">
        <v>5.1420940780660626E-4</v>
      </c>
      <c r="K19" s="288"/>
      <c r="L19" s="292">
        <v>3.5548903058982015E-3</v>
      </c>
      <c r="M19" s="293">
        <f>_xll.qlSimpleQuoteSetValue(D19,ROUND($L19,6),EvaluationDate)</f>
        <v>0</v>
      </c>
      <c r="N19" s="52"/>
    </row>
    <row r="20" spans="1:14" x14ac:dyDescent="0.2">
      <c r="A20" s="135"/>
      <c r="B20" s="132" t="s">
        <v>57</v>
      </c>
      <c r="C20" s="46" t="str">
        <f t="shared" si="3"/>
        <v>SEK2MD_SYNTH6M_Quote</v>
      </c>
      <c r="D20" s="124" t="str">
        <f>_xll.qlSimpleQuote(C20,,RateTickValue,Permanent,EvaluationDate,ObjectOverwrite)</f>
        <v>SEK2MD_SYNTH6M_Quote#0030</v>
      </c>
      <c r="E20" s="236" t="str">
        <f>_xll.ohRangeRetrieveError(D20)</f>
        <v/>
      </c>
      <c r="F20" s="48"/>
      <c r="G20" s="99" t="s">
        <v>57</v>
      </c>
      <c r="H20" s="85">
        <f>'6MSynthDepo'!C33</f>
        <v>3.3756923756624799E-3</v>
      </c>
      <c r="I20" s="51"/>
      <c r="J20" s="90">
        <v>8.1824348655893634E-4</v>
      </c>
      <c r="K20" s="49"/>
      <c r="L20" s="93">
        <v>3.3756923756624799E-3</v>
      </c>
      <c r="M20" s="94">
        <f>_xll.qlSimpleQuoteSetValue(D20,ROUND($L20,6),EvaluationDate)</f>
        <v>0</v>
      </c>
      <c r="N20" s="52"/>
    </row>
    <row r="21" spans="1:14" x14ac:dyDescent="0.2">
      <c r="A21" s="135"/>
      <c r="B21" s="132" t="s">
        <v>58</v>
      </c>
      <c r="C21" s="46" t="str">
        <f t="shared" si="3"/>
        <v>SEK3MD_SYNTH6M_Quote</v>
      </c>
      <c r="D21" s="124" t="str">
        <f>_xll.qlSimpleQuote(C21,,RateTickValue,Permanent,EvaluationDate,ObjectOverwrite)</f>
        <v>SEK3MD_SYNTH6M_Quote#0030</v>
      </c>
      <c r="E21" s="236" t="str">
        <f>_xll.ohRangeRetrieveError(D21)</f>
        <v/>
      </c>
      <c r="F21" s="48"/>
      <c r="G21" s="99" t="s">
        <v>58</v>
      </c>
      <c r="H21" s="85">
        <f>'6MSynthDepo'!C34</f>
        <v>3.3414095330405553E-3</v>
      </c>
      <c r="I21" s="51"/>
      <c r="J21" s="90">
        <v>1.1908777193457023E-3</v>
      </c>
      <c r="K21" s="49"/>
      <c r="L21" s="93">
        <v>3.3414095330405553E-3</v>
      </c>
      <c r="M21" s="94">
        <f>_xll.qlSimpleQuoteSetValue(D21,ROUND($L21,6),EvaluationDate)</f>
        <v>0</v>
      </c>
      <c r="N21" s="52"/>
    </row>
    <row r="22" spans="1:14" x14ac:dyDescent="0.2">
      <c r="A22" s="135"/>
      <c r="B22" s="132" t="s">
        <v>59</v>
      </c>
      <c r="C22" s="46" t="str">
        <f t="shared" si="3"/>
        <v>SEK4MD_SYNTH6M_Quote</v>
      </c>
      <c r="D22" s="124" t="str">
        <f>_xll.qlSimpleQuote(C22,,RateTickValue,Permanent,EvaluationDate,ObjectOverwrite)</f>
        <v>SEK4MD_SYNTH6M_Quote#0030</v>
      </c>
      <c r="E22" s="236" t="str">
        <f>_xll.ohRangeRetrieveError(D22)</f>
        <v/>
      </c>
      <c r="F22" s="48"/>
      <c r="G22" s="99" t="s">
        <v>59</v>
      </c>
      <c r="H22" s="85">
        <f>'6MSynthDepo'!C35</f>
        <v>3.3522974101764967E-3</v>
      </c>
      <c r="I22" s="51"/>
      <c r="J22" s="90">
        <v>1.4859395290376387E-3</v>
      </c>
      <c r="K22" s="49"/>
      <c r="L22" s="93">
        <v>3.3522974101764967E-3</v>
      </c>
      <c r="M22" s="94">
        <f>_xll.qlSimpleQuoteSetValue(D22,ROUND($L22,6),EvaluationDate)</f>
        <v>0</v>
      </c>
      <c r="N22" s="52"/>
    </row>
    <row r="23" spans="1:14" x14ac:dyDescent="0.2">
      <c r="A23" s="135"/>
      <c r="B23" s="132" t="s">
        <v>60</v>
      </c>
      <c r="C23" s="46" t="str">
        <f t="shared" si="3"/>
        <v>SEK5MD_SYNTH6M_Quote</v>
      </c>
      <c r="D23" s="124" t="str">
        <f>_xll.qlSimpleQuote(C23,,RateTickValue,Permanent,EvaluationDate,ObjectOverwrite)</f>
        <v>SEK5MD_SYNTH6M_Quote#0030</v>
      </c>
      <c r="E23" s="236" t="str">
        <f>_xll.ohRangeRetrieveError(D23)</f>
        <v/>
      </c>
      <c r="F23" s="48"/>
      <c r="G23" s="99" t="s">
        <v>60</v>
      </c>
      <c r="H23" s="85">
        <f>'6MSynthDepo'!C36</f>
        <v>3.3803617446690744E-3</v>
      </c>
      <c r="I23" s="51"/>
      <c r="J23" s="90">
        <v>1.666421336793596E-3</v>
      </c>
      <c r="K23" s="49"/>
      <c r="L23" s="93">
        <v>3.3803617446690744E-3</v>
      </c>
      <c r="M23" s="94">
        <f>_xll.qlSimpleQuoteSetValue(D23,ROUND($L23,6),EvaluationDate)</f>
        <v>0</v>
      </c>
      <c r="N23" s="52"/>
    </row>
    <row r="24" spans="1:14" ht="12" thickBot="1" x14ac:dyDescent="0.25">
      <c r="A24" s="136"/>
      <c r="B24" s="128" t="s">
        <v>61</v>
      </c>
      <c r="C24" s="83" t="str">
        <f t="shared" si="3"/>
        <v>SEK6MD_SYNTH6M_Quote</v>
      </c>
      <c r="D24" s="133" t="str">
        <f>_xll.qlSimpleQuote(C24,,RateTickValue,Permanent,EvaluationDate,ObjectOverwrite)</f>
        <v>SEK6MD_SYNTH6M_Quote#0030</v>
      </c>
      <c r="E24" s="237" t="str">
        <f>_xll.ohRangeRetrieveError(D24)</f>
        <v/>
      </c>
      <c r="F24" s="48"/>
      <c r="G24" s="101" t="s">
        <v>61</v>
      </c>
      <c r="H24" s="89">
        <f>'6MSynthDepo'!C37</f>
        <v>3.4100000000001009E-3</v>
      </c>
      <c r="I24" s="51"/>
      <c r="J24" s="92">
        <v>1.7354869612805641E-3</v>
      </c>
      <c r="K24" s="49"/>
      <c r="L24" s="97">
        <v>3.4100000000001009E-3</v>
      </c>
      <c r="M24" s="98">
        <f>_xll.qlSimpleQuoteSetValue(D24,ROUND($L24,6),EvaluationDate)</f>
        <v>0</v>
      </c>
      <c r="N24" s="52"/>
    </row>
    <row r="25" spans="1:14" x14ac:dyDescent="0.2">
      <c r="A25" s="230">
        <v>12</v>
      </c>
      <c r="B25" s="120" t="s">
        <v>51</v>
      </c>
      <c r="C25" s="121" t="e">
        <f t="shared" ref="C25:C40" si="4">Currency&amp;$B25&amp;"_SYNTH"&amp;Tenor12M&amp;QuoteSuffix</f>
        <v>#NAME?</v>
      </c>
      <c r="D25" s="122" t="e">
        <f>_xll.qlSimpleQuote(C25,,RateTickValue,Permanent,EvaluationDate,ObjectOverwrite)</f>
        <v>#VALUE!</v>
      </c>
      <c r="E25" s="235" t="str">
        <f ca="1">_xll.ohRangeRetrieveError(D25)</f>
        <v/>
      </c>
      <c r="F25" s="50"/>
      <c r="G25" s="109" t="s">
        <v>51</v>
      </c>
      <c r="H25" s="105"/>
      <c r="I25" s="51"/>
      <c r="J25" s="106">
        <v>3.2741444829742505E-3</v>
      </c>
      <c r="K25" s="49"/>
      <c r="L25" s="107">
        <v>0</v>
      </c>
      <c r="M25" s="108"/>
      <c r="N25" s="145">
        <f>_xll.ohTrigger(M25:M40)</f>
        <v>20</v>
      </c>
    </row>
    <row r="26" spans="1:14" x14ac:dyDescent="0.2">
      <c r="A26" s="231" t="str">
        <f>_xll.qlPeriodEquivalent(Months12M&amp;"M")</f>
        <v>1Y</v>
      </c>
      <c r="B26" s="123" t="s">
        <v>53</v>
      </c>
      <c r="C26" s="46" t="e">
        <f t="shared" si="4"/>
        <v>#NAME?</v>
      </c>
      <c r="D26" s="124" t="e">
        <f>_xll.qlSimpleQuote(C26,,RateTickValue,Permanent,EvaluationDate,ObjectOverwrite)</f>
        <v>#VALUE!</v>
      </c>
      <c r="E26" s="236" t="str">
        <f ca="1">_xll.ohRangeRetrieveError(D26)</f>
        <v/>
      </c>
      <c r="F26" s="50"/>
      <c r="G26" s="110" t="s">
        <v>53</v>
      </c>
      <c r="H26" s="85"/>
      <c r="I26" s="51"/>
      <c r="J26" s="90">
        <v>3.9376267112637264E-3</v>
      </c>
      <c r="K26" s="49"/>
      <c r="L26" s="93">
        <v>0</v>
      </c>
      <c r="M26" s="94"/>
      <c r="N26" s="52"/>
    </row>
    <row r="27" spans="1:14" x14ac:dyDescent="0.2">
      <c r="A27" s="135"/>
      <c r="B27" s="123" t="s">
        <v>54</v>
      </c>
      <c r="C27" s="46" t="e">
        <f t="shared" si="4"/>
        <v>#NAME?</v>
      </c>
      <c r="D27" s="124" t="e">
        <f>_xll.qlSimpleQuote(C27,,RateTickValue,Permanent,EvaluationDate,ObjectOverwrite)</f>
        <v>#VALUE!</v>
      </c>
      <c r="E27" s="236" t="str">
        <f ca="1">_xll.ohRangeRetrieveError(D27)</f>
        <v/>
      </c>
      <c r="F27" s="48"/>
      <c r="G27" s="110" t="s">
        <v>54</v>
      </c>
      <c r="H27" s="85"/>
      <c r="I27" s="51"/>
      <c r="J27" s="90">
        <v>3.7298706984018842E-3</v>
      </c>
      <c r="K27" s="49"/>
      <c r="L27" s="93">
        <v>0</v>
      </c>
      <c r="M27" s="94"/>
      <c r="N27" s="52"/>
    </row>
    <row r="28" spans="1:14" x14ac:dyDescent="0.2">
      <c r="A28" s="135"/>
      <c r="B28" s="123" t="s">
        <v>55</v>
      </c>
      <c r="C28" s="46" t="e">
        <f t="shared" si="4"/>
        <v>#NAME?</v>
      </c>
      <c r="D28" s="124" t="e">
        <f>_xll.qlSimpleQuote(C28,,RateTickValue,Permanent,EvaluationDate,ObjectOverwrite)</f>
        <v>#VALUE!</v>
      </c>
      <c r="E28" s="236" t="str">
        <f ca="1">_xll.ohRangeRetrieveError(D28)</f>
        <v/>
      </c>
      <c r="F28" s="48"/>
      <c r="G28" s="110" t="s">
        <v>55</v>
      </c>
      <c r="H28" s="85"/>
      <c r="I28" s="51"/>
      <c r="J28" s="90">
        <v>3.7322886820057022E-3</v>
      </c>
      <c r="K28" s="49"/>
      <c r="L28" s="93">
        <v>0</v>
      </c>
      <c r="M28" s="94"/>
      <c r="N28" s="52"/>
    </row>
    <row r="29" spans="1:14" x14ac:dyDescent="0.2">
      <c r="A29" s="135"/>
      <c r="B29" s="123" t="s">
        <v>56</v>
      </c>
      <c r="C29" s="46" t="e">
        <f t="shared" si="4"/>
        <v>#NAME?</v>
      </c>
      <c r="D29" s="124" t="e">
        <f>_xll.qlSimpleQuote(C29,,RateTickValue,Permanent,EvaluationDate,ObjectOverwrite)</f>
        <v>#VALUE!</v>
      </c>
      <c r="E29" s="236" t="str">
        <f ca="1">_xll.ohRangeRetrieveError(D29)</f>
        <v/>
      </c>
      <c r="F29" s="48"/>
      <c r="G29" s="111" t="s">
        <v>56</v>
      </c>
      <c r="H29" s="87"/>
      <c r="I29" s="51"/>
      <c r="J29" s="91">
        <v>3.5671443455276941E-3</v>
      </c>
      <c r="K29" s="49"/>
      <c r="L29" s="95">
        <v>0</v>
      </c>
      <c r="M29" s="96"/>
      <c r="N29" s="52"/>
    </row>
    <row r="30" spans="1:14" x14ac:dyDescent="0.2">
      <c r="A30" s="135"/>
      <c r="B30" s="123" t="s">
        <v>57</v>
      </c>
      <c r="C30" s="46" t="e">
        <f t="shared" si="4"/>
        <v>#NAME?</v>
      </c>
      <c r="D30" s="124" t="e">
        <f>_xll.qlSimpleQuote(C30,,RateTickValue,Permanent,EvaluationDate,ObjectOverwrite)</f>
        <v>#VALUE!</v>
      </c>
      <c r="E30" s="236" t="str">
        <f ca="1">_xll.ohRangeRetrieveError(D30)</f>
        <v/>
      </c>
      <c r="F30" s="48"/>
      <c r="G30" s="110" t="s">
        <v>57</v>
      </c>
      <c r="H30" s="85"/>
      <c r="I30" s="51"/>
      <c r="J30" s="90">
        <v>3.4993270593571572E-3</v>
      </c>
      <c r="K30" s="49"/>
      <c r="L30" s="93">
        <v>0</v>
      </c>
      <c r="M30" s="94"/>
      <c r="N30" s="145"/>
    </row>
    <row r="31" spans="1:14" x14ac:dyDescent="0.2">
      <c r="A31" s="135"/>
      <c r="B31" s="123" t="s">
        <v>58</v>
      </c>
      <c r="C31" s="46" t="e">
        <f t="shared" si="4"/>
        <v>#NAME?</v>
      </c>
      <c r="D31" s="124" t="e">
        <f>_xll.qlSimpleQuote(C31,,RateTickValue,Permanent,EvaluationDate,ObjectOverwrite)</f>
        <v>#VALUE!</v>
      </c>
      <c r="E31" s="236" t="str">
        <f ca="1">_xll.ohRangeRetrieveError(D31)</f>
        <v/>
      </c>
      <c r="F31" s="48"/>
      <c r="G31" s="110" t="s">
        <v>58</v>
      </c>
      <c r="H31" s="85"/>
      <c r="I31" s="51"/>
      <c r="J31" s="90">
        <v>3.5456229020878484E-3</v>
      </c>
      <c r="K31" s="49"/>
      <c r="L31" s="93">
        <v>0</v>
      </c>
      <c r="M31" s="94"/>
      <c r="N31" s="52"/>
    </row>
    <row r="32" spans="1:14" x14ac:dyDescent="0.2">
      <c r="A32" s="135"/>
      <c r="B32" s="123" t="s">
        <v>59</v>
      </c>
      <c r="C32" s="46" t="e">
        <f t="shared" si="4"/>
        <v>#NAME?</v>
      </c>
      <c r="D32" s="124" t="e">
        <f>_xll.qlSimpleQuote(C32,,RateTickValue,Permanent,EvaluationDate,ObjectOverwrite)</f>
        <v>#VALUE!</v>
      </c>
      <c r="E32" s="236" t="str">
        <f ca="1">_xll.ohRangeRetrieveError(D32)</f>
        <v/>
      </c>
      <c r="F32" s="48"/>
      <c r="G32" s="110" t="s">
        <v>59</v>
      </c>
      <c r="H32" s="85"/>
      <c r="I32" s="51"/>
      <c r="J32" s="90">
        <v>3.6033508135462355E-3</v>
      </c>
      <c r="K32" s="49"/>
      <c r="L32" s="93">
        <v>0</v>
      </c>
      <c r="M32" s="94"/>
      <c r="N32" s="52"/>
    </row>
    <row r="33" spans="1:14" x14ac:dyDescent="0.2">
      <c r="A33" s="135"/>
      <c r="B33" s="123" t="s">
        <v>60</v>
      </c>
      <c r="C33" s="46" t="e">
        <f t="shared" si="4"/>
        <v>#NAME?</v>
      </c>
      <c r="D33" s="124" t="e">
        <f>_xll.qlSimpleQuote(C33,,RateTickValue,Permanent,EvaluationDate,ObjectOverwrite)</f>
        <v>#VALUE!</v>
      </c>
      <c r="E33" s="236" t="str">
        <f ca="1">_xll.ohRangeRetrieveError(D33)</f>
        <v/>
      </c>
      <c r="F33" s="50"/>
      <c r="G33" s="110" t="s">
        <v>60</v>
      </c>
      <c r="H33" s="85"/>
      <c r="I33" s="51"/>
      <c r="J33" s="90">
        <v>3.5874219876094902E-3</v>
      </c>
      <c r="K33" s="49"/>
      <c r="L33" s="93">
        <v>0</v>
      </c>
      <c r="M33" s="94"/>
      <c r="N33" s="52"/>
    </row>
    <row r="34" spans="1:14" x14ac:dyDescent="0.2">
      <c r="A34" s="135"/>
      <c r="B34" s="123" t="s">
        <v>61</v>
      </c>
      <c r="C34" s="46" t="e">
        <f t="shared" si="4"/>
        <v>#NAME?</v>
      </c>
      <c r="D34" s="124" t="e">
        <f>_xll.qlSimpleQuote(C34,,RateTickValue,Permanent,EvaluationDate,ObjectOverwrite)</f>
        <v>#VALUE!</v>
      </c>
      <c r="E34" s="236" t="str">
        <f ca="1">_xll.ohRangeRetrieveError(D34)</f>
        <v/>
      </c>
      <c r="F34" s="50"/>
      <c r="G34" s="110" t="s">
        <v>61</v>
      </c>
      <c r="H34" s="85"/>
      <c r="I34" s="51"/>
      <c r="J34" s="90">
        <v>3.5605829939326472E-3</v>
      </c>
      <c r="K34" s="49"/>
      <c r="L34" s="93">
        <v>0</v>
      </c>
      <c r="M34" s="94"/>
      <c r="N34" s="52"/>
    </row>
    <row r="35" spans="1:14" x14ac:dyDescent="0.2">
      <c r="A35" s="135"/>
      <c r="B35" s="123" t="s">
        <v>62</v>
      </c>
      <c r="C35" s="46" t="e">
        <f t="shared" si="4"/>
        <v>#NAME?</v>
      </c>
      <c r="D35" s="124" t="e">
        <f>_xll.qlSimpleQuote(C35,,RateTickValue,Permanent,EvaluationDate,ObjectOverwrite)</f>
        <v>#VALUE!</v>
      </c>
      <c r="E35" s="236" t="str">
        <f ca="1">_xll.ohRangeRetrieveError(D35)</f>
        <v/>
      </c>
      <c r="F35" s="50"/>
      <c r="G35" s="110" t="s">
        <v>62</v>
      </c>
      <c r="H35" s="85"/>
      <c r="I35" s="51"/>
      <c r="J35" s="90">
        <v>3.5391910896233206E-3</v>
      </c>
      <c r="K35" s="49"/>
      <c r="L35" s="93">
        <v>0</v>
      </c>
      <c r="M35" s="94"/>
      <c r="N35" s="52"/>
    </row>
    <row r="36" spans="1:14" x14ac:dyDescent="0.2">
      <c r="A36" s="135"/>
      <c r="B36" s="123" t="s">
        <v>63</v>
      </c>
      <c r="C36" s="46" t="e">
        <f t="shared" si="4"/>
        <v>#NAME?</v>
      </c>
      <c r="D36" s="124" t="e">
        <f>_xll.qlSimpleQuote(C36,,RateTickValue,Permanent,EvaluationDate,ObjectOverwrite)</f>
        <v>#VALUE!</v>
      </c>
      <c r="E36" s="236" t="str">
        <f ca="1">_xll.ohRangeRetrieveError(D36)</f>
        <v/>
      </c>
      <c r="F36" s="50"/>
      <c r="G36" s="110" t="s">
        <v>63</v>
      </c>
      <c r="H36" s="85"/>
      <c r="I36" s="51"/>
      <c r="J36" s="90">
        <v>3.5320133927629347E-3</v>
      </c>
      <c r="K36" s="49"/>
      <c r="L36" s="93">
        <v>0</v>
      </c>
      <c r="M36" s="94"/>
      <c r="N36" s="52"/>
    </row>
    <row r="37" spans="1:14" x14ac:dyDescent="0.2">
      <c r="A37" s="137"/>
      <c r="B37" s="123" t="s">
        <v>64</v>
      </c>
      <c r="C37" s="46" t="e">
        <f t="shared" si="4"/>
        <v>#NAME?</v>
      </c>
      <c r="D37" s="124" t="e">
        <f>_xll.qlSimpleQuote(C37,,RateTickValue,Permanent,EvaluationDate,ObjectOverwrite)</f>
        <v>#VALUE!</v>
      </c>
      <c r="E37" s="236" t="str">
        <f ca="1">_xll.ohRangeRetrieveError(D37)</f>
        <v/>
      </c>
      <c r="F37" s="50"/>
      <c r="G37" s="110" t="s">
        <v>64</v>
      </c>
      <c r="H37" s="85"/>
      <c r="I37" s="51"/>
      <c r="J37" s="90">
        <v>3.5246192513979009E-3</v>
      </c>
      <c r="K37" s="49"/>
      <c r="L37" s="93">
        <v>0</v>
      </c>
      <c r="M37" s="94"/>
      <c r="N37" s="52"/>
    </row>
    <row r="38" spans="1:14" x14ac:dyDescent="0.2">
      <c r="A38" s="138"/>
      <c r="B38" s="123" t="s">
        <v>65</v>
      </c>
      <c r="C38" s="46" t="e">
        <f t="shared" si="4"/>
        <v>#NAME?</v>
      </c>
      <c r="D38" s="124" t="e">
        <f>_xll.qlSimpleQuote(C38,,RateTickValue,Permanent,EvaluationDate,ObjectOverwrite)</f>
        <v>#VALUE!</v>
      </c>
      <c r="E38" s="236" t="str">
        <f ca="1">_xll.ohRangeRetrieveError(D38)</f>
        <v/>
      </c>
      <c r="F38" s="50"/>
      <c r="G38" s="110" t="s">
        <v>65</v>
      </c>
      <c r="H38" s="85"/>
      <c r="I38" s="51"/>
      <c r="J38" s="90">
        <v>3.5124690786614873E-3</v>
      </c>
      <c r="K38" s="49"/>
      <c r="L38" s="93">
        <v>0</v>
      </c>
      <c r="M38" s="94"/>
      <c r="N38" s="52"/>
    </row>
    <row r="39" spans="1:14" x14ac:dyDescent="0.2">
      <c r="A39" s="135"/>
      <c r="B39" s="123" t="s">
        <v>66</v>
      </c>
      <c r="C39" s="46" t="e">
        <f t="shared" si="4"/>
        <v>#NAME?</v>
      </c>
      <c r="D39" s="124" t="e">
        <f>_xll.qlSimpleQuote(C39,,RateTickValue,Permanent,EvaluationDate,ObjectOverwrite)</f>
        <v>#VALUE!</v>
      </c>
      <c r="E39" s="236" t="str">
        <f ca="1">_xll.ohRangeRetrieveError(D39)</f>
        <v/>
      </c>
      <c r="F39" s="50"/>
      <c r="G39" s="110" t="s">
        <v>66</v>
      </c>
      <c r="H39" s="85"/>
      <c r="I39" s="51"/>
      <c r="J39" s="90">
        <v>3.526495177091726E-3</v>
      </c>
      <c r="K39" s="49"/>
      <c r="L39" s="93">
        <v>0</v>
      </c>
      <c r="M39" s="94"/>
      <c r="N39" s="52"/>
    </row>
    <row r="40" spans="1:14" ht="12" thickBot="1" x14ac:dyDescent="0.25">
      <c r="A40" s="139"/>
      <c r="B40" s="128" t="s">
        <v>67</v>
      </c>
      <c r="C40" s="83" t="e">
        <f t="shared" si="4"/>
        <v>#NAME?</v>
      </c>
      <c r="D40" s="133" t="e">
        <f>_xll.qlSimpleQuote(C40,,RateTickValue,Permanent,EvaluationDate,ObjectOverwrite)</f>
        <v>#VALUE!</v>
      </c>
      <c r="E40" s="237" t="str">
        <f ca="1">_xll.ohRangeRetrieveError(D40)</f>
        <v/>
      </c>
      <c r="F40" s="50"/>
      <c r="G40" s="140" t="s">
        <v>67</v>
      </c>
      <c r="H40" s="89"/>
      <c r="I40" s="51"/>
      <c r="J40" s="92">
        <v>3.5462405279165373E-3</v>
      </c>
      <c r="K40" s="49"/>
      <c r="L40" s="97">
        <v>0</v>
      </c>
      <c r="M40" s="98"/>
      <c r="N40" s="145"/>
    </row>
    <row r="41" spans="1:14" x14ac:dyDescent="0.2">
      <c r="A41" s="232">
        <v>1</v>
      </c>
      <c r="B41" s="123" t="str">
        <f t="shared" ref="B41:B84" si="5">A41&amp;"x"&amp;A41+Months12M&amp;"F"</f>
        <v>1x13F</v>
      </c>
      <c r="C41" s="46" t="str">
        <f t="shared" ref="C41:C84" si="6">Currency&amp;$B41&amp;"_SYNTH"&amp;"1Y"&amp;"_Quote"</f>
        <v>SEK1x13F_SYNTH1Y_Quote</v>
      </c>
      <c r="D41" s="124" t="str">
        <f>_xll.qlSimpleQuote(C41,,RateTickValue,Permanent,Trigger,ObjectOverwrite)</f>
        <v>SEK1x13F_SYNTH1Y_Quote#0030</v>
      </c>
      <c r="E41" s="236" t="str">
        <f>_xll.ohRangeRetrieveError(D41)</f>
        <v/>
      </c>
      <c r="F41" s="48">
        <v>1</v>
      </c>
      <c r="G41" s="112" t="str">
        <f t="shared" ref="G41:G84" si="7">F41&amp;"x"&amp;(F41+Months12M)&amp;"F"</f>
        <v>1x13F</v>
      </c>
      <c r="H41" s="113">
        <f>'6M SynthFra'!H3</f>
        <v>3.2751536632159425E-3</v>
      </c>
      <c r="I41" s="59"/>
      <c r="J41" s="116">
        <v>3.5154655213764001E-3</v>
      </c>
      <c r="K41" s="60"/>
      <c r="L41" s="118">
        <v>3.2751536632159425E-3</v>
      </c>
      <c r="M41" s="119" t="e">
        <f>_xll.qlSimpleQuoteSetValue(D41,ROUND(L41,6),EvaluationDate)</f>
        <v>#N/A</v>
      </c>
      <c r="N41" s="145">
        <f>_xll.ohTrigger(M41:M84)</f>
        <v>223</v>
      </c>
    </row>
    <row r="42" spans="1:14" x14ac:dyDescent="0.2">
      <c r="A42" s="232">
        <v>2</v>
      </c>
      <c r="B42" s="123" t="str">
        <f t="shared" si="5"/>
        <v>2x14F</v>
      </c>
      <c r="C42" s="46" t="str">
        <f t="shared" si="6"/>
        <v>SEK2x14F_SYNTH1Y_Quote</v>
      </c>
      <c r="D42" s="124" t="str">
        <f>_xll.qlSimpleQuote(C42,,RateTickValue,Permanent,Trigger,ObjectOverwrite)</f>
        <v>SEK2x14F_SYNTH1Y_Quote#0030</v>
      </c>
      <c r="E42" s="236" t="str">
        <f>_xll.ohRangeRetrieveError(D42)</f>
        <v/>
      </c>
      <c r="F42" s="48">
        <v>2</v>
      </c>
      <c r="G42" s="112" t="str">
        <f t="shared" si="7"/>
        <v>2x14F</v>
      </c>
      <c r="H42" s="113">
        <f>'6M SynthFra'!H4</f>
        <v>3.2263971117435998E-3</v>
      </c>
      <c r="I42" s="60"/>
      <c r="J42" s="116">
        <v>3.532295049804414E-3</v>
      </c>
      <c r="K42" s="60"/>
      <c r="L42" s="118">
        <v>3.2263971117435998E-3</v>
      </c>
      <c r="M42" s="119" t="e">
        <f>_xll.qlSimpleQuoteSetValue(D42,ROUND(L42,6),EvaluationDate)</f>
        <v>#N/A</v>
      </c>
      <c r="N42" s="52"/>
    </row>
    <row r="43" spans="1:14" x14ac:dyDescent="0.2">
      <c r="A43" s="232">
        <v>3</v>
      </c>
      <c r="B43" s="123" t="str">
        <f t="shared" si="5"/>
        <v>3x15F</v>
      </c>
      <c r="C43" s="46" t="str">
        <f t="shared" si="6"/>
        <v>SEK3x15F_SYNTH1Y_Quote</v>
      </c>
      <c r="D43" s="124" t="str">
        <f>_xll.qlSimpleQuote(C43,,RateTickValue,Permanent,Trigger,ObjectOverwrite)</f>
        <v>SEK3x15F_SYNTH1Y_Quote#0030</v>
      </c>
      <c r="E43" s="236" t="str">
        <f>_xll.ohRangeRetrieveError(D43)</f>
        <v/>
      </c>
      <c r="F43" s="48">
        <v>3</v>
      </c>
      <c r="G43" s="112" t="str">
        <f t="shared" si="7"/>
        <v>3x15F</v>
      </c>
      <c r="H43" s="113">
        <f>'6M SynthFra'!H5</f>
        <v>3.1942450501866882E-3</v>
      </c>
      <c r="I43" s="60"/>
      <c r="J43" s="116">
        <v>3.4850405815286247E-3</v>
      </c>
      <c r="K43" s="60"/>
      <c r="L43" s="118">
        <v>3.1942450501866882E-3</v>
      </c>
      <c r="M43" s="119" t="e">
        <f>_xll.qlSimpleQuoteSetValue(D43,ROUND(L43,6),EvaluationDate)</f>
        <v>#N/A</v>
      </c>
      <c r="N43" s="52"/>
    </row>
    <row r="44" spans="1:14" x14ac:dyDescent="0.2">
      <c r="A44" s="232">
        <v>4</v>
      </c>
      <c r="B44" s="123" t="str">
        <f t="shared" si="5"/>
        <v>4x16F</v>
      </c>
      <c r="C44" s="46" t="str">
        <f t="shared" si="6"/>
        <v>SEK4x16F_SYNTH1Y_Quote</v>
      </c>
      <c r="D44" s="124" t="str">
        <f>_xll.qlSimpleQuote(C44,,RateTickValue,Permanent,Trigger,ObjectOverwrite)</f>
        <v>SEK4x16F_SYNTH1Y_Quote#0030</v>
      </c>
      <c r="E44" s="236" t="str">
        <f>_xll.ohRangeRetrieveError(D44)</f>
        <v/>
      </c>
      <c r="F44" s="48">
        <v>4</v>
      </c>
      <c r="G44" s="112" t="str">
        <f t="shared" si="7"/>
        <v>4x16F</v>
      </c>
      <c r="H44" s="113">
        <f>'6M SynthFra'!H6</f>
        <v>3.1726529726438858E-3</v>
      </c>
      <c r="I44" s="60"/>
      <c r="J44" s="116">
        <v>3.4415012724434762E-3</v>
      </c>
      <c r="K44" s="60"/>
      <c r="L44" s="118">
        <v>3.1726529726438858E-3</v>
      </c>
      <c r="M44" s="119" t="e">
        <f>_xll.qlSimpleQuoteSetValue(D44,ROUND(L44,6),EvaluationDate)</f>
        <v>#N/A</v>
      </c>
      <c r="N44" s="52"/>
    </row>
    <row r="45" spans="1:14" x14ac:dyDescent="0.2">
      <c r="A45" s="232">
        <v>5</v>
      </c>
      <c r="B45" s="123" t="str">
        <f t="shared" si="5"/>
        <v>5x17F</v>
      </c>
      <c r="C45" s="46" t="str">
        <f t="shared" si="6"/>
        <v>SEK5x17F_SYNTH1Y_Quote</v>
      </c>
      <c r="D45" s="124" t="str">
        <f>_xll.qlSimpleQuote(C45,,RateTickValue,Permanent,Trigger,ObjectOverwrite)</f>
        <v>SEK5x17F_SYNTH1Y_Quote#0030</v>
      </c>
      <c r="E45" s="236" t="str">
        <f>_xll.ohRangeRetrieveError(D45)</f>
        <v/>
      </c>
      <c r="F45" s="48">
        <v>5</v>
      </c>
      <c r="G45" s="112" t="str">
        <f t="shared" si="7"/>
        <v>5x17F</v>
      </c>
      <c r="H45" s="113">
        <f>'6M SynthFra'!H7</f>
        <v>3.1780780687365533E-3</v>
      </c>
      <c r="I45" s="60"/>
      <c r="J45" s="116">
        <v>3.4396668017846748E-3</v>
      </c>
      <c r="K45" s="60"/>
      <c r="L45" s="118">
        <v>3.1780780687365533E-3</v>
      </c>
      <c r="M45" s="119" t="e">
        <f>_xll.qlSimpleQuoteSetValue(D45,ROUND(L45,6),EvaluationDate)</f>
        <v>#N/A</v>
      </c>
      <c r="N45" s="52"/>
    </row>
    <row r="46" spans="1:14" x14ac:dyDescent="0.2">
      <c r="A46" s="232">
        <v>6</v>
      </c>
      <c r="B46" s="123" t="str">
        <f t="shared" si="5"/>
        <v>6x18F</v>
      </c>
      <c r="C46" s="46" t="str">
        <f t="shared" si="6"/>
        <v>SEK6x18F_SYNTH1Y_Quote</v>
      </c>
      <c r="D46" s="124" t="str">
        <f>_xll.qlSimpleQuote(C46,,RateTickValue,Permanent,Trigger,ObjectOverwrite)</f>
        <v>SEK6x18F_SYNTH1Y_Quote#0030</v>
      </c>
      <c r="E46" s="236" t="str">
        <f>_xll.ohRangeRetrieveError(D46)</f>
        <v/>
      </c>
      <c r="F46" s="48">
        <v>6</v>
      </c>
      <c r="G46" s="112" t="str">
        <f t="shared" si="7"/>
        <v>6x18F</v>
      </c>
      <c r="H46" s="113">
        <f>'6M SynthFra'!H8</f>
        <v>3.215607071056024E-3</v>
      </c>
      <c r="I46" s="60"/>
      <c r="J46" s="116">
        <v>3.4605640887299519E-3</v>
      </c>
      <c r="K46" s="60"/>
      <c r="L46" s="118">
        <v>3.215607071056024E-3</v>
      </c>
      <c r="M46" s="119" t="e">
        <f>_xll.qlSimpleQuoteSetValue(D46,ROUND(L46,6),EvaluationDate)</f>
        <v>#N/A</v>
      </c>
      <c r="N46" s="52"/>
    </row>
    <row r="47" spans="1:14" x14ac:dyDescent="0.2">
      <c r="A47" s="232">
        <v>7</v>
      </c>
      <c r="B47" s="123" t="str">
        <f t="shared" si="5"/>
        <v>7x19F</v>
      </c>
      <c r="C47" s="46" t="str">
        <f t="shared" si="6"/>
        <v>SEK7x19F_SYNTH1Y_Quote</v>
      </c>
      <c r="D47" s="124" t="str">
        <f>_xll.qlSimpleQuote(C47,,RateTickValue,Permanent,Trigger,ObjectOverwrite)</f>
        <v>SEK7x19F_SYNTH1Y_Quote#0030</v>
      </c>
      <c r="E47" s="236" t="str">
        <f>_xll.ohRangeRetrieveError(D47)</f>
        <v/>
      </c>
      <c r="F47" s="48">
        <v>7</v>
      </c>
      <c r="G47" s="112" t="str">
        <f t="shared" si="7"/>
        <v>7x19F</v>
      </c>
      <c r="H47" s="113">
        <f>'6M SynthFra'!H9</f>
        <v>3.3162591247226834E-3</v>
      </c>
      <c r="I47" s="60"/>
      <c r="J47" s="116">
        <v>3.4944777323652411E-3</v>
      </c>
      <c r="K47" s="60"/>
      <c r="L47" s="118">
        <v>3.3162591247226834E-3</v>
      </c>
      <c r="M47" s="119" t="e">
        <f>_xll.qlSimpleQuoteSetValue(D47,ROUND(L47,6),EvaluationDate)</f>
        <v>#N/A</v>
      </c>
      <c r="N47" s="52"/>
    </row>
    <row r="48" spans="1:14" x14ac:dyDescent="0.2">
      <c r="A48" s="232">
        <v>8</v>
      </c>
      <c r="B48" s="123" t="str">
        <f t="shared" si="5"/>
        <v>8x20F</v>
      </c>
      <c r="C48" s="46" t="str">
        <f t="shared" si="6"/>
        <v>SEK8x20F_SYNTH1Y_Quote</v>
      </c>
      <c r="D48" s="124" t="str">
        <f>_xll.qlSimpleQuote(C48,,RateTickValue,Permanent,Trigger,ObjectOverwrite)</f>
        <v>SEK8x20F_SYNTH1Y_Quote#0030</v>
      </c>
      <c r="E48" s="236" t="str">
        <f>_xll.ohRangeRetrieveError(D48)</f>
        <v/>
      </c>
      <c r="F48" s="48">
        <v>8</v>
      </c>
      <c r="G48" s="112" t="str">
        <f t="shared" si="7"/>
        <v>8x20F</v>
      </c>
      <c r="H48" s="113">
        <f>'6M SynthFra'!H10</f>
        <v>3.480735835978758E-3</v>
      </c>
      <c r="I48" s="60"/>
      <c r="J48" s="116">
        <v>3.5321172705571544E-3</v>
      </c>
      <c r="K48" s="60"/>
      <c r="L48" s="118">
        <v>3.480735835978758E-3</v>
      </c>
      <c r="M48" s="119" t="e">
        <f>_xll.qlSimpleQuoteSetValue(D48,ROUND(L48,6),EvaluationDate)</f>
        <v>#N/A</v>
      </c>
      <c r="N48" s="52"/>
    </row>
    <row r="49" spans="1:14" x14ac:dyDescent="0.2">
      <c r="A49" s="232">
        <v>9</v>
      </c>
      <c r="B49" s="123" t="str">
        <f t="shared" si="5"/>
        <v>9x21F</v>
      </c>
      <c r="C49" s="46" t="str">
        <f t="shared" si="6"/>
        <v>SEK9x21F_SYNTH1Y_Quote</v>
      </c>
      <c r="D49" s="124" t="str">
        <f>_xll.qlSimpleQuote(C49,,RateTickValue,Permanent,Trigger,ObjectOverwrite)</f>
        <v>SEK9x21F_SYNTH1Y_Quote#0030</v>
      </c>
      <c r="E49" s="236" t="str">
        <f>_xll.ohRangeRetrieveError(D49)</f>
        <v/>
      </c>
      <c r="F49" s="48">
        <v>9</v>
      </c>
      <c r="G49" s="112" t="str">
        <f t="shared" si="7"/>
        <v>9x21F</v>
      </c>
      <c r="H49" s="113">
        <f>'6M SynthFra'!H11</f>
        <v>3.6611699518958015E-3</v>
      </c>
      <c r="I49" s="60"/>
      <c r="J49" s="116">
        <v>3.5813365788215775E-3</v>
      </c>
      <c r="K49" s="60"/>
      <c r="L49" s="118">
        <v>3.6611699518958015E-3</v>
      </c>
      <c r="M49" s="119" t="e">
        <f>_xll.qlSimpleQuoteSetValue(D49,ROUND(L49,6),EvaluationDate)</f>
        <v>#N/A</v>
      </c>
      <c r="N49" s="52"/>
    </row>
    <row r="50" spans="1:14" x14ac:dyDescent="0.2">
      <c r="A50" s="232">
        <v>10</v>
      </c>
      <c r="B50" s="123" t="str">
        <f t="shared" si="5"/>
        <v>10x22F</v>
      </c>
      <c r="C50" s="46" t="str">
        <f t="shared" si="6"/>
        <v>SEK10x22F_SYNTH1Y_Quote</v>
      </c>
      <c r="D50" s="124" t="str">
        <f>_xll.qlSimpleQuote(C50,,RateTickValue,Permanent,Trigger,ObjectOverwrite)</f>
        <v>SEK10x22F_SYNTH1Y_Quote#0030</v>
      </c>
      <c r="E50" s="236" t="str">
        <f>_xll.ohRangeRetrieveError(D50)</f>
        <v/>
      </c>
      <c r="F50" s="48">
        <v>10</v>
      </c>
      <c r="G50" s="112" t="str">
        <f t="shared" si="7"/>
        <v>10x22F</v>
      </c>
      <c r="H50" s="113">
        <f>'6M SynthFra'!H12</f>
        <v>3.8464730037807708E-3</v>
      </c>
      <c r="I50" s="60"/>
      <c r="J50" s="116">
        <v>3.6543872266933592E-3</v>
      </c>
      <c r="K50" s="60"/>
      <c r="L50" s="118">
        <v>3.8464730037807708E-3</v>
      </c>
      <c r="M50" s="119" t="e">
        <f>_xll.qlSimpleQuoteSetValue(D50,ROUND(L50,6),EvaluationDate)</f>
        <v>#N/A</v>
      </c>
      <c r="N50" s="52"/>
    </row>
    <row r="51" spans="1:14" x14ac:dyDescent="0.2">
      <c r="A51" s="232">
        <v>11</v>
      </c>
      <c r="B51" s="123" t="str">
        <f t="shared" si="5"/>
        <v>11x23F</v>
      </c>
      <c r="C51" s="46" t="str">
        <f t="shared" si="6"/>
        <v>SEK11x23F_SYNTH1Y_Quote</v>
      </c>
      <c r="D51" s="124" t="str">
        <f>_xll.qlSimpleQuote(C51,,RateTickValue,Permanent,Trigger,ObjectOverwrite)</f>
        <v>SEK11x23F_SYNTH1Y_Quote#0030</v>
      </c>
      <c r="E51" s="236" t="str">
        <f>_xll.ohRangeRetrieveError(D51)</f>
        <v/>
      </c>
      <c r="F51" s="48">
        <v>11</v>
      </c>
      <c r="G51" s="112" t="str">
        <f t="shared" si="7"/>
        <v>11x23F</v>
      </c>
      <c r="H51" s="113">
        <f>'6M SynthFra'!H13</f>
        <v>3.9902205077894061E-3</v>
      </c>
      <c r="I51" s="60"/>
      <c r="J51" s="116">
        <v>3.7194370522021635E-3</v>
      </c>
      <c r="K51" s="60"/>
      <c r="L51" s="118">
        <v>3.9902205077894061E-3</v>
      </c>
      <c r="M51" s="119" t="e">
        <f>_xll.qlSimpleQuoteSetValue(D51,ROUND(L51,6),EvaluationDate)</f>
        <v>#N/A</v>
      </c>
      <c r="N51" s="52"/>
    </row>
    <row r="52" spans="1:14" x14ac:dyDescent="0.2">
      <c r="A52" s="232">
        <v>13</v>
      </c>
      <c r="B52" s="123" t="str">
        <f t="shared" si="5"/>
        <v>13x25F</v>
      </c>
      <c r="C52" s="46" t="str">
        <f t="shared" si="6"/>
        <v>SEK13x25F_SYNTH1Y_Quote</v>
      </c>
      <c r="D52" s="124" t="str">
        <f>_xll.qlSimpleQuote(C52,,RateTickValue,Permanent,Trigger,ObjectOverwrite)</f>
        <v>SEK13x25F_SYNTH1Y_Quote#0030</v>
      </c>
      <c r="E52" s="236" t="str">
        <f>_xll.ohRangeRetrieveError(D52)</f>
        <v/>
      </c>
      <c r="F52" s="48">
        <v>13</v>
      </c>
      <c r="G52" s="112" t="str">
        <f t="shared" si="7"/>
        <v>13x25F</v>
      </c>
      <c r="H52" s="113">
        <f>'6M SynthFra'!H15</f>
        <v>4.0445753102695669E-3</v>
      </c>
      <c r="I52" s="60"/>
      <c r="J52" s="116">
        <v>3.8720283583146007E-3</v>
      </c>
      <c r="K52" s="60"/>
      <c r="L52" s="118">
        <v>4.0445753102695669E-3</v>
      </c>
      <c r="M52" s="119" t="e">
        <f>_xll.qlSimpleQuoteSetValue(D52,ROUND(L52,6),EvaluationDate)</f>
        <v>#N/A</v>
      </c>
      <c r="N52" s="52"/>
    </row>
    <row r="53" spans="1:14" x14ac:dyDescent="0.2">
      <c r="A53" s="232">
        <v>14</v>
      </c>
      <c r="B53" s="123" t="str">
        <f t="shared" si="5"/>
        <v>14x26F</v>
      </c>
      <c r="C53" s="46" t="str">
        <f t="shared" si="6"/>
        <v>SEK14x26F_SYNTH1Y_Quote</v>
      </c>
      <c r="D53" s="124" t="str">
        <f>_xll.qlSimpleQuote(C53,,RateTickValue,Permanent,Trigger,ObjectOverwrite)</f>
        <v>SEK14x26F_SYNTH1Y_Quote#0030</v>
      </c>
      <c r="E53" s="236" t="str">
        <f>_xll.ohRangeRetrieveError(D53)</f>
        <v/>
      </c>
      <c r="F53" s="48">
        <v>14</v>
      </c>
      <c r="G53" s="112" t="str">
        <f t="shared" si="7"/>
        <v>14x26F</v>
      </c>
      <c r="H53" s="113">
        <f>'6M SynthFra'!H16</f>
        <v>3.969338216610884E-3</v>
      </c>
      <c r="I53" s="60"/>
      <c r="J53" s="116">
        <v>3.9171599819746638E-3</v>
      </c>
      <c r="K53" s="60"/>
      <c r="L53" s="118">
        <v>3.969338216610884E-3</v>
      </c>
      <c r="M53" s="119" t="e">
        <f>_xll.qlSimpleQuoteSetValue(D53,ROUND(L53,6),EvaluationDate)</f>
        <v>#N/A</v>
      </c>
      <c r="N53" s="52"/>
    </row>
    <row r="54" spans="1:14" x14ac:dyDescent="0.2">
      <c r="A54" s="232">
        <v>15</v>
      </c>
      <c r="B54" s="123" t="str">
        <f t="shared" si="5"/>
        <v>15x27F</v>
      </c>
      <c r="C54" s="46" t="str">
        <f t="shared" si="6"/>
        <v>SEK15x27F_SYNTH1Y_Quote</v>
      </c>
      <c r="D54" s="124" t="str">
        <f>_xll.qlSimpleQuote(C54,,RateTickValue,Permanent,Trigger,ObjectOverwrite)</f>
        <v>SEK15x27F_SYNTH1Y_Quote#0030</v>
      </c>
      <c r="E54" s="236" t="str">
        <f>_xll.ohRangeRetrieveError(D54)</f>
        <v/>
      </c>
      <c r="F54" s="48">
        <v>15</v>
      </c>
      <c r="G54" s="112" t="str">
        <f t="shared" si="7"/>
        <v>15x27F</v>
      </c>
      <c r="H54" s="113">
        <f>'6M SynthFra'!H17</f>
        <v>3.8899476504444873E-3</v>
      </c>
      <c r="I54" s="60"/>
      <c r="J54" s="116">
        <v>4.0267198538210588E-3</v>
      </c>
      <c r="K54" s="60"/>
      <c r="L54" s="118">
        <v>3.8899476504444873E-3</v>
      </c>
      <c r="M54" s="119" t="e">
        <f>_xll.qlSimpleQuoteSetValue(D54,ROUND(L54,6),EvaluationDate)</f>
        <v>#N/A</v>
      </c>
      <c r="N54" s="52"/>
    </row>
    <row r="55" spans="1:14" x14ac:dyDescent="0.2">
      <c r="A55" s="232">
        <v>16</v>
      </c>
      <c r="B55" s="123" t="str">
        <f t="shared" si="5"/>
        <v>16x28F</v>
      </c>
      <c r="C55" s="46" t="str">
        <f t="shared" si="6"/>
        <v>SEK16x28F_SYNTH1Y_Quote</v>
      </c>
      <c r="D55" s="124" t="str">
        <f>_xll.qlSimpleQuote(C55,,RateTickValue,Permanent,Trigger,ObjectOverwrite)</f>
        <v>SEK16x28F_SYNTH1Y_Quote#0030</v>
      </c>
      <c r="E55" s="236" t="str">
        <f>_xll.ohRangeRetrieveError(D55)</f>
        <v/>
      </c>
      <c r="F55" s="48">
        <v>16</v>
      </c>
      <c r="G55" s="112" t="str">
        <f t="shared" si="7"/>
        <v>16x28F</v>
      </c>
      <c r="H55" s="113">
        <f>'6M SynthFra'!H18</f>
        <v>3.837195847381427E-3</v>
      </c>
      <c r="I55" s="60"/>
      <c r="J55" s="116">
        <v>4.1329970922189185E-3</v>
      </c>
      <c r="K55" s="60"/>
      <c r="L55" s="118">
        <v>3.837195847381427E-3</v>
      </c>
      <c r="M55" s="119" t="e">
        <f>_xll.qlSimpleQuoteSetValue(D55,ROUND(L55,6),EvaluationDate)</f>
        <v>#N/A</v>
      </c>
      <c r="N55" s="52"/>
    </row>
    <row r="56" spans="1:14" x14ac:dyDescent="0.2">
      <c r="A56" s="232">
        <v>17</v>
      </c>
      <c r="B56" s="123" t="str">
        <f t="shared" si="5"/>
        <v>17x29F</v>
      </c>
      <c r="C56" s="46" t="str">
        <f t="shared" si="6"/>
        <v>SEK17x29F_SYNTH1Y_Quote</v>
      </c>
      <c r="D56" s="124" t="str">
        <f>_xll.qlSimpleQuote(C56,,RateTickValue,Permanent,Trigger,ObjectOverwrite)</f>
        <v>SEK17x29F_SYNTH1Y_Quote#0030</v>
      </c>
      <c r="E56" s="236" t="str">
        <f>_xll.ohRangeRetrieveError(D56)</f>
        <v/>
      </c>
      <c r="F56" s="48">
        <v>17</v>
      </c>
      <c r="G56" s="112" t="str">
        <f t="shared" si="7"/>
        <v>17x29F</v>
      </c>
      <c r="H56" s="113">
        <f>'6M SynthFra'!H19</f>
        <v>3.8785787228716746E-3</v>
      </c>
      <c r="I56" s="60"/>
      <c r="J56" s="116">
        <v>4.2134721254825282E-3</v>
      </c>
      <c r="K56" s="60"/>
      <c r="L56" s="118">
        <v>3.8785787228716746E-3</v>
      </c>
      <c r="M56" s="119" t="e">
        <f>_xll.qlSimpleQuoteSetValue(D56,ROUND(L56,6),EvaluationDate)</f>
        <v>#N/A</v>
      </c>
      <c r="N56" s="52"/>
    </row>
    <row r="57" spans="1:14" x14ac:dyDescent="0.2">
      <c r="A57" s="232">
        <v>18</v>
      </c>
      <c r="B57" s="123" t="str">
        <f t="shared" si="5"/>
        <v>18x30F</v>
      </c>
      <c r="C57" s="46" t="str">
        <f t="shared" si="6"/>
        <v>SEK18x30F_SYNTH1Y_Quote</v>
      </c>
      <c r="D57" s="124" t="str">
        <f>_xll.qlSimpleQuote(C57,,RateTickValue,Permanent,Trigger,ObjectOverwrite)</f>
        <v>SEK18x30F_SYNTH1Y_Quote#0030</v>
      </c>
      <c r="E57" s="236" t="str">
        <f>_xll.ohRangeRetrieveError(D57)</f>
        <v/>
      </c>
      <c r="F57" s="48">
        <v>18</v>
      </c>
      <c r="G57" s="112" t="str">
        <f t="shared" si="7"/>
        <v>18x30F</v>
      </c>
      <c r="H57" s="113">
        <f>'6M SynthFra'!H20</f>
        <v>4.0569884251112059E-3</v>
      </c>
      <c r="I57" s="60"/>
      <c r="J57" s="116">
        <v>4.3008791705088749E-3</v>
      </c>
      <c r="K57" s="60"/>
      <c r="L57" s="118">
        <v>4.0569884251112059E-3</v>
      </c>
      <c r="M57" s="119" t="e">
        <f>_xll.qlSimpleQuoteSetValue(D57,ROUND(L57,6),EvaluationDate)</f>
        <v>#N/A</v>
      </c>
      <c r="N57" s="52"/>
    </row>
    <row r="58" spans="1:14" x14ac:dyDescent="0.2">
      <c r="A58" s="232">
        <v>19</v>
      </c>
      <c r="B58" s="123" t="str">
        <f t="shared" si="5"/>
        <v>19x31F</v>
      </c>
      <c r="C58" s="46" t="str">
        <f t="shared" si="6"/>
        <v>SEK19x31F_SYNTH1Y_Quote</v>
      </c>
      <c r="D58" s="124" t="str">
        <f>_xll.qlSimpleQuote(C58,,RateTickValue,Permanent,Trigger,ObjectOverwrite)</f>
        <v>SEK19x31F_SYNTH1Y_Quote#0030</v>
      </c>
      <c r="E58" s="236" t="str">
        <f>_xll.ohRangeRetrieveError(D58)</f>
        <v/>
      </c>
      <c r="F58" s="48">
        <v>19</v>
      </c>
      <c r="G58" s="112" t="str">
        <f t="shared" si="7"/>
        <v>19x31F</v>
      </c>
      <c r="H58" s="113">
        <f>'6M SynthFra'!H21</f>
        <v>4.435185561698086E-3</v>
      </c>
      <c r="I58" s="60"/>
      <c r="J58" s="116">
        <v>4.4018605292064873E-3</v>
      </c>
      <c r="K58" s="60"/>
      <c r="L58" s="118">
        <v>4.435185561698086E-3</v>
      </c>
      <c r="M58" s="119" t="e">
        <f>_xll.qlSimpleQuoteSetValue(D58,ROUND(L58,6),EvaluationDate)</f>
        <v>#N/A</v>
      </c>
      <c r="N58" s="52"/>
    </row>
    <row r="59" spans="1:14" x14ac:dyDescent="0.2">
      <c r="A59" s="232">
        <v>20</v>
      </c>
      <c r="B59" s="123" t="str">
        <f t="shared" si="5"/>
        <v>20x32F</v>
      </c>
      <c r="C59" s="46" t="str">
        <f t="shared" si="6"/>
        <v>SEK20x32F_SYNTH1Y_Quote</v>
      </c>
      <c r="D59" s="124" t="str">
        <f>_xll.qlSimpleQuote(C59,,RateTickValue,Permanent,Trigger,ObjectOverwrite)</f>
        <v>SEK20x32F_SYNTH1Y_Quote#0030</v>
      </c>
      <c r="E59" s="236" t="str">
        <f>_xll.ohRangeRetrieveError(D59)</f>
        <v/>
      </c>
      <c r="F59" s="48">
        <v>20</v>
      </c>
      <c r="G59" s="112" t="str">
        <f t="shared" si="7"/>
        <v>20x32F</v>
      </c>
      <c r="H59" s="113">
        <f>'6M SynthFra'!H22</f>
        <v>4.9021837438392741E-3</v>
      </c>
      <c r="I59" s="60"/>
      <c r="J59" s="116">
        <v>4.4919660238962921E-3</v>
      </c>
      <c r="K59" s="60"/>
      <c r="L59" s="118">
        <v>4.9021837438392741E-3</v>
      </c>
      <c r="M59" s="119" t="e">
        <f>_xll.qlSimpleQuoteSetValue(D59,ROUND(L59,6),EvaluationDate)</f>
        <v>#N/A</v>
      </c>
      <c r="N59" s="52"/>
    </row>
    <row r="60" spans="1:14" x14ac:dyDescent="0.2">
      <c r="A60" s="232">
        <v>21</v>
      </c>
      <c r="B60" s="123" t="str">
        <f t="shared" si="5"/>
        <v>21x33F</v>
      </c>
      <c r="C60" s="46" t="str">
        <f t="shared" si="6"/>
        <v>SEK21x33F_SYNTH1Y_Quote</v>
      </c>
      <c r="D60" s="124" t="str">
        <f>_xll.qlSimpleQuote(C60,,RateTickValue,Permanent,Trigger,ObjectOverwrite)</f>
        <v>SEK21x33F_SYNTH1Y_Quote#0030</v>
      </c>
      <c r="E60" s="236" t="str">
        <f>_xll.ohRangeRetrieveError(D60)</f>
        <v/>
      </c>
      <c r="F60" s="48">
        <v>21</v>
      </c>
      <c r="G60" s="112" t="str">
        <f t="shared" si="7"/>
        <v>21x33F</v>
      </c>
      <c r="H60" s="113">
        <f>'6M SynthFra'!H23</f>
        <v>5.4583128774374993E-3</v>
      </c>
      <c r="I60" s="60"/>
      <c r="J60" s="116">
        <v>4.5954939536650523E-3</v>
      </c>
      <c r="K60" s="60"/>
      <c r="L60" s="118">
        <v>5.4583128774374993E-3</v>
      </c>
      <c r="M60" s="119" t="e">
        <f>_xll.qlSimpleQuoteSetValue(D60,ROUND(L60,6),EvaluationDate)</f>
        <v>#N/A</v>
      </c>
      <c r="N60" s="52"/>
    </row>
    <row r="61" spans="1:14" x14ac:dyDescent="0.2">
      <c r="A61" s="232">
        <v>22</v>
      </c>
      <c r="B61" s="123" t="str">
        <f t="shared" si="5"/>
        <v>22x34F</v>
      </c>
      <c r="C61" s="46" t="str">
        <f t="shared" si="6"/>
        <v>SEK22x34F_SYNTH1Y_Quote</v>
      </c>
      <c r="D61" s="124" t="str">
        <f>_xll.qlSimpleQuote(C61,,RateTickValue,Permanent,Trigger,ObjectOverwrite)</f>
        <v>SEK22x34F_SYNTH1Y_Quote#0030</v>
      </c>
      <c r="E61" s="236" t="str">
        <f>_xll.ohRangeRetrieveError(D61)</f>
        <v/>
      </c>
      <c r="F61" s="48">
        <v>22</v>
      </c>
      <c r="G61" s="112" t="str">
        <f t="shared" si="7"/>
        <v>22x34F</v>
      </c>
      <c r="H61" s="113">
        <f>'6M SynthFra'!H24</f>
        <v>6.0235006417456837E-3</v>
      </c>
      <c r="I61" s="60"/>
      <c r="J61" s="116">
        <v>4.7058631429596973E-3</v>
      </c>
      <c r="K61" s="60"/>
      <c r="L61" s="118">
        <v>6.0235006417456837E-3</v>
      </c>
      <c r="M61" s="119" t="e">
        <f>_xll.qlSimpleQuoteSetValue(D61,ROUND(L61,6),EvaluationDate)</f>
        <v>#N/A</v>
      </c>
      <c r="N61" s="52"/>
    </row>
    <row r="62" spans="1:14" x14ac:dyDescent="0.2">
      <c r="A62" s="232">
        <v>23</v>
      </c>
      <c r="B62" s="123" t="str">
        <f t="shared" si="5"/>
        <v>23x35F</v>
      </c>
      <c r="C62" s="46" t="str">
        <f t="shared" si="6"/>
        <v>SEK23x35F_SYNTH1Y_Quote</v>
      </c>
      <c r="D62" s="124" t="str">
        <f>_xll.qlSimpleQuote(C62,,RateTickValue,Permanent,Trigger,ObjectOverwrite)</f>
        <v>SEK23x35F_SYNTH1Y_Quote#0030</v>
      </c>
      <c r="E62" s="236" t="str">
        <f>_xll.ohRangeRetrieveError(D62)</f>
        <v/>
      </c>
      <c r="F62" s="48">
        <v>23</v>
      </c>
      <c r="G62" s="112" t="str">
        <f t="shared" si="7"/>
        <v>23x35F</v>
      </c>
      <c r="H62" s="113">
        <f>'6M SynthFra'!H25</f>
        <v>6.496436510978267E-3</v>
      </c>
      <c r="I62" s="60"/>
      <c r="J62" s="116">
        <v>4.8096995743170268E-3</v>
      </c>
      <c r="K62" s="60"/>
      <c r="L62" s="118">
        <v>6.496436510978267E-3</v>
      </c>
      <c r="M62" s="119" t="e">
        <f>_xll.qlSimpleQuoteSetValue(D62,ROUND(L62,6),EvaluationDate)</f>
        <v>#N/A</v>
      </c>
      <c r="N62" s="52"/>
    </row>
    <row r="63" spans="1:14" x14ac:dyDescent="0.2">
      <c r="A63" s="232">
        <v>25</v>
      </c>
      <c r="B63" s="123" t="str">
        <f t="shared" si="5"/>
        <v>25x37F</v>
      </c>
      <c r="C63" s="46" t="str">
        <f t="shared" si="6"/>
        <v>SEK25x37F_SYNTH1Y_Quote</v>
      </c>
      <c r="D63" s="124" t="str">
        <f>_xll.qlSimpleQuote(C63,,RateTickValue,Permanent,Trigger,ObjectOverwrite)</f>
        <v>SEK25x37F_SYNTH1Y_Quote#0030</v>
      </c>
      <c r="E63" s="236" t="str">
        <f>_xll.ohRangeRetrieveError(D63)</f>
        <v/>
      </c>
      <c r="F63" s="48">
        <v>25</v>
      </c>
      <c r="G63" s="112" t="str">
        <f t="shared" si="7"/>
        <v>25x37F</v>
      </c>
      <c r="H63" s="113">
        <f>'6M SynthFra'!H27</f>
        <v>7.0464416933817076E-3</v>
      </c>
      <c r="I63" s="60"/>
      <c r="J63" s="116">
        <v>5.0522302397286488E-3</v>
      </c>
      <c r="K63" s="60"/>
      <c r="L63" s="118">
        <v>7.0464416933817076E-3</v>
      </c>
      <c r="M63" s="119" t="e">
        <f>_xll.qlSimpleQuoteSetValue(D63,ROUND(L63,6),EvaluationDate)</f>
        <v>#N/A</v>
      </c>
      <c r="N63" s="52"/>
    </row>
    <row r="64" spans="1:14" x14ac:dyDescent="0.2">
      <c r="A64" s="232">
        <v>26</v>
      </c>
      <c r="B64" s="123" t="str">
        <f t="shared" si="5"/>
        <v>26x38F</v>
      </c>
      <c r="C64" s="46" t="str">
        <f t="shared" si="6"/>
        <v>SEK26x38F_SYNTH1Y_Quote</v>
      </c>
      <c r="D64" s="124" t="str">
        <f>_xll.qlSimpleQuote(C64,,RateTickValue,Permanent,Trigger,ObjectOverwrite)</f>
        <v>SEK26x38F_SYNTH1Y_Quote#0030</v>
      </c>
      <c r="E64" s="236" t="str">
        <f>_xll.ohRangeRetrieveError(D64)</f>
        <v/>
      </c>
      <c r="F64" s="48">
        <v>26</v>
      </c>
      <c r="G64" s="112" t="str">
        <f t="shared" si="7"/>
        <v>26x38F</v>
      </c>
      <c r="H64" s="113">
        <f>'6M SynthFra'!H28</f>
        <v>7.1302315707649413E-3</v>
      </c>
      <c r="I64" s="60"/>
      <c r="J64" s="116">
        <v>5.1723447587727405E-3</v>
      </c>
      <c r="K64" s="60"/>
      <c r="L64" s="118">
        <v>7.1302315707649413E-3</v>
      </c>
      <c r="M64" s="119" t="e">
        <f>_xll.qlSimpleQuoteSetValue(D64,ROUND(L64,6),EvaluationDate)</f>
        <v>#N/A</v>
      </c>
      <c r="N64" s="52"/>
    </row>
    <row r="65" spans="1:14" x14ac:dyDescent="0.2">
      <c r="A65" s="232">
        <v>27</v>
      </c>
      <c r="B65" s="123" t="str">
        <f t="shared" si="5"/>
        <v>27x39F</v>
      </c>
      <c r="C65" s="46" t="str">
        <f t="shared" si="6"/>
        <v>SEK27x39F_SYNTH1Y_Quote</v>
      </c>
      <c r="D65" s="124" t="str">
        <f>_xll.qlSimpleQuote(C65,,RateTickValue,Permanent,Trigger,ObjectOverwrite)</f>
        <v>SEK27x39F_SYNTH1Y_Quote#0030</v>
      </c>
      <c r="E65" s="236" t="str">
        <f>_xll.ohRangeRetrieveError(D65)</f>
        <v/>
      </c>
      <c r="F65" s="48">
        <v>27</v>
      </c>
      <c r="G65" s="112" t="str">
        <f t="shared" si="7"/>
        <v>27x39F</v>
      </c>
      <c r="H65" s="113">
        <f>'6M SynthFra'!H29</f>
        <v>7.154481946677233E-3</v>
      </c>
      <c r="I65" s="60"/>
      <c r="J65" s="116">
        <v>5.3150282994908178E-3</v>
      </c>
      <c r="K65" s="60"/>
      <c r="L65" s="118">
        <v>7.154481946677233E-3</v>
      </c>
      <c r="M65" s="119" t="e">
        <f>_xll.qlSimpleQuoteSetValue(D65,ROUND(L65,6),EvaluationDate)</f>
        <v>#N/A</v>
      </c>
      <c r="N65" s="52"/>
    </row>
    <row r="66" spans="1:14" x14ac:dyDescent="0.2">
      <c r="A66" s="232">
        <v>28</v>
      </c>
      <c r="B66" s="123" t="str">
        <f t="shared" si="5"/>
        <v>28x40F</v>
      </c>
      <c r="C66" s="46" t="str">
        <f t="shared" si="6"/>
        <v>SEK28x40F_SYNTH1Y_Quote</v>
      </c>
      <c r="D66" s="124" t="str">
        <f>_xll.qlSimpleQuote(C66,,RateTickValue,Permanent,Trigger,ObjectOverwrite)</f>
        <v>SEK28x40F_SYNTH1Y_Quote#0030</v>
      </c>
      <c r="E66" s="236" t="str">
        <f>_xll.ohRangeRetrieveError(D66)</f>
        <v/>
      </c>
      <c r="F66" s="48">
        <v>28</v>
      </c>
      <c r="G66" s="112" t="str">
        <f t="shared" si="7"/>
        <v>28x40F</v>
      </c>
      <c r="H66" s="113">
        <f>'6M SynthFra'!H30</f>
        <v>7.0742777468172039E-3</v>
      </c>
      <c r="I66" s="60"/>
      <c r="J66" s="116">
        <v>5.4407488203351683E-3</v>
      </c>
      <c r="K66" s="60"/>
      <c r="L66" s="118">
        <v>7.0742777468172039E-3</v>
      </c>
      <c r="M66" s="119" t="e">
        <f>_xll.qlSimpleQuoteSetValue(D66,ROUND(L66,6),EvaluationDate)</f>
        <v>#N/A</v>
      </c>
      <c r="N66" s="52"/>
    </row>
    <row r="67" spans="1:14" x14ac:dyDescent="0.2">
      <c r="A67" s="232">
        <v>29</v>
      </c>
      <c r="B67" s="123" t="str">
        <f t="shared" si="5"/>
        <v>29x41F</v>
      </c>
      <c r="C67" s="46" t="str">
        <f t="shared" si="6"/>
        <v>SEK29x41F_SYNTH1Y_Quote</v>
      </c>
      <c r="D67" s="124" t="str">
        <f>_xll.qlSimpleQuote(C67,,RateTickValue,Permanent,Trigger,ObjectOverwrite)</f>
        <v>SEK29x41F_SYNTH1Y_Quote#0030</v>
      </c>
      <c r="E67" s="236" t="str">
        <f>_xll.ohRangeRetrieveError(D67)</f>
        <v/>
      </c>
      <c r="F67" s="48">
        <v>29</v>
      </c>
      <c r="G67" s="112" t="str">
        <f t="shared" si="7"/>
        <v>29x41F</v>
      </c>
      <c r="H67" s="113">
        <f>'6M SynthFra'!H31</f>
        <v>6.9773520438065374E-3</v>
      </c>
      <c r="I67" s="60"/>
      <c r="J67" s="116">
        <v>5.5751222575614514E-3</v>
      </c>
      <c r="K67" s="60"/>
      <c r="L67" s="118">
        <v>6.9773520438065374E-3</v>
      </c>
      <c r="M67" s="119" t="e">
        <f>_xll.qlSimpleQuoteSetValue(D67,ROUND(L67,6),EvaluationDate)</f>
        <v>#N/A</v>
      </c>
      <c r="N67" s="52"/>
    </row>
    <row r="68" spans="1:14" x14ac:dyDescent="0.2">
      <c r="A68" s="232">
        <v>30</v>
      </c>
      <c r="B68" s="123" t="str">
        <f t="shared" si="5"/>
        <v>30x42F</v>
      </c>
      <c r="C68" s="46" t="str">
        <f t="shared" si="6"/>
        <v>SEK30x42F_SYNTH1Y_Quote</v>
      </c>
      <c r="D68" s="124" t="str">
        <f>_xll.qlSimpleQuote(C68,,RateTickValue,Permanent,Trigger,ObjectOverwrite)</f>
        <v>SEK30x42F_SYNTH1Y_Quote#0030</v>
      </c>
      <c r="E68" s="236" t="str">
        <f>_xll.ohRangeRetrieveError(D68)</f>
        <v/>
      </c>
      <c r="F68" s="48">
        <v>30</v>
      </c>
      <c r="G68" s="112" t="str">
        <f t="shared" si="7"/>
        <v>30x42F</v>
      </c>
      <c r="H68" s="113">
        <f>'6M SynthFra'!H32</f>
        <v>6.8334176027195753E-3</v>
      </c>
      <c r="I68" s="60"/>
      <c r="J68" s="116">
        <v>5.718231965587536E-3</v>
      </c>
      <c r="K68" s="60"/>
      <c r="L68" s="118">
        <v>6.8334176027195753E-3</v>
      </c>
      <c r="M68" s="119" t="e">
        <f>_xll.qlSimpleQuoteSetValue(D68,ROUND(L68,6),EvaluationDate)</f>
        <v>#N/A</v>
      </c>
      <c r="N68" s="52"/>
    </row>
    <row r="69" spans="1:14" x14ac:dyDescent="0.2">
      <c r="A69" s="232">
        <v>31</v>
      </c>
      <c r="B69" s="123" t="str">
        <f t="shared" si="5"/>
        <v>31x43F</v>
      </c>
      <c r="C69" s="46" t="str">
        <f t="shared" si="6"/>
        <v>SEK31x43F_SYNTH1Y_Quote</v>
      </c>
      <c r="D69" s="124" t="str">
        <f>_xll.qlSimpleQuote(C69,,RateTickValue,Permanent,Trigger,ObjectOverwrite)</f>
        <v>SEK31x43F_SYNTH1Y_Quote#0030</v>
      </c>
      <c r="E69" s="236" t="str">
        <f>_xll.ohRangeRetrieveError(D69)</f>
        <v/>
      </c>
      <c r="F69" s="48">
        <v>31</v>
      </c>
      <c r="G69" s="112" t="str">
        <f t="shared" si="7"/>
        <v>31x43F</v>
      </c>
      <c r="H69" s="113">
        <f>'6M SynthFra'!H33</f>
        <v>6.7151640158075211E-3</v>
      </c>
      <c r="I69" s="60"/>
      <c r="J69" s="116">
        <v>5.8750651022078052E-3</v>
      </c>
      <c r="K69" s="60"/>
      <c r="L69" s="118">
        <v>6.7151640158075211E-3</v>
      </c>
      <c r="M69" s="119" t="e">
        <f>_xll.qlSimpleQuoteSetValue(D69,ROUND(L69,6),EvaluationDate)</f>
        <v>#N/A</v>
      </c>
      <c r="N69" s="52"/>
    </row>
    <row r="70" spans="1:14" x14ac:dyDescent="0.2">
      <c r="A70" s="232">
        <v>32</v>
      </c>
      <c r="B70" s="123" t="str">
        <f t="shared" si="5"/>
        <v>32x44F</v>
      </c>
      <c r="C70" s="46" t="str">
        <f t="shared" si="6"/>
        <v>SEK32x44F_SYNTH1Y_Quote</v>
      </c>
      <c r="D70" s="124" t="str">
        <f>_xll.qlSimpleQuote(C70,,RateTickValue,Permanent,Trigger,ObjectOverwrite)</f>
        <v>SEK32x44F_SYNTH1Y_Quote#0030</v>
      </c>
      <c r="E70" s="236" t="str">
        <f>_xll.ohRangeRetrieveError(D70)</f>
        <v/>
      </c>
      <c r="F70" s="48">
        <v>32</v>
      </c>
      <c r="G70" s="112" t="str">
        <f t="shared" si="7"/>
        <v>32x44F</v>
      </c>
      <c r="H70" s="113">
        <f>'6M SynthFra'!H34</f>
        <v>6.6064507192097454E-3</v>
      </c>
      <c r="I70" s="60"/>
      <c r="J70" s="116">
        <v>6.0205538315344842E-3</v>
      </c>
      <c r="K70" s="60"/>
      <c r="L70" s="118">
        <v>6.6064507192097454E-3</v>
      </c>
      <c r="M70" s="119" t="e">
        <f>_xll.qlSimpleQuoteSetValue(D70,ROUND(L70,6),EvaluationDate)</f>
        <v>#N/A</v>
      </c>
      <c r="N70" s="52"/>
    </row>
    <row r="71" spans="1:14" x14ac:dyDescent="0.2">
      <c r="A71" s="232">
        <v>33</v>
      </c>
      <c r="B71" s="123" t="str">
        <f t="shared" si="5"/>
        <v>33x45F</v>
      </c>
      <c r="C71" s="46" t="str">
        <f t="shared" si="6"/>
        <v>SEK33x45F_SYNTH1Y_Quote</v>
      </c>
      <c r="D71" s="124" t="str">
        <f>_xll.qlSimpleQuote(C71,,RateTickValue,Permanent,Trigger,ObjectOverwrite)</f>
        <v>SEK33x45F_SYNTH1Y_Quote#0030</v>
      </c>
      <c r="E71" s="236" t="str">
        <f>_xll.ohRangeRetrieveError(D71)</f>
        <v/>
      </c>
      <c r="F71" s="48">
        <v>33</v>
      </c>
      <c r="G71" s="112" t="str">
        <f t="shared" si="7"/>
        <v>33x45F</v>
      </c>
      <c r="H71" s="113">
        <f>'6M SynthFra'!H35</f>
        <v>6.5161072717972029E-3</v>
      </c>
      <c r="I71" s="60"/>
      <c r="J71" s="116">
        <v>6.1834206352431283E-3</v>
      </c>
      <c r="K71" s="60"/>
      <c r="L71" s="118">
        <v>6.5161072717972029E-3</v>
      </c>
      <c r="M71" s="119" t="e">
        <f>_xll.qlSimpleQuoteSetValue(D71,ROUND(L71,6),EvaluationDate)</f>
        <v>#N/A</v>
      </c>
      <c r="N71" s="52"/>
    </row>
    <row r="72" spans="1:14" x14ac:dyDescent="0.2">
      <c r="A72" s="232">
        <v>34</v>
      </c>
      <c r="B72" s="123" t="str">
        <f t="shared" si="5"/>
        <v>34x46F</v>
      </c>
      <c r="C72" s="46" t="str">
        <f t="shared" si="6"/>
        <v>SEK34x46F_SYNTH1Y_Quote</v>
      </c>
      <c r="D72" s="124" t="str">
        <f>_xll.qlSimpleQuote(C72,,RateTickValue,Permanent,Trigger,ObjectOverwrite)</f>
        <v>SEK34x46F_SYNTH1Y_Quote#0030</v>
      </c>
      <c r="E72" s="236" t="str">
        <f>_xll.ohRangeRetrieveError(D72)</f>
        <v/>
      </c>
      <c r="F72" s="48">
        <v>34</v>
      </c>
      <c r="G72" s="112" t="str">
        <f t="shared" si="7"/>
        <v>34x46F</v>
      </c>
      <c r="H72" s="113">
        <f>'6M SynthFra'!H36</f>
        <v>6.5002811280085917E-3</v>
      </c>
      <c r="I72" s="60"/>
      <c r="J72" s="116">
        <v>6.3407127429901894E-3</v>
      </c>
      <c r="K72" s="60"/>
      <c r="L72" s="118">
        <v>6.5002811280085917E-3</v>
      </c>
      <c r="M72" s="119" t="e">
        <f>_xll.qlSimpleQuoteSetValue(D72,ROUND(L72,6),EvaluationDate)</f>
        <v>#N/A</v>
      </c>
      <c r="N72" s="52"/>
    </row>
    <row r="73" spans="1:14" x14ac:dyDescent="0.2">
      <c r="A73" s="232">
        <v>35</v>
      </c>
      <c r="B73" s="123" t="str">
        <f t="shared" si="5"/>
        <v>35x47F</v>
      </c>
      <c r="C73" s="46" t="str">
        <f t="shared" si="6"/>
        <v>SEK35x47F_SYNTH1Y_Quote</v>
      </c>
      <c r="D73" s="124" t="str">
        <f>_xll.qlSimpleQuote(C73,,RateTickValue,Permanent,Trigger,ObjectOverwrite)</f>
        <v>SEK35x47F_SYNTH1Y_Quote#0030</v>
      </c>
      <c r="E73" s="236" t="str">
        <f>_xll.ohRangeRetrieveError(D73)</f>
        <v/>
      </c>
      <c r="F73" s="48">
        <v>35</v>
      </c>
      <c r="G73" s="112" t="str">
        <f t="shared" si="7"/>
        <v>35x47F</v>
      </c>
      <c r="H73" s="113">
        <f>'6M SynthFra'!H37</f>
        <v>6.5485901166526979E-3</v>
      </c>
      <c r="I73" s="60"/>
      <c r="J73" s="116">
        <v>6.4993179723235994E-3</v>
      </c>
      <c r="K73" s="60"/>
      <c r="L73" s="118">
        <v>6.5485901166526979E-3</v>
      </c>
      <c r="M73" s="119" t="e">
        <f>_xll.qlSimpleQuoteSetValue(D73,ROUND(L73,6),EvaluationDate)</f>
        <v>#N/A</v>
      </c>
      <c r="N73" s="52"/>
    </row>
    <row r="74" spans="1:14" x14ac:dyDescent="0.2">
      <c r="A74" s="232">
        <v>37</v>
      </c>
      <c r="B74" s="123" t="str">
        <f t="shared" si="5"/>
        <v>37x49F</v>
      </c>
      <c r="C74" s="46" t="str">
        <f t="shared" si="6"/>
        <v>SEK37x49F_SYNTH1Y_Quote</v>
      </c>
      <c r="D74" s="124" t="str">
        <f>_xll.qlSimpleQuote(C74,,RateTickValue,Permanent,Trigger,ObjectOverwrite)</f>
        <v>SEK37x49F_SYNTH1Y_Quote#0030</v>
      </c>
      <c r="E74" s="236" t="str">
        <f>_xll.ohRangeRetrieveError(D74)</f>
        <v/>
      </c>
      <c r="F74" s="48">
        <v>37</v>
      </c>
      <c r="G74" s="112" t="str">
        <f t="shared" si="7"/>
        <v>37x49F</v>
      </c>
      <c r="H74" s="113">
        <f>'6M SynthFra'!H39</f>
        <v>6.9474543579969676E-3</v>
      </c>
      <c r="I74" s="60"/>
      <c r="J74" s="116">
        <v>6.8382405101225429E-3</v>
      </c>
      <c r="K74" s="60"/>
      <c r="L74" s="118">
        <v>6.9474543579969676E-3</v>
      </c>
      <c r="M74" s="119" t="e">
        <f>_xll.qlSimpleQuoteSetValue(D74,ROUND(L74,6),EvaluationDate)</f>
        <v>#N/A</v>
      </c>
      <c r="N74" s="52"/>
    </row>
    <row r="75" spans="1:14" x14ac:dyDescent="0.2">
      <c r="A75" s="232">
        <v>38</v>
      </c>
      <c r="B75" s="123" t="str">
        <f t="shared" si="5"/>
        <v>38x50F</v>
      </c>
      <c r="C75" s="46" t="str">
        <f t="shared" si="6"/>
        <v>SEK38x50F_SYNTH1Y_Quote</v>
      </c>
      <c r="D75" s="124" t="str">
        <f>_xll.qlSimpleQuote(C75,,RateTickValue,Permanent,Trigger,ObjectOverwrite)</f>
        <v>SEK38x50F_SYNTH1Y_Quote#0030</v>
      </c>
      <c r="E75" s="236" t="str">
        <f>_xll.ohRangeRetrieveError(D75)</f>
        <v/>
      </c>
      <c r="F75" s="48">
        <v>38</v>
      </c>
      <c r="G75" s="112" t="str">
        <f t="shared" si="7"/>
        <v>38x50F</v>
      </c>
      <c r="H75" s="113">
        <f>'6M SynthFra'!H40</f>
        <v>7.3392825914727821E-3</v>
      </c>
      <c r="I75" s="60"/>
      <c r="J75" s="116">
        <v>6.9968675313510668E-3</v>
      </c>
      <c r="K75" s="60"/>
      <c r="L75" s="118">
        <v>7.3392825914727821E-3</v>
      </c>
      <c r="M75" s="119" t="e">
        <f>_xll.qlSimpleQuoteSetValue(D75,ROUND(L75,6),EvaluationDate)</f>
        <v>#N/A</v>
      </c>
      <c r="N75" s="52"/>
    </row>
    <row r="76" spans="1:14" x14ac:dyDescent="0.2">
      <c r="A76" s="232">
        <v>39</v>
      </c>
      <c r="B76" s="123" t="str">
        <f t="shared" si="5"/>
        <v>39x51F</v>
      </c>
      <c r="C76" s="46" t="str">
        <f t="shared" si="6"/>
        <v>SEK39x51F_SYNTH1Y_Quote</v>
      </c>
      <c r="D76" s="124" t="str">
        <f>_xll.qlSimpleQuote(C76,,RateTickValue,Permanent,Trigger,ObjectOverwrite)</f>
        <v>SEK39x51F_SYNTH1Y_Quote#0030</v>
      </c>
      <c r="E76" s="236" t="str">
        <f>_xll.ohRangeRetrieveError(D76)</f>
        <v/>
      </c>
      <c r="F76" s="48">
        <v>39</v>
      </c>
      <c r="G76" s="112" t="str">
        <f t="shared" si="7"/>
        <v>39x51F</v>
      </c>
      <c r="H76" s="113">
        <f>'6M SynthFra'!H41</f>
        <v>7.850896835255557E-3</v>
      </c>
      <c r="I76" s="60"/>
      <c r="J76" s="116">
        <v>7.1743604365316314E-3</v>
      </c>
      <c r="K76" s="60"/>
      <c r="L76" s="118">
        <v>7.850896835255557E-3</v>
      </c>
      <c r="M76" s="119" t="e">
        <f>_xll.qlSimpleQuoteSetValue(D76,ROUND(L76,6),EvaluationDate)</f>
        <v>#N/A</v>
      </c>
      <c r="N76" s="52"/>
    </row>
    <row r="77" spans="1:14" x14ac:dyDescent="0.2">
      <c r="A77" s="232">
        <v>40</v>
      </c>
      <c r="B77" s="123" t="str">
        <f t="shared" si="5"/>
        <v>40x52F</v>
      </c>
      <c r="C77" s="46" t="str">
        <f t="shared" si="6"/>
        <v>SEK40x52F_SYNTH1Y_Quote</v>
      </c>
      <c r="D77" s="124" t="str">
        <f>_xll.qlSimpleQuote(C77,,RateTickValue,Permanent,Trigger,ObjectOverwrite)</f>
        <v>SEK40x52F_SYNTH1Y_Quote#0030</v>
      </c>
      <c r="E77" s="236" t="str">
        <f>_xll.ohRangeRetrieveError(D77)</f>
        <v/>
      </c>
      <c r="F77" s="48">
        <v>40</v>
      </c>
      <c r="G77" s="112" t="str">
        <f t="shared" si="7"/>
        <v>40x52F</v>
      </c>
      <c r="H77" s="113">
        <f>'6M SynthFra'!H42</f>
        <v>8.5520507651729374E-3</v>
      </c>
      <c r="I77" s="60"/>
      <c r="J77" s="116">
        <v>7.332157716471617E-3</v>
      </c>
      <c r="K77" s="60"/>
      <c r="L77" s="118">
        <v>8.5520507651729374E-3</v>
      </c>
      <c r="M77" s="119" t="e">
        <f>_xll.qlSimpleQuoteSetValue(D77,ROUND(L77,6),EvaluationDate)</f>
        <v>#N/A</v>
      </c>
      <c r="N77" s="52"/>
    </row>
    <row r="78" spans="1:14" x14ac:dyDescent="0.2">
      <c r="A78" s="232">
        <v>41</v>
      </c>
      <c r="B78" s="123" t="str">
        <f t="shared" si="5"/>
        <v>41x53F</v>
      </c>
      <c r="C78" s="46" t="str">
        <f t="shared" si="6"/>
        <v>SEK41x53F_SYNTH1Y_Quote</v>
      </c>
      <c r="D78" s="124" t="str">
        <f>_xll.qlSimpleQuote(C78,,RateTickValue,Permanent,Trigger,ObjectOverwrite)</f>
        <v>SEK41x53F_SYNTH1Y_Quote#0030</v>
      </c>
      <c r="E78" s="236" t="str">
        <f>_xll.ohRangeRetrieveError(D78)</f>
        <v/>
      </c>
      <c r="F78" s="48">
        <v>41</v>
      </c>
      <c r="G78" s="112" t="str">
        <f t="shared" si="7"/>
        <v>41x53F</v>
      </c>
      <c r="H78" s="113">
        <f>'6M SynthFra'!H43</f>
        <v>9.4394626099572609E-3</v>
      </c>
      <c r="I78" s="60"/>
      <c r="J78" s="116">
        <v>7.5042013523346496E-3</v>
      </c>
      <c r="K78" s="60"/>
      <c r="L78" s="118">
        <v>9.4394626099572609E-3</v>
      </c>
      <c r="M78" s="119" t="e">
        <f>_xll.qlSimpleQuoteSetValue(D78,ROUND(L78,6),EvaluationDate)</f>
        <v>#N/A</v>
      </c>
      <c r="N78" s="52"/>
    </row>
    <row r="79" spans="1:14" x14ac:dyDescent="0.2">
      <c r="A79" s="232">
        <v>42</v>
      </c>
      <c r="B79" s="123" t="str">
        <f t="shared" si="5"/>
        <v>42x54F</v>
      </c>
      <c r="C79" s="46" t="str">
        <f t="shared" si="6"/>
        <v>SEK42x54F_SYNTH1Y_Quote</v>
      </c>
      <c r="D79" s="124" t="str">
        <f>_xll.qlSimpleQuote(C79,,RateTickValue,Permanent,Trigger,ObjectOverwrite)</f>
        <v>SEK42x54F_SYNTH1Y_Quote#0030</v>
      </c>
      <c r="E79" s="236" t="str">
        <f>_xll.ohRangeRetrieveError(D79)</f>
        <v/>
      </c>
      <c r="F79" s="48">
        <v>42</v>
      </c>
      <c r="G79" s="112" t="str">
        <f t="shared" si="7"/>
        <v>42x54F</v>
      </c>
      <c r="H79" s="113">
        <f>'6M SynthFra'!H44</f>
        <v>1.0659124905103758E-2</v>
      </c>
      <c r="I79" s="60"/>
      <c r="J79" s="116">
        <v>7.6856320593296189E-3</v>
      </c>
      <c r="K79" s="60"/>
      <c r="L79" s="118">
        <v>1.0659124905103758E-2</v>
      </c>
      <c r="M79" s="119" t="e">
        <f>_xll.qlSimpleQuoteSetValue(D79,ROUND(L79,6),EvaluationDate)</f>
        <v>#N/A</v>
      </c>
      <c r="N79" s="52"/>
    </row>
    <row r="80" spans="1:14" x14ac:dyDescent="0.2">
      <c r="A80" s="232">
        <v>43</v>
      </c>
      <c r="B80" s="123" t="str">
        <f t="shared" si="5"/>
        <v>43x55F</v>
      </c>
      <c r="C80" s="46" t="str">
        <f t="shared" si="6"/>
        <v>SEK43x55F_SYNTH1Y_Quote</v>
      </c>
      <c r="D80" s="124" t="str">
        <f>_xll.qlSimpleQuote(C80,,RateTickValue,Permanent,Trigger,ObjectOverwrite)</f>
        <v>SEK43x55F_SYNTH1Y_Quote#0030</v>
      </c>
      <c r="E80" s="236" t="str">
        <f>_xll.ohRangeRetrieveError(D80)</f>
        <v/>
      </c>
      <c r="F80" s="48">
        <v>43</v>
      </c>
      <c r="G80" s="112" t="str">
        <f t="shared" si="7"/>
        <v>43x55F</v>
      </c>
      <c r="H80" s="113">
        <f>'6M SynthFra'!H45</f>
        <v>1.1905154193785308E-2</v>
      </c>
      <c r="I80" s="60"/>
      <c r="J80" s="116">
        <v>7.8651831595265478E-3</v>
      </c>
      <c r="K80" s="60"/>
      <c r="L80" s="118">
        <v>1.1905154193785308E-2</v>
      </c>
      <c r="M80" s="119" t="e">
        <f>_xll.qlSimpleQuoteSetValue(D80,ROUND(L80,6),EvaluationDate)</f>
        <v>#N/A</v>
      </c>
      <c r="N80" s="52"/>
    </row>
    <row r="81" spans="1:14" x14ac:dyDescent="0.2">
      <c r="A81" s="232">
        <v>44</v>
      </c>
      <c r="B81" s="123" t="str">
        <f t="shared" si="5"/>
        <v>44x56F</v>
      </c>
      <c r="C81" s="46" t="str">
        <f t="shared" si="6"/>
        <v>SEK44x56F_SYNTH1Y_Quote</v>
      </c>
      <c r="D81" s="124" t="str">
        <f>_xll.qlSimpleQuote(C81,,RateTickValue,Permanent,Trigger,ObjectOverwrite)</f>
        <v>SEK44x56F_SYNTH1Y_Quote#0030</v>
      </c>
      <c r="E81" s="236" t="str">
        <f>_xll.ohRangeRetrieveError(D81)</f>
        <v/>
      </c>
      <c r="F81" s="48">
        <v>44</v>
      </c>
      <c r="G81" s="112" t="str">
        <f t="shared" si="7"/>
        <v>44x56F</v>
      </c>
      <c r="H81" s="113">
        <f>'6M SynthFra'!H46</f>
        <v>1.3559801620518567E-2</v>
      </c>
      <c r="I81" s="60"/>
      <c r="J81" s="116">
        <v>8.0490387340789171E-3</v>
      </c>
      <c r="K81" s="60"/>
      <c r="L81" s="118">
        <v>1.3559801620518567E-2</v>
      </c>
      <c r="M81" s="119" t="e">
        <f>_xll.qlSimpleQuoteSetValue(D81,ROUND(L81,6),EvaluationDate)</f>
        <v>#N/A</v>
      </c>
      <c r="N81" s="52"/>
    </row>
    <row r="82" spans="1:14" x14ac:dyDescent="0.2">
      <c r="A82" s="232">
        <v>45</v>
      </c>
      <c r="B82" s="123" t="str">
        <f t="shared" si="5"/>
        <v>45x57F</v>
      </c>
      <c r="C82" s="46" t="str">
        <f t="shared" si="6"/>
        <v>SEK45x57F_SYNTH1Y_Quote</v>
      </c>
      <c r="D82" s="124" t="str">
        <f>_xll.qlSimpleQuote(C82,,RateTickValue,Permanent,Trigger,ObjectOverwrite)</f>
        <v>SEK45x57F_SYNTH1Y_Quote#0030</v>
      </c>
      <c r="E82" s="236" t="str">
        <f>_xll.ohRangeRetrieveError(D82)</f>
        <v/>
      </c>
      <c r="F82" s="48">
        <v>45</v>
      </c>
      <c r="G82" s="112" t="str">
        <f t="shared" si="7"/>
        <v>45x57F</v>
      </c>
      <c r="H82" s="113">
        <f>'6M SynthFra'!H47</f>
        <v>1.5546342976667599E-2</v>
      </c>
      <c r="I82" s="60"/>
      <c r="J82" s="116">
        <v>8.2567479453787476E-3</v>
      </c>
      <c r="K82" s="60"/>
      <c r="L82" s="118">
        <v>1.5546342976667599E-2</v>
      </c>
      <c r="M82" s="119" t="e">
        <f>_xll.qlSimpleQuoteSetValue(D82,ROUND(L82,6),EvaluationDate)</f>
        <v>#N/A</v>
      </c>
      <c r="N82" s="52"/>
    </row>
    <row r="83" spans="1:14" x14ac:dyDescent="0.2">
      <c r="A83" s="232">
        <v>46</v>
      </c>
      <c r="B83" s="123" t="str">
        <f t="shared" si="5"/>
        <v>46x58F</v>
      </c>
      <c r="C83" s="46" t="str">
        <f t="shared" si="6"/>
        <v>SEK46x58F_SYNTH1Y_Quote</v>
      </c>
      <c r="D83" s="124" t="str">
        <f>_xll.qlSimpleQuote(C83,,RateTickValue,Permanent,Trigger,ObjectOverwrite)</f>
        <v>SEK46x58F_SYNTH1Y_Quote#0030</v>
      </c>
      <c r="E83" s="236" t="str">
        <f>_xll.ohRangeRetrieveError(D83)</f>
        <v/>
      </c>
      <c r="F83" s="48">
        <v>46</v>
      </c>
      <c r="G83" s="112" t="str">
        <f t="shared" si="7"/>
        <v>46x58F</v>
      </c>
      <c r="H83" s="113">
        <f>'6M SynthFra'!H48</f>
        <v>1.7658595846561504E-2</v>
      </c>
      <c r="I83" s="60"/>
      <c r="J83" s="116">
        <v>8.4444284280895728E-3</v>
      </c>
      <c r="K83" s="60"/>
      <c r="L83" s="118">
        <v>1.7658595846561504E-2</v>
      </c>
      <c r="M83" s="119" t="e">
        <f>_xll.qlSimpleQuoteSetValue(D83,ROUND(L83,6),EvaluationDate)</f>
        <v>#N/A</v>
      </c>
      <c r="N83" s="52"/>
    </row>
    <row r="84" spans="1:14" ht="12" thickBot="1" x14ac:dyDescent="0.25">
      <c r="A84" s="233">
        <v>47</v>
      </c>
      <c r="B84" s="126" t="str">
        <f t="shared" si="5"/>
        <v>47x59F</v>
      </c>
      <c r="C84" s="83" t="str">
        <f t="shared" si="6"/>
        <v>SEK47x59F_SYNTH1Y_Quote</v>
      </c>
      <c r="D84" s="133" t="str">
        <f>_xll.qlSimpleQuote(C84,,RateTickValue,Permanent,Trigger,ObjectOverwrite)</f>
        <v>SEK47x59F_SYNTH1Y_Quote#0030</v>
      </c>
      <c r="E84" s="237" t="str">
        <f>_xll.ohRangeRetrieveError(D84)</f>
        <v/>
      </c>
      <c r="F84" s="48">
        <v>47</v>
      </c>
      <c r="G84" s="114" t="str">
        <f t="shared" si="7"/>
        <v>47x59F</v>
      </c>
      <c r="H84" s="115">
        <f>'6M SynthFra'!H49</f>
        <v>2.0242563765490121E-2</v>
      </c>
      <c r="I84" s="60"/>
      <c r="J84" s="117">
        <v>8.6440616440412316E-3</v>
      </c>
      <c r="K84" s="60"/>
      <c r="L84" s="141">
        <v>2.0242563765490121E-2</v>
      </c>
      <c r="M84" s="142" t="e">
        <f>_xll.qlSimpleQuoteSetValue(D84,ROUND(L84,6),EvaluationDate)</f>
        <v>#N/A</v>
      </c>
      <c r="N84" s="52"/>
    </row>
    <row r="85" spans="1:14" ht="12" thickBot="1" x14ac:dyDescent="0.25">
      <c r="A85" s="56"/>
      <c r="B85" s="79"/>
      <c r="C85" s="80"/>
      <c r="D85" s="80"/>
      <c r="E85" s="80"/>
      <c r="F85" s="53"/>
      <c r="G85" s="54"/>
      <c r="H85" s="54"/>
      <c r="I85" s="54"/>
      <c r="J85" s="54"/>
      <c r="K85" s="54"/>
      <c r="L85" s="54"/>
      <c r="M85" s="54"/>
      <c r="N85" s="55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36"/>
  <sheetViews>
    <sheetView showGridLines="0" workbookViewId="0"/>
  </sheetViews>
  <sheetFormatPr defaultRowHeight="11.25" outlineLevelCol="1" x14ac:dyDescent="0.2"/>
  <cols>
    <col min="1" max="1" width="2.33203125" style="32" customWidth="1"/>
    <col min="2" max="2" width="3.1640625" style="32" customWidth="1"/>
    <col min="3" max="3" width="30.83203125" style="32" customWidth="1"/>
    <col min="4" max="5" width="20.1640625" style="32" bestFit="1" customWidth="1"/>
    <col min="6" max="6" width="8.1640625" style="32" bestFit="1" customWidth="1"/>
    <col min="7" max="7" width="11.6640625" style="32" bestFit="1" customWidth="1"/>
    <col min="8" max="9" width="14.1640625" style="32" hidden="1" customWidth="1" outlineLevel="1"/>
    <col min="10" max="10" width="10.5" style="32" bestFit="1" customWidth="1" collapsed="1"/>
    <col min="11" max="11" width="10.5" style="32" bestFit="1" customWidth="1"/>
    <col min="12" max="12" width="10.33203125" style="32" customWidth="1"/>
    <col min="13" max="13" width="10.5" style="32" bestFit="1" customWidth="1"/>
    <col min="14" max="14" width="10.5" style="32" customWidth="1"/>
    <col min="15" max="15" width="5.83203125" style="32" customWidth="1"/>
    <col min="16" max="16" width="20.1640625" style="32" bestFit="1" customWidth="1"/>
    <col min="17" max="17" width="9.33203125" style="32" bestFit="1" customWidth="1"/>
    <col min="18" max="18" width="17.83203125" style="32" bestFit="1" customWidth="1"/>
    <col min="19" max="19" width="10.5" style="32" customWidth="1"/>
    <col min="20" max="20" width="10.5" style="32" bestFit="1" customWidth="1"/>
    <col min="21" max="21" width="9.33203125" style="32"/>
    <col min="22" max="22" width="14.1640625" style="32" bestFit="1" customWidth="1"/>
    <col min="23" max="23" width="15.33203125" style="32" bestFit="1" customWidth="1"/>
    <col min="24" max="16384" width="9.33203125" style="32"/>
  </cols>
  <sheetData>
    <row r="1" spans="1:23" ht="12" thickBot="1" x14ac:dyDescent="0.25">
      <c r="D1" s="436" t="s">
        <v>182</v>
      </c>
      <c r="E1" s="437" t="s">
        <v>38</v>
      </c>
    </row>
    <row r="2" spans="1:23" ht="26.25" customHeight="1" thickBot="1" x14ac:dyDescent="0.25">
      <c r="C2" s="212" t="str">
        <f>E1&amp;" Instruments"</f>
        <v>3M Instruments</v>
      </c>
      <c r="D2" s="255" t="s">
        <v>95</v>
      </c>
      <c r="E2" s="255" t="s">
        <v>96</v>
      </c>
      <c r="F2" s="255" t="s">
        <v>106</v>
      </c>
      <c r="G2" s="255" t="str">
        <f>E1&amp;" Market quote"</f>
        <v>3M Market quote</v>
      </c>
      <c r="H2" s="255" t="s">
        <v>107</v>
      </c>
      <c r="I2" s="255" t="s">
        <v>108</v>
      </c>
      <c r="J2" s="255" t="s">
        <v>109</v>
      </c>
      <c r="K2" s="256" t="s">
        <v>110</v>
      </c>
      <c r="L2" s="256" t="s">
        <v>68</v>
      </c>
      <c r="M2" s="256" t="str">
        <f>_xll.qlInterpolation(,interpolator3M,_xll.ohFilter(D3:D12,L3:L12),_xll.ohFilter(K3:K12,L3:L12))</f>
        <v>obj_001b8#0195</v>
      </c>
      <c r="N2" s="217" t="s">
        <v>98</v>
      </c>
      <c r="P2" s="216" t="s">
        <v>95</v>
      </c>
      <c r="Q2" s="218" t="s">
        <v>105</v>
      </c>
    </row>
    <row r="3" spans="1:23" ht="11.25" customHeight="1" x14ac:dyDescent="0.2">
      <c r="C3" s="249" t="str">
        <f>PROPER(Currency&amp;IborType)&amp;E1&amp;"LastFixing"&amp;QuoteSuffix</f>
        <v>Sekibor3MLastFixing_Quote</v>
      </c>
      <c r="D3" s="250">
        <f>SettlementDate</f>
        <v>41996</v>
      </c>
      <c r="E3" s="250">
        <f>_xll.qlCalendarAdvance(Calendar,D3,$E$1,"mf",,Trigger)</f>
        <v>42086</v>
      </c>
      <c r="F3" s="258">
        <f>_xll.qlDayCounterYearFraction(DayCounter,D3,E3,,,Trigger)</f>
        <v>0.24657534246575341</v>
      </c>
      <c r="G3" s="251">
        <f>_xll.qlQuoteValue(C3,LastFixingsTrigger)</f>
        <v>2.5800000000000003E-3</v>
      </c>
      <c r="H3" s="261">
        <f>_xll.qlYieldTSDiscount(Discounting,D3,,Trigger)</f>
        <v>1</v>
      </c>
      <c r="I3" s="261">
        <f>_xll.qlYieldTSDiscount(Discounting,E3,,Trigger)</f>
        <v>0.99983752640195978</v>
      </c>
      <c r="J3" s="251">
        <f>(H3/I3-1)/F3</f>
        <v>6.5902777777714246E-4</v>
      </c>
      <c r="K3" s="390">
        <f>LN((1+G3*F3)/(1+J3*F3))</f>
        <v>4.7347531847399148E-4</v>
      </c>
      <c r="L3" s="252" t="b">
        <v>1</v>
      </c>
      <c r="M3" s="253">
        <f>_xll.qlInterpolationInterpolate($M$2,D3,TRUE,Trigger)</f>
        <v>4.7347531847399148E-4</v>
      </c>
      <c r="N3" s="253">
        <f>K3-M3</f>
        <v>0</v>
      </c>
      <c r="P3" s="242">
        <f>D3</f>
        <v>41996</v>
      </c>
      <c r="Q3" s="221">
        <f>_xll.qlInterpolationInterpolate($M$2,P3,TRUE)</f>
        <v>4.7347531847399148E-4</v>
      </c>
      <c r="V3" s="34"/>
      <c r="W3" s="34"/>
    </row>
    <row r="4" spans="1:23" ht="11.25" customHeight="1" x14ac:dyDescent="0.2">
      <c r="A4" s="32">
        <v>1</v>
      </c>
      <c r="B4" s="32" t="str">
        <f>_xll.qlIMMNextCode(SettlementDate,TRUE)</f>
        <v>H5</v>
      </c>
      <c r="C4" s="219" t="str">
        <f t="shared" ref="C4:C12" si="0">Currency&amp;"3F"&amp;A4&amp;QuoteSuffix</f>
        <v>SEK3F1_Quote</v>
      </c>
      <c r="D4" s="220">
        <f>_xll.qlIMMdate(B4,$D$3,Trigger)</f>
        <v>42081</v>
      </c>
      <c r="E4" s="220">
        <f>_xll.qlCalendarAdvance(Calendar,D4,$E$1,"mf",,Trigger)</f>
        <v>42173</v>
      </c>
      <c r="F4" s="259">
        <f>_xll.qlDayCounterYearFraction(DayCounter,D4,E4,,,Trigger)</f>
        <v>0.25205479452054796</v>
      </c>
      <c r="G4" s="33">
        <f>_xll.qlQuoteValue(C4,AllTriggers)</f>
        <v>2.3999999999999998E-3</v>
      </c>
      <c r="H4" s="262">
        <f>_xll.qlYieldTSDiscount(Discounting,D4,,Trigger)</f>
        <v>0.99984353798091352</v>
      </c>
      <c r="I4" s="262">
        <f>_xll.qlYieldTSDiscount(Discounting,E4,,Trigger)</f>
        <v>0.99975109066858103</v>
      </c>
      <c r="J4" s="33">
        <f t="shared" ref="J4:J12" si="1">(H4/I4-1)/F4</f>
        <v>3.6686597942419753E-4</v>
      </c>
      <c r="K4" s="391">
        <f t="shared" ref="K4:K12" si="2">LN((1+G4*F4)/(1+J4*F4))</f>
        <v>5.1228255559884945E-4</v>
      </c>
      <c r="L4" s="248" t="b">
        <v>1</v>
      </c>
      <c r="M4" s="221">
        <f>_xll.qlInterpolationInterpolate($M$2,D4,TRUE,Trigger)</f>
        <v>5.1228255559884945E-4</v>
      </c>
      <c r="N4" s="221">
        <f t="shared" ref="N4:N12" si="3">K4-M4</f>
        <v>0</v>
      </c>
      <c r="P4" s="242">
        <f>_xll.qlCalendarAdvance(Calendar,P3,"1D","f")</f>
        <v>42002</v>
      </c>
      <c r="Q4" s="221">
        <f>_xll.qlInterpolationInterpolate($M$2,P4,TRUE)</f>
        <v>4.7666190166130505E-4</v>
      </c>
      <c r="V4" s="34"/>
      <c r="W4" s="34"/>
    </row>
    <row r="5" spans="1:23" ht="11.25" customHeight="1" x14ac:dyDescent="0.2">
      <c r="A5" s="32">
        <v>2</v>
      </c>
      <c r="B5" s="32" t="str">
        <f>_xll.qlIMMNextCode($D$4,TRUE)</f>
        <v>M5</v>
      </c>
      <c r="C5" s="219" t="str">
        <f t="shared" si="0"/>
        <v>SEK3F2_Quote</v>
      </c>
      <c r="D5" s="220">
        <f>_xll.qlIMMdate(B5,$D$3,Trigger)</f>
        <v>42172</v>
      </c>
      <c r="E5" s="220">
        <f>_xll.qlCalendarAdvance(Calendar,D5,$E$1,"mf",,Trigger)</f>
        <v>42264</v>
      </c>
      <c r="F5" s="259">
        <f>_xll.qlDayCounterYearFraction(DayCounter,D5,E5,,,Trigger)</f>
        <v>0.25205479452054796</v>
      </c>
      <c r="G5" s="33">
        <f>_xll.qlQuoteValue(C5,AllTriggers)</f>
        <v>2.3E-3</v>
      </c>
      <c r="H5" s="262">
        <f>_xll.qlYieldTSDiscount(Discounting,D5,,Trigger)</f>
        <v>0.99975186801635318</v>
      </c>
      <c r="I5" s="262">
        <f>_xll.qlYieldTSDiscount(Discounting,E5,,Trigger)</f>
        <v>0.99969833317340007</v>
      </c>
      <c r="J5" s="33">
        <f t="shared" si="1"/>
        <v>2.1245776187058516E-4</v>
      </c>
      <c r="K5" s="391">
        <f t="shared" si="2"/>
        <v>5.2600848747164628E-4</v>
      </c>
      <c r="L5" s="248" t="b">
        <v>1</v>
      </c>
      <c r="M5" s="221">
        <f>_xll.qlInterpolationInterpolate($M$2,D5,TRUE,Trigger)</f>
        <v>5.2600848747164628E-4</v>
      </c>
      <c r="N5" s="221">
        <f t="shared" si="3"/>
        <v>0</v>
      </c>
      <c r="P5" s="242">
        <f>_xll.qlCalendarAdvance(Calendar,P4,"1D","f")</f>
        <v>42003</v>
      </c>
      <c r="Q5" s="221">
        <f>_xll.qlInterpolationInterpolate($M$2,P5,TRUE)</f>
        <v>4.771920552963172E-4</v>
      </c>
      <c r="V5" s="34"/>
      <c r="W5" s="34"/>
    </row>
    <row r="6" spans="1:23" ht="11.25" customHeight="1" x14ac:dyDescent="0.2">
      <c r="A6" s="32">
        <v>3</v>
      </c>
      <c r="B6" s="32" t="str">
        <f>_xll.qlIMMNextCode($D5,TRUE)</f>
        <v>U5</v>
      </c>
      <c r="C6" s="219" t="str">
        <f t="shared" si="0"/>
        <v>SEK3F3_Quote</v>
      </c>
      <c r="D6" s="220">
        <f>_xll.qlIMMdate(B6,$D$3,Trigger)</f>
        <v>42263</v>
      </c>
      <c r="E6" s="220">
        <f>_xll.qlCalendarAdvance(Calendar,D6,$E$1,"mf",,Trigger)</f>
        <v>42354</v>
      </c>
      <c r="F6" s="259">
        <f>_xll.qlDayCounterYearFraction(DayCounter,D6,E6,,,Trigger)</f>
        <v>0.24931506849315069</v>
      </c>
      <c r="G6" s="33">
        <f>_xll.qlQuoteValue(C6,AllTriggers)</f>
        <v>2.3E-3</v>
      </c>
      <c r="H6" s="262">
        <f>_xll.qlYieldTSDiscount(Discounting,D6,,Trigger)</f>
        <v>0.99969878510561261</v>
      </c>
      <c r="I6" s="262">
        <f>_xll.qlYieldTSDiscount(Discounting,E6,,Trigger)</f>
        <v>0.99965078970470156</v>
      </c>
      <c r="J6" s="33">
        <f t="shared" si="1"/>
        <v>1.9257627525012659E-4</v>
      </c>
      <c r="K6" s="391">
        <f t="shared" si="2"/>
        <v>5.2524929773171102E-4</v>
      </c>
      <c r="L6" s="248" t="b">
        <v>1</v>
      </c>
      <c r="M6" s="221">
        <f>_xll.qlInterpolationInterpolate($M$2,D6,TRUE,Trigger)</f>
        <v>5.2524929773171102E-4</v>
      </c>
      <c r="N6" s="221">
        <f t="shared" si="3"/>
        <v>0</v>
      </c>
      <c r="P6" s="242">
        <f>_xll.qlCalendarAdvance(Calendar,P5,"1D","f")</f>
        <v>42006</v>
      </c>
      <c r="Q6" s="221">
        <f>_xll.qlInterpolationInterpolate($M$2,P6,TRUE)</f>
        <v>4.7877965440626472E-4</v>
      </c>
      <c r="V6" s="34"/>
      <c r="W6" s="34"/>
    </row>
    <row r="7" spans="1:23" ht="11.25" customHeight="1" x14ac:dyDescent="0.2">
      <c r="A7" s="32">
        <v>4</v>
      </c>
      <c r="B7" s="32" t="str">
        <f>_xll.qlIMMNextCode($D6,TRUE)</f>
        <v>Z5</v>
      </c>
      <c r="C7" s="219" t="str">
        <f t="shared" si="0"/>
        <v>SEK3F4_Quote</v>
      </c>
      <c r="D7" s="220">
        <f>_xll.qlIMMdate(B7,$D$3,Trigger)</f>
        <v>42354</v>
      </c>
      <c r="E7" s="220">
        <f>_xll.qlCalendarAdvance(Calendar,D7,$E$1,"mf",,Trigger)</f>
        <v>42445</v>
      </c>
      <c r="F7" s="259">
        <f>_xll.qlDayCounterYearFraction(DayCounter,D7,E7,,,Trigger)</f>
        <v>0.24931506849315069</v>
      </c>
      <c r="G7" s="33">
        <f>_xll.qlQuoteValue(C7,AllTriggers)</f>
        <v>2.4499999999999999E-3</v>
      </c>
      <c r="H7" s="262">
        <f>_xll.qlYieldTSDiscount(Discounting,D7,,Trigger)</f>
        <v>0.99965078970470156</v>
      </c>
      <c r="I7" s="262">
        <f>_xll.qlYieldTSDiscount(Discounting,E7,,Trigger)</f>
        <v>0.99954226277526015</v>
      </c>
      <c r="J7" s="33">
        <f t="shared" si="1"/>
        <v>4.3549966579457366E-4</v>
      </c>
      <c r="K7" s="391">
        <f t="shared" si="2"/>
        <v>5.0206470704175846E-4</v>
      </c>
      <c r="L7" s="248" t="b">
        <v>1</v>
      </c>
      <c r="M7" s="221">
        <f>_xll.qlInterpolationInterpolate($M$2,D7,TRUE,Trigger)</f>
        <v>5.0206470704175846E-4</v>
      </c>
      <c r="N7" s="221">
        <f t="shared" si="3"/>
        <v>0</v>
      </c>
      <c r="P7" s="242">
        <f>_xll.qlCalendarAdvance(Calendar,P6,"1D","f")</f>
        <v>42009</v>
      </c>
      <c r="Q7" s="221">
        <f>_xll.qlInterpolationInterpolate($M$2,P7,TRUE)</f>
        <v>4.8036165435190811E-4</v>
      </c>
      <c r="V7" s="34"/>
      <c r="W7" s="34"/>
    </row>
    <row r="8" spans="1:23" ht="11.25" customHeight="1" x14ac:dyDescent="0.2">
      <c r="A8" s="32">
        <v>5</v>
      </c>
      <c r="B8" s="32" t="str">
        <f>_xll.qlIMMNextCode($D7,TRUE)</f>
        <v>H6</v>
      </c>
      <c r="C8" s="219" t="str">
        <f t="shared" si="0"/>
        <v>SEK3F5_Quote</v>
      </c>
      <c r="D8" s="220">
        <f>_xll.qlIMMdate(B8,$D$3,Trigger)</f>
        <v>42445</v>
      </c>
      <c r="E8" s="220">
        <f>_xll.qlCalendarAdvance(Calendar,D8,$E$1,"mf",,Trigger)</f>
        <v>42537</v>
      </c>
      <c r="F8" s="259">
        <f>_xll.qlDayCounterYearFraction(DayCounter,D8,E8,,,Trigger)</f>
        <v>0.25205479452054796</v>
      </c>
      <c r="G8" s="33">
        <f>_xll.qlQuoteValue(C8,AllTriggers)</f>
        <v>2.8000000000000004E-3</v>
      </c>
      <c r="H8" s="262">
        <f>_xll.qlYieldTSDiscount(Discounting,D8,,Trigger)</f>
        <v>0.99954226277526015</v>
      </c>
      <c r="I8" s="262">
        <f>_xll.qlYieldTSDiscount(Discounting,E8,,Trigger)</f>
        <v>0.99934620432271037</v>
      </c>
      <c r="J8" s="33">
        <f t="shared" si="1"/>
        <v>7.7834948131584158E-4</v>
      </c>
      <c r="K8" s="391">
        <f t="shared" si="2"/>
        <v>5.0933702134251728E-4</v>
      </c>
      <c r="L8" s="248" t="b">
        <v>1</v>
      </c>
      <c r="M8" s="221">
        <f>_xll.qlInterpolationInterpolate($M$2,D8,TRUE,Trigger)</f>
        <v>5.0933702134251728E-4</v>
      </c>
      <c r="N8" s="221">
        <f t="shared" si="3"/>
        <v>0</v>
      </c>
      <c r="P8" s="242">
        <f>_xll.qlCalendarAdvance(Calendar,P7,"1D","f")</f>
        <v>42011</v>
      </c>
      <c r="Q8" s="221">
        <f>_xll.qlInterpolationInterpolate($M$2,P8,TRUE)</f>
        <v>4.8141238082967857E-4</v>
      </c>
      <c r="V8" s="34"/>
      <c r="W8" s="34"/>
    </row>
    <row r="9" spans="1:23" ht="11.25" customHeight="1" x14ac:dyDescent="0.2">
      <c r="A9" s="32">
        <v>6</v>
      </c>
      <c r="B9" s="32" t="str">
        <f>_xll.qlIMMNextCode($D8,TRUE)</f>
        <v>M6</v>
      </c>
      <c r="C9" s="219" t="str">
        <f t="shared" si="0"/>
        <v>SEK3F6_Quote</v>
      </c>
      <c r="D9" s="220">
        <f>_xll.qlIMMdate(B9,$D$3,Trigger)</f>
        <v>42536</v>
      </c>
      <c r="E9" s="220">
        <f>_xll.qlCalendarAdvance(Calendar,D9,$E$1,"mf",,Trigger)</f>
        <v>42628</v>
      </c>
      <c r="F9" s="259">
        <f>_xll.qlDayCounterYearFraction(DayCounter,D9,E9,,,Trigger)</f>
        <v>0.25205479452054796</v>
      </c>
      <c r="G9" s="33">
        <f>_xll.qlQuoteValue(C9,AllTriggers)</f>
        <v>3.1499999999999996E-3</v>
      </c>
      <c r="H9" s="262">
        <f>_xll.qlYieldTSDiscount(Discounting,D9,,Trigger)</f>
        <v>0.99934883195204316</v>
      </c>
      <c r="I9" s="262">
        <f>_xll.qlYieldTSDiscount(Discounting,E9,,Trigger)</f>
        <v>0.99905865248914227</v>
      </c>
      <c r="J9" s="33">
        <f t="shared" si="1"/>
        <v>1.1523402304209629E-3</v>
      </c>
      <c r="K9" s="391">
        <f t="shared" si="2"/>
        <v>5.0324686650685504E-4</v>
      </c>
      <c r="L9" s="248" t="b">
        <v>1</v>
      </c>
      <c r="M9" s="221">
        <f>_xll.qlInterpolationInterpolate($M$2,D9,TRUE,Trigger)</f>
        <v>5.0324686650685504E-4</v>
      </c>
      <c r="N9" s="221">
        <f t="shared" si="3"/>
        <v>0</v>
      </c>
      <c r="P9" s="242">
        <f>_xll.qlCalendarAdvance(Calendar,P8,"1D","f")</f>
        <v>42012</v>
      </c>
      <c r="Q9" s="221">
        <f>_xll.qlInterpolationInterpolate($M$2,P9,TRUE)</f>
        <v>4.819363753839561E-4</v>
      </c>
      <c r="V9" s="34"/>
      <c r="W9" s="34"/>
    </row>
    <row r="10" spans="1:23" ht="11.25" customHeight="1" x14ac:dyDescent="0.2">
      <c r="A10" s="32">
        <v>7</v>
      </c>
      <c r="B10" s="32" t="str">
        <f>_xll.qlIMMNextCode($D9,TRUE)</f>
        <v>U6</v>
      </c>
      <c r="C10" s="219" t="str">
        <f t="shared" si="0"/>
        <v>SEK3F7_Quote</v>
      </c>
      <c r="D10" s="220">
        <f>_xll.qlIMMdate(B10,$D$3,Trigger)</f>
        <v>42634</v>
      </c>
      <c r="E10" s="220">
        <f>_xll.qlCalendarAdvance(Calendar,D10,$E$1,"mf",,Trigger)</f>
        <v>42725</v>
      </c>
      <c r="F10" s="259">
        <f>_xll.qlDayCounterYearFraction(DayCounter,D10,E10,,,Trigger)</f>
        <v>0.24931506849315069</v>
      </c>
      <c r="G10" s="33">
        <f>_xll.qlQuoteValue(C10,AllTriggers)</f>
        <v>3.8E-3</v>
      </c>
      <c r="H10" s="262">
        <f>_xll.qlYieldTSDiscount(Discounting,D10,,Trigger)</f>
        <v>0.99903622347485643</v>
      </c>
      <c r="I10" s="262">
        <f>_xll.qlYieldTSDiscount(Discounting,E10,,Trigger)</f>
        <v>0.99864045988139005</v>
      </c>
      <c r="J10" s="33">
        <f t="shared" si="1"/>
        <v>1.5895645010536516E-3</v>
      </c>
      <c r="K10" s="391">
        <f t="shared" si="2"/>
        <v>5.5072488733112269E-4</v>
      </c>
      <c r="L10" s="248" t="b">
        <v>1</v>
      </c>
      <c r="M10" s="221">
        <f>_xll.qlInterpolationInterpolate($M$2,D10,TRUE,Trigger)</f>
        <v>5.5072488733112269E-4</v>
      </c>
      <c r="N10" s="221">
        <f t="shared" si="3"/>
        <v>0</v>
      </c>
      <c r="P10" s="242">
        <f>_xll.qlCalendarAdvance(Calendar,P9,"1D","f")</f>
        <v>42013</v>
      </c>
      <c r="Q10" s="221">
        <f>_xll.qlInterpolationInterpolate($M$2,P10,TRUE)</f>
        <v>4.8245937453124621E-4</v>
      </c>
      <c r="V10" s="34"/>
      <c r="W10" s="34"/>
    </row>
    <row r="11" spans="1:23" ht="11.25" customHeight="1" x14ac:dyDescent="0.2">
      <c r="A11" s="32">
        <v>8</v>
      </c>
      <c r="B11" s="32" t="str">
        <f>_xll.qlIMMNextCode($D10,TRUE)</f>
        <v>Z6</v>
      </c>
      <c r="C11" s="219" t="str">
        <f t="shared" si="0"/>
        <v>SEK3F8_Quote</v>
      </c>
      <c r="D11" s="220">
        <f>_xll.qlIMMdate(B11,$D$3,Trigger)</f>
        <v>42725</v>
      </c>
      <c r="E11" s="220">
        <f>_xll.qlCalendarAdvance(Calendar,D11,$E$1,"mf",,Trigger)</f>
        <v>42815</v>
      </c>
      <c r="F11" s="259">
        <f>_xll.qlDayCounterYearFraction(DayCounter,D11,E11,,,Trigger)</f>
        <v>0.24657534246575341</v>
      </c>
      <c r="G11" s="33">
        <f>_xll.qlQuoteValue(C11,AllTriggers)</f>
        <v>4.4499999999999991E-3</v>
      </c>
      <c r="H11" s="262">
        <f>_xll.qlYieldTSDiscount(Discounting,D11,,Trigger)</f>
        <v>0.99864045988139005</v>
      </c>
      <c r="I11" s="262">
        <f>_xll.qlYieldTSDiscount(Discounting,E11,,Trigger)</f>
        <v>0.99813566733752213</v>
      </c>
      <c r="J11" s="33">
        <f t="shared" si="1"/>
        <v>2.0510380228645612E-3</v>
      </c>
      <c r="K11" s="391">
        <f t="shared" si="2"/>
        <v>5.9105116206597738E-4</v>
      </c>
      <c r="L11" s="248" t="b">
        <v>1</v>
      </c>
      <c r="M11" s="221">
        <f>_xll.qlInterpolationInterpolate($M$2,D11,TRUE,Trigger)</f>
        <v>5.9105116206597738E-4</v>
      </c>
      <c r="N11" s="221">
        <f t="shared" si="3"/>
        <v>0</v>
      </c>
      <c r="P11" s="242">
        <f>_xll.qlCalendarAdvance(Calendar,P10,"1D","f")</f>
        <v>42016</v>
      </c>
      <c r="Q11" s="221">
        <f>_xll.qlInterpolationInterpolate($M$2,P11,TRUE)</f>
        <v>4.8402177740182499E-4</v>
      </c>
      <c r="V11" s="34"/>
      <c r="W11" s="34"/>
    </row>
    <row r="12" spans="1:23" ht="11.25" customHeight="1" thickBot="1" x14ac:dyDescent="0.25">
      <c r="A12" s="32">
        <v>9</v>
      </c>
      <c r="B12" s="32" t="str">
        <f>_xll.qlIMMNextCode($D11,TRUE)</f>
        <v>H7</v>
      </c>
      <c r="C12" s="222" t="str">
        <f t="shared" si="0"/>
        <v>SEK3F9_Quote</v>
      </c>
      <c r="D12" s="223">
        <f>_xll.qlIMMdate(B12,$D$3,Trigger)</f>
        <v>42809</v>
      </c>
      <c r="E12" s="223">
        <f>_xll.qlCalendarAdvance(Calendar,D12,$E$1,"mf",,Trigger)</f>
        <v>42901</v>
      </c>
      <c r="F12" s="260">
        <f>_xll.qlDayCounterYearFraction(DayCounter,D12,E12,,,Trigger)</f>
        <v>0.25205479452054796</v>
      </c>
      <c r="G12" s="224">
        <f>_xll.qlQuoteValue(C12,AllTriggers)</f>
        <v>5.2500000000000003E-3</v>
      </c>
      <c r="H12" s="263">
        <f>_xll.qlYieldTSDiscount(Discounting,D12,,Trigger)</f>
        <v>0.9981734847525503</v>
      </c>
      <c r="I12" s="263">
        <f>_xll.qlYieldTSDiscount(Discounting,E12,,Trigger)</f>
        <v>0.99751484473120622</v>
      </c>
      <c r="J12" s="224">
        <f t="shared" si="1"/>
        <v>2.6195927881959786E-3</v>
      </c>
      <c r="K12" s="392">
        <f t="shared" si="2"/>
        <v>6.6234986532011202E-4</v>
      </c>
      <c r="L12" s="254" t="b">
        <v>1</v>
      </c>
      <c r="M12" s="225">
        <f>_xll.qlInterpolationInterpolate($M$2,D12,TRUE,Trigger)</f>
        <v>6.6234986532011202E-4</v>
      </c>
      <c r="N12" s="257">
        <f t="shared" si="3"/>
        <v>0</v>
      </c>
      <c r="P12" s="242">
        <f>_xll.qlCalendarAdvance(Calendar,P11,"1D","f")</f>
        <v>42017</v>
      </c>
      <c r="Q12" s="221">
        <f>_xll.qlInterpolationInterpolate($M$2,P12,TRUE)</f>
        <v>4.8454017279179839E-4</v>
      </c>
      <c r="V12" s="34"/>
      <c r="W12" s="34"/>
    </row>
    <row r="13" spans="1:23" ht="11.25" customHeight="1" x14ac:dyDescent="0.2">
      <c r="D13" s="155"/>
      <c r="E13" s="155"/>
      <c r="F13" s="34"/>
      <c r="J13" s="34"/>
      <c r="K13" s="34"/>
      <c r="P13" s="242">
        <f>_xll.qlCalendarAdvance(Calendar,P12,"1D","f")</f>
        <v>42018</v>
      </c>
      <c r="Q13" s="221">
        <f>_xll.qlInterpolationInterpolate($M$2,P13,TRUE)</f>
        <v>4.8505726171010075E-4</v>
      </c>
      <c r="V13" s="34"/>
      <c r="W13" s="34"/>
    </row>
    <row r="14" spans="1:23" ht="11.25" customHeight="1" x14ac:dyDescent="0.2">
      <c r="D14" s="155"/>
      <c r="E14" s="155"/>
      <c r="F14" s="34"/>
      <c r="J14" s="34"/>
      <c r="K14" s="34"/>
      <c r="P14" s="242">
        <f>_xll.qlCalendarAdvance(Calendar,P13,"1D","f")</f>
        <v>42019</v>
      </c>
      <c r="Q14" s="221">
        <f>_xll.qlInterpolationInterpolate($M$2,P14,TRUE)</f>
        <v>4.8557298194379551E-4</v>
      </c>
      <c r="V14" s="34"/>
      <c r="W14" s="34"/>
    </row>
    <row r="15" spans="1:23" ht="11.25" customHeight="1" x14ac:dyDescent="0.2">
      <c r="D15" s="155"/>
      <c r="E15" s="155"/>
      <c r="F15" s="34"/>
      <c r="J15" s="34"/>
      <c r="K15" s="34"/>
      <c r="P15" s="242">
        <f>_xll.qlCalendarAdvance(Calendar,P14,"1D","f")</f>
        <v>42020</v>
      </c>
      <c r="Q15" s="221">
        <f>_xll.qlInterpolationInterpolate($M$2,P15,TRUE)</f>
        <v>4.8608727127994578E-4</v>
      </c>
      <c r="V15" s="34"/>
      <c r="W15" s="34"/>
    </row>
    <row r="16" spans="1:23" ht="11.25" customHeight="1" x14ac:dyDescent="0.2">
      <c r="D16" s="155"/>
      <c r="E16" s="155"/>
      <c r="F16" s="34"/>
      <c r="J16" s="34"/>
      <c r="K16" s="34"/>
      <c r="P16" s="242">
        <f>_xll.qlCalendarAdvance(Calendar,P15,"1D","f")</f>
        <v>42023</v>
      </c>
      <c r="Q16" s="221">
        <f>_xll.qlInterpolationInterpolate($M$2,P16,TRUE)</f>
        <v>4.8762093177376321E-4</v>
      </c>
      <c r="V16" s="34"/>
      <c r="W16" s="34"/>
    </row>
    <row r="17" spans="4:23" ht="11.25" customHeight="1" x14ac:dyDescent="0.2">
      <c r="D17" s="155"/>
      <c r="E17" s="155"/>
      <c r="F17" s="34"/>
      <c r="J17" s="34"/>
      <c r="K17" s="34"/>
      <c r="P17" s="242">
        <f>_xll.qlCalendarAdvance(Calendar,P16,"1D","f")</f>
        <v>42024</v>
      </c>
      <c r="Q17" s="221">
        <f>_xll.qlInterpolationInterpolate($M$2,P17,TRUE)</f>
        <v>4.8812887539036881E-4</v>
      </c>
      <c r="V17" s="34"/>
      <c r="W17" s="34"/>
    </row>
    <row r="18" spans="4:23" ht="11.25" customHeight="1" x14ac:dyDescent="0.2">
      <c r="D18" s="155"/>
      <c r="E18" s="155"/>
      <c r="F18" s="34"/>
      <c r="J18" s="34"/>
      <c r="K18" s="34"/>
      <c r="P18" s="242">
        <f>_xll.qlCalendarAdvance(Calendar,P17,"1D","f")</f>
        <v>42025</v>
      </c>
      <c r="Q18" s="221">
        <f>_xll.qlInterpolationInterpolate($M$2,P18,TRUE)</f>
        <v>4.8863507704474641E-4</v>
      </c>
      <c r="V18" s="34"/>
      <c r="W18" s="34"/>
    </row>
    <row r="19" spans="4:23" ht="11.25" customHeight="1" x14ac:dyDescent="0.2">
      <c r="D19" s="155"/>
      <c r="E19" s="155"/>
      <c r="F19" s="34"/>
      <c r="J19" s="34"/>
      <c r="K19" s="34"/>
      <c r="P19" s="242">
        <f>_xll.qlCalendarAdvance(Calendar,P18,"1D","f")</f>
        <v>42026</v>
      </c>
      <c r="Q19" s="221">
        <f>_xll.qlInterpolationInterpolate($M$2,P19,TRUE)</f>
        <v>4.8913947452395939E-4</v>
      </c>
      <c r="V19" s="34"/>
      <c r="W19" s="34"/>
    </row>
    <row r="20" spans="4:23" ht="11.25" customHeight="1" x14ac:dyDescent="0.2">
      <c r="D20" s="155"/>
      <c r="E20" s="155"/>
      <c r="F20" s="34"/>
      <c r="J20" s="34"/>
      <c r="K20" s="34"/>
      <c r="P20" s="242">
        <f>_xll.qlCalendarAdvance(Calendar,P19,"1D","f")</f>
        <v>42027</v>
      </c>
      <c r="Q20" s="221">
        <f>_xll.qlInterpolationInterpolate($M$2,P20,TRUE)</f>
        <v>4.8964200561507089E-4</v>
      </c>
      <c r="V20" s="34"/>
      <c r="W20" s="34"/>
    </row>
    <row r="21" spans="4:23" ht="11.25" customHeight="1" x14ac:dyDescent="0.2">
      <c r="D21" s="155"/>
      <c r="E21" s="155"/>
      <c r="F21" s="34"/>
      <c r="J21" s="34"/>
      <c r="K21" s="34"/>
      <c r="P21" s="242">
        <f>_xll.qlCalendarAdvance(Calendar,P20,"1D","f")</f>
        <v>42030</v>
      </c>
      <c r="Q21" s="221">
        <f>_xll.qlInterpolationInterpolate($M$2,P21,TRUE)</f>
        <v>4.9113777843043014E-4</v>
      </c>
      <c r="V21" s="34"/>
      <c r="W21" s="34"/>
    </row>
    <row r="22" spans="4:23" ht="11.25" customHeight="1" x14ac:dyDescent="0.2">
      <c r="D22" s="155"/>
      <c r="E22" s="155"/>
      <c r="F22" s="34"/>
      <c r="J22" s="34"/>
      <c r="K22" s="34"/>
      <c r="P22" s="242">
        <f>_xll.qlCalendarAdvance(Calendar,P21,"1D","f")</f>
        <v>42031</v>
      </c>
      <c r="Q22" s="221">
        <f>_xll.qlInterpolationInterpolate($M$2,P22,TRUE)</f>
        <v>4.9163222183976909E-4</v>
      </c>
      <c r="V22" s="34"/>
      <c r="W22" s="34"/>
    </row>
    <row r="23" spans="4:23" ht="11.25" customHeight="1" x14ac:dyDescent="0.2">
      <c r="D23" s="155"/>
      <c r="E23" s="155"/>
      <c r="F23" s="34"/>
      <c r="J23" s="34"/>
      <c r="K23" s="34"/>
      <c r="P23" s="242">
        <f>_xll.qlCalendarAdvance(Calendar,P22,"1D","f")</f>
        <v>42032</v>
      </c>
      <c r="Q23" s="221">
        <f>_xll.qlInterpolationInterpolate($M$2,P23,TRUE)</f>
        <v>4.9212448779632301E-4</v>
      </c>
      <c r="V23" s="34"/>
      <c r="W23" s="34"/>
    </row>
    <row r="24" spans="4:23" ht="11.25" customHeight="1" x14ac:dyDescent="0.2">
      <c r="D24" s="155"/>
      <c r="E24" s="155"/>
      <c r="F24" s="34"/>
      <c r="J24" s="34"/>
      <c r="K24" s="34"/>
      <c r="P24" s="242">
        <f>_xll.qlCalendarAdvance(Calendar,P23,"1D","f")</f>
        <v>42033</v>
      </c>
      <c r="Q24" s="221">
        <f>_xll.qlInterpolationInterpolate($M$2,P24,TRUE)</f>
        <v>4.9261451408715517E-4</v>
      </c>
      <c r="V24" s="34"/>
      <c r="W24" s="34"/>
    </row>
    <row r="25" spans="4:23" ht="11.25" customHeight="1" x14ac:dyDescent="0.2">
      <c r="D25" s="155"/>
      <c r="E25" s="155"/>
      <c r="F25" s="34"/>
      <c r="J25" s="34"/>
      <c r="K25" s="34"/>
      <c r="P25" s="242">
        <f>_xll.qlCalendarAdvance(Calendar,P24,"1D","f")</f>
        <v>42034</v>
      </c>
      <c r="Q25" s="221">
        <f>_xll.qlInterpolationInterpolate($M$2,P25,TRUE)</f>
        <v>4.9310223849932905E-4</v>
      </c>
      <c r="V25" s="34"/>
      <c r="W25" s="34"/>
    </row>
    <row r="26" spans="4:23" ht="11.25" customHeight="1" x14ac:dyDescent="0.2">
      <c r="D26" s="155"/>
      <c r="E26" s="155"/>
      <c r="F26" s="34"/>
      <c r="J26" s="34"/>
      <c r="K26" s="34"/>
      <c r="P26" s="242">
        <f>_xll.qlCalendarAdvance(Calendar,P25,"1D","f")</f>
        <v>42037</v>
      </c>
      <c r="Q26" s="221">
        <f>_xll.qlInterpolationInterpolate($M$2,P26,TRUE)</f>
        <v>4.9455097833453335E-4</v>
      </c>
      <c r="V26" s="34"/>
      <c r="W26" s="34"/>
    </row>
    <row r="27" spans="4:23" ht="11.25" customHeight="1" x14ac:dyDescent="0.2">
      <c r="D27" s="155"/>
      <c r="E27" s="155"/>
      <c r="F27" s="34"/>
      <c r="J27" s="34"/>
      <c r="K27" s="34"/>
      <c r="P27" s="242">
        <f>_xll.qlCalendarAdvance(Calendar,P26,"1D","f")</f>
        <v>42038</v>
      </c>
      <c r="Q27" s="221">
        <f>_xll.qlInterpolationInterpolate($M$2,P27,TRUE)</f>
        <v>4.9502887310270657E-4</v>
      </c>
      <c r="V27" s="34"/>
      <c r="W27" s="34"/>
    </row>
    <row r="28" spans="4:23" ht="11.25" customHeight="1" x14ac:dyDescent="0.2">
      <c r="D28" s="155"/>
      <c r="E28" s="155"/>
      <c r="F28" s="34"/>
      <c r="J28" s="34"/>
      <c r="K28" s="34"/>
      <c r="P28" s="242">
        <f>_xll.qlCalendarAdvance(Calendar,P27,"1D","f")</f>
        <v>42039</v>
      </c>
      <c r="Q28" s="221">
        <f>_xll.qlInterpolationInterpolate($M$2,P28,TRUE)</f>
        <v>4.9550415492753783E-4</v>
      </c>
      <c r="V28" s="34"/>
      <c r="W28" s="34"/>
    </row>
    <row r="29" spans="4:23" ht="11.25" customHeight="1" x14ac:dyDescent="0.2">
      <c r="D29" s="155"/>
      <c r="E29" s="155"/>
      <c r="F29" s="34"/>
      <c r="J29" s="34"/>
      <c r="K29" s="34"/>
      <c r="P29" s="242">
        <f>_xll.qlCalendarAdvance(Calendar,P28,"1D","f")</f>
        <v>42040</v>
      </c>
      <c r="Q29" s="221">
        <f>_xll.qlInterpolationInterpolate($M$2,P29,TRUE)</f>
        <v>4.9597676159609042E-4</v>
      </c>
      <c r="V29" s="34"/>
      <c r="W29" s="34"/>
    </row>
    <row r="30" spans="4:23" ht="11.25" customHeight="1" x14ac:dyDescent="0.2">
      <c r="D30" s="155"/>
      <c r="E30" s="155"/>
      <c r="F30" s="34"/>
      <c r="J30" s="34"/>
      <c r="K30" s="34"/>
      <c r="P30" s="242">
        <f>_xll.qlCalendarAdvance(Calendar,P29,"1D","f")</f>
        <v>42041</v>
      </c>
      <c r="Q30" s="221">
        <f>_xll.qlInterpolationInterpolate($M$2,P30,TRUE)</f>
        <v>4.9644663089542769E-4</v>
      </c>
      <c r="V30" s="34"/>
      <c r="W30" s="34"/>
    </row>
    <row r="31" spans="4:23" ht="11.25" customHeight="1" x14ac:dyDescent="0.2">
      <c r="D31" s="155"/>
      <c r="E31" s="155"/>
      <c r="F31" s="34"/>
      <c r="J31" s="34"/>
      <c r="K31" s="34"/>
      <c r="P31" s="242">
        <f>_xll.qlCalendarAdvance(Calendar,P30,"1D","f")</f>
        <v>42044</v>
      </c>
      <c r="Q31" s="221">
        <f>_xll.qlInterpolationInterpolate($M$2,P31,TRUE)</f>
        <v>4.9783919244878014E-4</v>
      </c>
      <c r="V31" s="34"/>
      <c r="W31" s="34"/>
    </row>
    <row r="32" spans="4:23" ht="11.25" customHeight="1" x14ac:dyDescent="0.2">
      <c r="D32" s="155"/>
      <c r="E32" s="155"/>
      <c r="F32" s="34"/>
      <c r="J32" s="34"/>
      <c r="K32" s="34"/>
      <c r="P32" s="242">
        <f>_xll.qlCalendarAdvance(Calendar,P31,"1D","f")</f>
        <v>42045</v>
      </c>
      <c r="Q32" s="221">
        <f>_xll.qlInterpolationInterpolate($M$2,P32,TRUE)</f>
        <v>4.9829749014188875E-4</v>
      </c>
      <c r="V32" s="34"/>
      <c r="W32" s="34"/>
    </row>
    <row r="33" spans="4:23" ht="11.25" customHeight="1" x14ac:dyDescent="0.2">
      <c r="D33" s="155"/>
      <c r="E33" s="155"/>
      <c r="F33" s="34"/>
      <c r="J33" s="34"/>
      <c r="K33" s="34"/>
      <c r="P33" s="242">
        <f>_xll.qlCalendarAdvance(Calendar,P32,"1D","f")</f>
        <v>42046</v>
      </c>
      <c r="Q33" s="221">
        <f>_xll.qlInterpolationInterpolate($M$2,P33,TRUE)</f>
        <v>4.9875273940109849E-4</v>
      </c>
      <c r="V33" s="34"/>
      <c r="W33" s="34"/>
    </row>
    <row r="34" spans="4:23" ht="11.25" customHeight="1" x14ac:dyDescent="0.2">
      <c r="D34" s="155"/>
      <c r="E34" s="155"/>
      <c r="F34" s="34"/>
      <c r="J34" s="34"/>
      <c r="K34" s="34"/>
      <c r="P34" s="242">
        <f>_xll.qlCalendarAdvance(Calendar,P33,"1D","f")</f>
        <v>42047</v>
      </c>
      <c r="Q34" s="221">
        <f>_xll.qlInterpolationInterpolate($M$2,P34,TRUE)</f>
        <v>4.9920487801347253E-4</v>
      </c>
      <c r="V34" s="34"/>
      <c r="W34" s="34"/>
    </row>
    <row r="35" spans="4:23" ht="11.25" customHeight="1" x14ac:dyDescent="0.2">
      <c r="D35" s="155"/>
      <c r="E35" s="155"/>
      <c r="F35" s="34"/>
      <c r="J35" s="34"/>
      <c r="K35" s="34"/>
      <c r="P35" s="242">
        <f>_xll.qlCalendarAdvance(Calendar,P34,"1D","f")</f>
        <v>42048</v>
      </c>
      <c r="Q35" s="221">
        <f>_xll.qlInterpolationInterpolate($M$2,P35,TRUE)</f>
        <v>4.9965384376607423E-4</v>
      </c>
      <c r="V35" s="34"/>
      <c r="W35" s="34"/>
    </row>
    <row r="36" spans="4:23" ht="11.25" customHeight="1" x14ac:dyDescent="0.2">
      <c r="D36" s="155"/>
      <c r="E36" s="155"/>
      <c r="F36" s="34"/>
      <c r="J36" s="34"/>
      <c r="K36" s="34"/>
      <c r="P36" s="242">
        <f>_xll.qlCalendarAdvance(Calendar,P35,"1D","f")</f>
        <v>42051</v>
      </c>
      <c r="Q36" s="221">
        <f>_xll.qlInterpolationInterpolate($M$2,P36,TRUE)</f>
        <v>5.00981081735878E-4</v>
      </c>
      <c r="V36" s="34"/>
      <c r="W36" s="34"/>
    </row>
    <row r="37" spans="4:23" ht="11.25" customHeight="1" x14ac:dyDescent="0.2">
      <c r="D37" s="155"/>
      <c r="E37" s="155"/>
      <c r="F37" s="34"/>
      <c r="J37" s="34"/>
      <c r="K37" s="34"/>
      <c r="P37" s="242">
        <f>_xll.qlCalendarAdvance(Calendar,P36,"1D","f")</f>
        <v>42052</v>
      </c>
      <c r="Q37" s="221">
        <f>_xll.qlInterpolationInterpolate($M$2,P37,TRUE)</f>
        <v>5.0141673392002314E-4</v>
      </c>
      <c r="V37" s="34"/>
      <c r="W37" s="34"/>
    </row>
    <row r="38" spans="4:23" ht="11.25" customHeight="1" x14ac:dyDescent="0.2">
      <c r="D38" s="155"/>
      <c r="E38" s="155"/>
      <c r="F38" s="34"/>
      <c r="J38" s="34"/>
      <c r="K38" s="34"/>
      <c r="P38" s="242">
        <f>_xll.qlCalendarAdvance(Calendar,P37,"1D","f")</f>
        <v>42053</v>
      </c>
      <c r="Q38" s="221">
        <f>_xll.qlInterpolationInterpolate($M$2,P38,TRUE)</f>
        <v>5.0184890217971239E-4</v>
      </c>
      <c r="V38" s="34"/>
      <c r="W38" s="34"/>
    </row>
    <row r="39" spans="4:23" ht="11.25" customHeight="1" x14ac:dyDescent="0.2">
      <c r="D39" s="155"/>
      <c r="E39" s="155"/>
      <c r="F39" s="34"/>
      <c r="J39" s="34"/>
      <c r="K39" s="34"/>
      <c r="P39" s="242">
        <f>_xll.qlCalendarAdvance(Calendar,P38,"1D","f")</f>
        <v>42054</v>
      </c>
      <c r="Q39" s="221">
        <f>_xll.qlInterpolationInterpolate($M$2,P39,TRUE)</f>
        <v>5.022775243020089E-4</v>
      </c>
      <c r="V39" s="34"/>
      <c r="W39" s="34"/>
    </row>
    <row r="40" spans="4:23" ht="11.25" customHeight="1" x14ac:dyDescent="0.2">
      <c r="D40" s="155"/>
      <c r="E40" s="155"/>
      <c r="F40" s="34"/>
      <c r="J40" s="34"/>
      <c r="K40" s="34"/>
      <c r="P40" s="242">
        <f>_xll.qlCalendarAdvance(Calendar,P39,"1D","f")</f>
        <v>42055</v>
      </c>
      <c r="Q40" s="221">
        <f>_xll.qlInterpolationInterpolate($M$2,P40,TRUE)</f>
        <v>5.0270253807397616E-4</v>
      </c>
      <c r="V40" s="34"/>
      <c r="W40" s="34"/>
    </row>
    <row r="41" spans="4:23" ht="11.25" customHeight="1" x14ac:dyDescent="0.2">
      <c r="D41" s="155"/>
      <c r="E41" s="155"/>
      <c r="F41" s="34"/>
      <c r="J41" s="34"/>
      <c r="K41" s="34"/>
      <c r="P41" s="242">
        <f>_xll.qlCalendarAdvance(Calendar,P40,"1D","f")</f>
        <v>42058</v>
      </c>
      <c r="Q41" s="221">
        <f>_xll.qlInterpolationInterpolate($M$2,P41,TRUE)</f>
        <v>5.0395530715853455E-4</v>
      </c>
      <c r="V41" s="34"/>
      <c r="W41" s="34"/>
    </row>
    <row r="42" spans="4:23" ht="11.25" customHeight="1" x14ac:dyDescent="0.2">
      <c r="D42" s="155"/>
      <c r="E42" s="155"/>
      <c r="F42" s="34"/>
      <c r="J42" s="34"/>
      <c r="K42" s="34"/>
      <c r="P42" s="242">
        <f>_xll.qlCalendarAdvance(Calendar,P41,"1D","f")</f>
        <v>42059</v>
      </c>
      <c r="Q42" s="221">
        <f>_xll.qlInterpolationInterpolate($M$2,P42,TRUE)</f>
        <v>5.0436526539981725E-4</v>
      </c>
      <c r="V42" s="34"/>
      <c r="W42" s="34"/>
    </row>
    <row r="43" spans="4:23" ht="11.25" customHeight="1" x14ac:dyDescent="0.2">
      <c r="D43" s="155"/>
      <c r="E43" s="155"/>
      <c r="F43" s="34"/>
      <c r="J43" s="34"/>
      <c r="K43" s="34"/>
      <c r="P43" s="242">
        <f>_xll.qlCalendarAdvance(Calendar,P42,"1D","f")</f>
        <v>42060</v>
      </c>
      <c r="Q43" s="221">
        <f>_xll.qlInterpolationInterpolate($M$2,P43,TRUE)</f>
        <v>5.0477130422608692E-4</v>
      </c>
      <c r="V43" s="34"/>
      <c r="W43" s="34"/>
    </row>
    <row r="44" spans="4:23" ht="11.25" customHeight="1" x14ac:dyDescent="0.2">
      <c r="D44" s="155"/>
      <c r="E44" s="155"/>
      <c r="F44" s="34"/>
      <c r="J44" s="34"/>
      <c r="K44" s="34"/>
      <c r="P44" s="242">
        <f>_xll.qlCalendarAdvance(Calendar,P43,"1D","f")</f>
        <v>42061</v>
      </c>
      <c r="Q44" s="221">
        <f>_xll.qlInterpolationInterpolate($M$2,P44,TRUE)</f>
        <v>5.0517336142440704E-4</v>
      </c>
      <c r="V44" s="34"/>
      <c r="W44" s="34"/>
    </row>
    <row r="45" spans="4:23" ht="11.25" customHeight="1" x14ac:dyDescent="0.2">
      <c r="D45" s="155"/>
      <c r="E45" s="155"/>
      <c r="F45" s="34"/>
      <c r="J45" s="34"/>
      <c r="K45" s="34"/>
      <c r="P45" s="242">
        <f>_xll.qlCalendarAdvance(Calendar,P44,"1D","f")</f>
        <v>42062</v>
      </c>
      <c r="Q45" s="221">
        <f>_xll.qlInterpolationInterpolate($M$2,P45,TRUE)</f>
        <v>5.0557137478184089E-4</v>
      </c>
      <c r="V45" s="34"/>
      <c r="W45" s="34"/>
    </row>
    <row r="46" spans="4:23" ht="11.25" customHeight="1" x14ac:dyDescent="0.2">
      <c r="D46" s="155"/>
      <c r="E46" s="155"/>
      <c r="F46" s="34"/>
      <c r="J46" s="34"/>
      <c r="K46" s="34"/>
      <c r="P46" s="242">
        <f>_xll.qlCalendarAdvance(Calendar,P45,"1D","f")</f>
        <v>42065</v>
      </c>
      <c r="Q46" s="221">
        <f>_xll.qlInterpolationInterpolate($M$2,P46,TRUE)</f>
        <v>5.0674052967945708E-4</v>
      </c>
      <c r="V46" s="34"/>
      <c r="W46" s="34"/>
    </row>
    <row r="47" spans="4:23" ht="11.25" customHeight="1" x14ac:dyDescent="0.2">
      <c r="D47" s="155"/>
      <c r="E47" s="155"/>
      <c r="F47" s="34"/>
      <c r="J47" s="34"/>
      <c r="K47" s="34"/>
      <c r="P47" s="242">
        <f>_xll.qlCalendarAdvance(Calendar,P46,"1D","f")</f>
        <v>42066</v>
      </c>
      <c r="Q47" s="221">
        <f>_xll.qlInterpolationInterpolate($M$2,P47,TRUE)</f>
        <v>5.0712174554397836E-4</v>
      </c>
      <c r="V47" s="34"/>
      <c r="W47" s="34"/>
    </row>
    <row r="48" spans="4:23" ht="11.25" customHeight="1" x14ac:dyDescent="0.2">
      <c r="D48" s="155"/>
      <c r="E48" s="155"/>
      <c r="F48" s="34"/>
      <c r="J48" s="34"/>
      <c r="K48" s="34"/>
      <c r="P48" s="242">
        <f>_xll.qlCalendarAdvance(Calendar,P47,"1D","f")</f>
        <v>42067</v>
      </c>
      <c r="Q48" s="221">
        <f>_xll.qlInterpolationInterpolate($M$2,P48,TRUE)</f>
        <v>5.0749860650292969E-4</v>
      </c>
      <c r="V48" s="34"/>
      <c r="W48" s="34"/>
    </row>
    <row r="49" spans="4:23" ht="11.25" customHeight="1" x14ac:dyDescent="0.2">
      <c r="D49" s="155"/>
      <c r="E49" s="155"/>
      <c r="F49" s="34"/>
      <c r="J49" s="34"/>
      <c r="K49" s="34"/>
      <c r="P49" s="242">
        <f>_xll.qlCalendarAdvance(Calendar,P48,"1D","f")</f>
        <v>42068</v>
      </c>
      <c r="Q49" s="221">
        <f>_xll.qlInterpolationInterpolate($M$2,P49,TRUE)</f>
        <v>5.0787105034337445E-4</v>
      </c>
      <c r="V49" s="34"/>
      <c r="W49" s="34"/>
    </row>
    <row r="50" spans="4:23" ht="11.25" customHeight="1" x14ac:dyDescent="0.2">
      <c r="D50" s="155"/>
      <c r="E50" s="155"/>
      <c r="F50" s="34"/>
      <c r="J50" s="34"/>
      <c r="K50" s="34"/>
      <c r="P50" s="242">
        <f>_xll.qlCalendarAdvance(Calendar,P49,"1D","f")</f>
        <v>42069</v>
      </c>
      <c r="Q50" s="221">
        <f>_xll.qlInterpolationInterpolate($M$2,P50,TRUE)</f>
        <v>5.082390148523759E-4</v>
      </c>
      <c r="V50" s="34"/>
      <c r="W50" s="34"/>
    </row>
    <row r="51" spans="4:23" ht="11.25" customHeight="1" x14ac:dyDescent="0.2">
      <c r="D51" s="155"/>
      <c r="E51" s="155"/>
      <c r="F51" s="34"/>
      <c r="J51" s="34"/>
      <c r="K51" s="34"/>
      <c r="P51" s="242">
        <f>_xll.qlCalendarAdvance(Calendar,P50,"1D","f")</f>
        <v>42072</v>
      </c>
      <c r="Q51" s="221">
        <f>_xll.qlInterpolationInterpolate($M$2,P51,TRUE)</f>
        <v>5.0931541026135298E-4</v>
      </c>
      <c r="V51" s="34"/>
      <c r="W51" s="34"/>
    </row>
    <row r="52" spans="4:23" ht="11.25" customHeight="1" x14ac:dyDescent="0.2">
      <c r="D52" s="155"/>
      <c r="E52" s="155"/>
      <c r="F52" s="34"/>
      <c r="J52" s="34"/>
      <c r="K52" s="34"/>
      <c r="P52" s="242">
        <f>_xll.qlCalendarAdvance(Calendar,P51,"1D","f")</f>
        <v>42073</v>
      </c>
      <c r="Q52" s="221">
        <f>_xll.qlInterpolationInterpolate($M$2,P52,TRUE)</f>
        <v>5.0966483531521398E-4</v>
      </c>
      <c r="V52" s="34"/>
      <c r="W52" s="34"/>
    </row>
    <row r="53" spans="4:23" ht="11.25" customHeight="1" x14ac:dyDescent="0.2">
      <c r="D53" s="155"/>
      <c r="E53" s="155"/>
      <c r="F53" s="34"/>
      <c r="J53" s="34"/>
      <c r="K53" s="34"/>
      <c r="P53" s="242">
        <f>_xll.qlCalendarAdvance(Calendar,P52,"1D","f")</f>
        <v>42074</v>
      </c>
      <c r="Q53" s="221">
        <f>_xll.qlInterpolationInterpolate($M$2,P53,TRUE)</f>
        <v>5.10009469972948E-4</v>
      </c>
      <c r="V53" s="34"/>
      <c r="W53" s="34"/>
    </row>
    <row r="54" spans="4:23" ht="11.25" customHeight="1" x14ac:dyDescent="0.2">
      <c r="D54" s="155"/>
      <c r="E54" s="155"/>
      <c r="F54" s="34"/>
      <c r="J54" s="34"/>
      <c r="K54" s="34"/>
      <c r="P54" s="242">
        <f>_xll.qlCalendarAdvance(Calendar,P53,"1D","f")</f>
        <v>42075</v>
      </c>
      <c r="Q54" s="221">
        <f>_xll.qlInterpolationInterpolate($M$2,P54,TRUE)</f>
        <v>5.1034925202161853E-4</v>
      </c>
      <c r="V54" s="34"/>
      <c r="W54" s="34"/>
    </row>
    <row r="55" spans="4:23" ht="11.25" customHeight="1" x14ac:dyDescent="0.2">
      <c r="D55" s="155"/>
      <c r="E55" s="155"/>
      <c r="F55" s="34"/>
      <c r="J55" s="34"/>
      <c r="K55" s="34"/>
      <c r="P55" s="242">
        <f>_xll.qlCalendarAdvance(Calendar,P54,"1D","f")</f>
        <v>42076</v>
      </c>
      <c r="Q55" s="221">
        <f>_xll.qlInterpolationInterpolate($M$2,P55,TRUE)</f>
        <v>5.1068411924828862E-4</v>
      </c>
      <c r="V55" s="34"/>
      <c r="W55" s="34"/>
    </row>
    <row r="56" spans="4:23" ht="11.25" customHeight="1" x14ac:dyDescent="0.2">
      <c r="D56" s="155"/>
      <c r="E56" s="155"/>
      <c r="F56" s="34"/>
      <c r="J56" s="34"/>
      <c r="K56" s="34"/>
      <c r="P56" s="242">
        <f>_xll.qlCalendarAdvance(Calendar,P55,"1D","f")</f>
        <v>42079</v>
      </c>
      <c r="Q56" s="221">
        <f>_xll.qlInterpolationInterpolate($M$2,P56,TRUE)</f>
        <v>5.1165860986692997E-4</v>
      </c>
      <c r="V56" s="34"/>
      <c r="W56" s="34"/>
    </row>
    <row r="57" spans="4:23" ht="11.25" customHeight="1" x14ac:dyDescent="0.2">
      <c r="D57" s="155"/>
      <c r="E57" s="155"/>
      <c r="F57" s="34"/>
      <c r="J57" s="34"/>
      <c r="K57" s="34"/>
      <c r="P57" s="242">
        <f>_xll.qlCalendarAdvance(Calendar,P56,"1D","f")</f>
        <v>42080</v>
      </c>
      <c r="Q57" s="221">
        <f>_xll.qlInterpolationInterpolate($M$2,P57,TRUE)</f>
        <v>5.1197319567623161E-4</v>
      </c>
      <c r="V57" s="34"/>
      <c r="W57" s="34"/>
    </row>
    <row r="58" spans="4:23" ht="11.25" customHeight="1" x14ac:dyDescent="0.2">
      <c r="D58" s="155"/>
      <c r="E58" s="155"/>
      <c r="F58" s="34"/>
      <c r="J58" s="34"/>
      <c r="K58" s="34"/>
      <c r="P58" s="242">
        <f>_xll.qlCalendarAdvance(Calendar,P57,"1D","f")</f>
        <v>42081</v>
      </c>
      <c r="Q58" s="221">
        <f>_xll.qlInterpolationInterpolate($M$2,P58,TRUE)</f>
        <v>5.1228255559884945E-4</v>
      </c>
      <c r="V58" s="34"/>
      <c r="W58" s="34"/>
    </row>
    <row r="59" spans="4:23" ht="11.25" customHeight="1" x14ac:dyDescent="0.2">
      <c r="D59" s="155"/>
      <c r="E59" s="155"/>
      <c r="F59" s="34"/>
      <c r="J59" s="34"/>
      <c r="K59" s="34"/>
      <c r="P59" s="242">
        <f>_xll.qlCalendarAdvance(Calendar,P58,"1D","f")</f>
        <v>42082</v>
      </c>
      <c r="Q59" s="221">
        <f>_xll.qlInterpolationInterpolate($M$2,P59,TRUE)</f>
        <v>5.1258664802092033E-4</v>
      </c>
      <c r="V59" s="34"/>
      <c r="W59" s="34"/>
    </row>
    <row r="60" spans="4:23" ht="11.25" customHeight="1" x14ac:dyDescent="0.2">
      <c r="D60" s="155"/>
      <c r="E60" s="155"/>
      <c r="F60" s="34"/>
      <c r="J60" s="34"/>
      <c r="K60" s="34"/>
      <c r="P60" s="242">
        <f>_xll.qlCalendarAdvance(Calendar,P59,"1D","f")</f>
        <v>42083</v>
      </c>
      <c r="Q60" s="221">
        <f>_xll.qlInterpolationInterpolate($M$2,P60,TRUE)</f>
        <v>5.1288551372487561E-4</v>
      </c>
      <c r="V60" s="34"/>
      <c r="W60" s="34"/>
    </row>
    <row r="61" spans="4:23" ht="11.25" customHeight="1" x14ac:dyDescent="0.2">
      <c r="D61" s="155"/>
      <c r="E61" s="155"/>
      <c r="F61" s="34"/>
      <c r="J61" s="34"/>
      <c r="K61" s="34"/>
      <c r="P61" s="242">
        <f>_xll.qlCalendarAdvance(Calendar,P60,"1D","f")</f>
        <v>42086</v>
      </c>
      <c r="Q61" s="221">
        <f>_xll.qlInterpolationInterpolate($M$2,P61,TRUE)</f>
        <v>5.1375136434309975E-4</v>
      </c>
      <c r="V61" s="34"/>
      <c r="W61" s="34"/>
    </row>
    <row r="62" spans="4:23" ht="11.25" customHeight="1" x14ac:dyDescent="0.2">
      <c r="D62" s="155"/>
      <c r="E62" s="155"/>
      <c r="F62" s="34"/>
      <c r="J62" s="34"/>
      <c r="K62" s="34"/>
      <c r="P62" s="242">
        <f>_xll.qlCalendarAdvance(Calendar,P61,"1D","f")</f>
        <v>42087</v>
      </c>
      <c r="Q62" s="221">
        <f>_xll.qlInterpolationInterpolate($M$2,P62,TRUE)</f>
        <v>5.1402993698964413E-4</v>
      </c>
      <c r="V62" s="34"/>
      <c r="W62" s="34"/>
    </row>
    <row r="63" spans="4:23" ht="11.25" customHeight="1" x14ac:dyDescent="0.2">
      <c r="D63" s="155"/>
      <c r="E63" s="155"/>
      <c r="F63" s="34"/>
      <c r="J63" s="34"/>
      <c r="K63" s="34"/>
      <c r="P63" s="242">
        <f>_xll.qlCalendarAdvance(Calendar,P62,"1D","f")</f>
        <v>42088</v>
      </c>
      <c r="Q63" s="221">
        <f>_xll.qlInterpolationInterpolate($M$2,P63,TRUE)</f>
        <v>5.1430358982559844E-4</v>
      </c>
      <c r="V63" s="34"/>
      <c r="W63" s="34"/>
    </row>
    <row r="64" spans="4:23" ht="11.25" customHeight="1" x14ac:dyDescent="0.2">
      <c r="D64" s="155"/>
      <c r="E64" s="155"/>
      <c r="F64" s="34"/>
      <c r="J64" s="34"/>
      <c r="K64" s="34"/>
      <c r="P64" s="242">
        <f>_xll.qlCalendarAdvance(Calendar,P63,"1D","f")</f>
        <v>42089</v>
      </c>
      <c r="Q64" s="221">
        <f>_xll.qlInterpolationInterpolate($M$2,P64,TRUE)</f>
        <v>5.1457238423246792E-4</v>
      </c>
      <c r="V64" s="34"/>
      <c r="W64" s="34"/>
    </row>
    <row r="65" spans="4:23" ht="11.25" customHeight="1" x14ac:dyDescent="0.2">
      <c r="D65" s="155"/>
      <c r="E65" s="155"/>
      <c r="F65" s="34"/>
      <c r="J65" s="34"/>
      <c r="K65" s="34"/>
      <c r="P65" s="242">
        <f>_xll.qlCalendarAdvance(Calendar,P64,"1D","f")</f>
        <v>42090</v>
      </c>
      <c r="Q65" s="221">
        <f>_xll.qlInterpolationInterpolate($M$2,P65,TRUE)</f>
        <v>5.1483638159175761E-4</v>
      </c>
      <c r="V65" s="34"/>
      <c r="W65" s="34"/>
    </row>
    <row r="66" spans="4:23" ht="11.25" customHeight="1" x14ac:dyDescent="0.2">
      <c r="D66" s="155"/>
      <c r="E66" s="155"/>
      <c r="F66" s="34"/>
      <c r="J66" s="34"/>
      <c r="K66" s="34"/>
      <c r="P66" s="242">
        <f>_xll.qlCalendarAdvance(Calendar,P65,"1D","f")</f>
        <v>42093</v>
      </c>
      <c r="Q66" s="221">
        <f>_xll.qlInterpolationInterpolate($M$2,P66,TRUE)</f>
        <v>5.1560020519919906E-4</v>
      </c>
      <c r="V66" s="34"/>
      <c r="W66" s="34"/>
    </row>
    <row r="67" spans="4:23" ht="11.25" customHeight="1" x14ac:dyDescent="0.2">
      <c r="D67" s="155"/>
      <c r="E67" s="155"/>
      <c r="F67" s="34"/>
      <c r="J67" s="34"/>
      <c r="K67" s="34"/>
      <c r="P67" s="242">
        <f>_xll.qlCalendarAdvance(Calendar,P66,"1D","f")</f>
        <v>42094</v>
      </c>
      <c r="Q67" s="221">
        <f>_xll.qlInterpolationInterpolate($M$2,P67,TRUE)</f>
        <v>5.1584562818322063E-4</v>
      </c>
      <c r="V67" s="34"/>
      <c r="W67" s="34"/>
    </row>
    <row r="68" spans="4:23" ht="11.25" customHeight="1" x14ac:dyDescent="0.2">
      <c r="D68" s="155"/>
      <c r="E68" s="155"/>
      <c r="F68" s="34"/>
      <c r="J68" s="34"/>
      <c r="K68" s="34"/>
      <c r="P68" s="242">
        <f>_xll.qlCalendarAdvance(Calendar,P67,"1D","f")</f>
        <v>42095</v>
      </c>
      <c r="Q68" s="221">
        <f>_xll.qlInterpolationInterpolate($M$2,P68,TRUE)</f>
        <v>5.1608656102718794E-4</v>
      </c>
      <c r="V68" s="34"/>
      <c r="W68" s="34"/>
    </row>
    <row r="69" spans="4:23" ht="11.25" customHeight="1" x14ac:dyDescent="0.2">
      <c r="D69" s="155"/>
      <c r="E69" s="155"/>
      <c r="F69" s="34"/>
      <c r="J69" s="34"/>
      <c r="K69" s="34"/>
      <c r="P69" s="242">
        <f>_xll.qlCalendarAdvance(Calendar,P68,"1D","f")</f>
        <v>42096</v>
      </c>
      <c r="Q69" s="221">
        <f>_xll.qlInterpolationInterpolate($M$2,P69,TRUE)</f>
        <v>5.1632306511260613E-4</v>
      </c>
      <c r="V69" s="34"/>
      <c r="W69" s="34"/>
    </row>
    <row r="70" spans="4:23" ht="11.25" customHeight="1" x14ac:dyDescent="0.2">
      <c r="D70" s="155"/>
      <c r="E70" s="155"/>
      <c r="F70" s="34"/>
      <c r="J70" s="34"/>
      <c r="K70" s="34"/>
      <c r="P70" s="242">
        <f>_xll.qlCalendarAdvance(Calendar,P69,"1D","f")</f>
        <v>42101</v>
      </c>
      <c r="Q70" s="221">
        <f>_xll.qlInterpolationInterpolate($M$2,P70,TRUE)</f>
        <v>5.1744130251413776E-4</v>
      </c>
      <c r="V70" s="34"/>
      <c r="W70" s="34"/>
    </row>
    <row r="71" spans="4:23" ht="11.25" customHeight="1" x14ac:dyDescent="0.2">
      <c r="D71" s="155"/>
      <c r="E71" s="155"/>
      <c r="F71" s="34"/>
      <c r="J71" s="34"/>
      <c r="K71" s="34"/>
      <c r="P71" s="242">
        <f>_xll.qlCalendarAdvance(Calendar,P70,"1D","f")</f>
        <v>42102</v>
      </c>
      <c r="Q71" s="221">
        <f>_xll.qlInterpolationInterpolate($M$2,P71,TRUE)</f>
        <v>5.1765252305986805E-4</v>
      </c>
      <c r="V71" s="34"/>
      <c r="W71" s="34"/>
    </row>
    <row r="72" spans="4:23" ht="11.25" customHeight="1" x14ac:dyDescent="0.2">
      <c r="D72" s="155"/>
      <c r="E72" s="155"/>
      <c r="F72" s="34"/>
      <c r="J72" s="34"/>
      <c r="K72" s="34"/>
      <c r="P72" s="242">
        <f>_xll.qlCalendarAdvance(Calendar,P71,"1D","f")</f>
        <v>42103</v>
      </c>
      <c r="Q72" s="221">
        <f>_xll.qlInterpolationInterpolate($M$2,P72,TRUE)</f>
        <v>5.1785974451758481E-4</v>
      </c>
      <c r="V72" s="34"/>
      <c r="W72" s="34"/>
    </row>
    <row r="73" spans="4:23" ht="11.25" customHeight="1" x14ac:dyDescent="0.2">
      <c r="D73" s="155"/>
      <c r="E73" s="155"/>
      <c r="F73" s="34"/>
      <c r="J73" s="34"/>
      <c r="K73" s="34"/>
      <c r="P73" s="242">
        <f>_xll.qlCalendarAdvance(Calendar,P72,"1D","f")</f>
        <v>42104</v>
      </c>
      <c r="Q73" s="221">
        <f>_xll.qlInterpolationInterpolate($M$2,P73,TRUE)</f>
        <v>5.1806302826879326E-4</v>
      </c>
      <c r="V73" s="34"/>
      <c r="W73" s="34"/>
    </row>
    <row r="74" spans="4:23" ht="11.25" customHeight="1" x14ac:dyDescent="0.2">
      <c r="D74" s="155"/>
      <c r="E74" s="155"/>
      <c r="F74" s="34"/>
      <c r="J74" s="34"/>
      <c r="K74" s="34"/>
      <c r="P74" s="242">
        <f>_xll.qlCalendarAdvance(Calendar,P73,"1D","f")</f>
        <v>42107</v>
      </c>
      <c r="Q74" s="221">
        <f>_xll.qlInterpolationInterpolate($M$2,P74,TRUE)</f>
        <v>5.1864986709841937E-4</v>
      </c>
      <c r="V74" s="34"/>
      <c r="W74" s="34"/>
    </row>
    <row r="75" spans="4:23" ht="11.25" customHeight="1" x14ac:dyDescent="0.2">
      <c r="D75" s="155"/>
      <c r="E75" s="155"/>
      <c r="F75" s="34"/>
      <c r="J75" s="34"/>
      <c r="K75" s="34"/>
      <c r="P75" s="242">
        <f>_xll.qlCalendarAdvance(Calendar,P74,"1D","f")</f>
        <v>42108</v>
      </c>
      <c r="Q75" s="221">
        <f>_xll.qlInterpolationInterpolate($M$2,P75,TRUE)</f>
        <v>5.1883801383864538E-4</v>
      </c>
      <c r="V75" s="34"/>
      <c r="W75" s="34"/>
    </row>
    <row r="76" spans="4:23" ht="11.25" customHeight="1" x14ac:dyDescent="0.2">
      <c r="D76" s="155"/>
      <c r="E76" s="155"/>
      <c r="F76" s="34"/>
      <c r="J76" s="34"/>
      <c r="K76" s="34"/>
      <c r="P76" s="242">
        <f>_xll.qlCalendarAdvance(Calendar,P75,"1D","f")</f>
        <v>42109</v>
      </c>
      <c r="Q76" s="221">
        <f>_xll.qlInterpolationInterpolate($M$2,P76,TRUE)</f>
        <v>5.1902252977988853E-4</v>
      </c>
      <c r="V76" s="34"/>
      <c r="W76" s="34"/>
    </row>
    <row r="77" spans="4:23" ht="11.25" customHeight="1" x14ac:dyDescent="0.2">
      <c r="D77" s="155"/>
      <c r="E77" s="155"/>
      <c r="F77" s="34"/>
      <c r="J77" s="34"/>
      <c r="K77" s="34"/>
      <c r="P77" s="242">
        <f>_xll.qlCalendarAdvance(Calendar,P76,"1D","f")</f>
        <v>42110</v>
      </c>
      <c r="Q77" s="221">
        <f>_xll.qlInterpolationInterpolate($M$2,P77,TRUE)</f>
        <v>5.1920347630365394E-4</v>
      </c>
      <c r="V77" s="34"/>
      <c r="W77" s="34"/>
    </row>
    <row r="78" spans="4:23" ht="11.25" customHeight="1" x14ac:dyDescent="0.2">
      <c r="D78" s="155"/>
      <c r="E78" s="155"/>
      <c r="F78" s="34"/>
      <c r="J78" s="34"/>
      <c r="K78" s="34"/>
      <c r="P78" s="242">
        <f>_xll.qlCalendarAdvance(Calendar,P77,"1D","f")</f>
        <v>42111</v>
      </c>
      <c r="Q78" s="221">
        <f>_xll.qlInterpolationInterpolate($M$2,P78,TRUE)</f>
        <v>5.1938091479144675E-4</v>
      </c>
      <c r="V78" s="34"/>
      <c r="W78" s="34"/>
    </row>
    <row r="79" spans="4:23" ht="11.25" customHeight="1" x14ac:dyDescent="0.2">
      <c r="D79" s="155"/>
      <c r="E79" s="155"/>
      <c r="F79" s="34"/>
      <c r="J79" s="34"/>
      <c r="K79" s="34"/>
      <c r="P79" s="242">
        <f>_xll.qlCalendarAdvance(Calendar,P78,"1D","f")</f>
        <v>42114</v>
      </c>
      <c r="Q79" s="221">
        <f>_xll.qlInterpolationInterpolate($M$2,P79,TRUE)</f>
        <v>5.1989279585404021E-4</v>
      </c>
      <c r="V79" s="34"/>
      <c r="W79" s="34"/>
    </row>
    <row r="80" spans="4:23" ht="11.25" customHeight="1" x14ac:dyDescent="0.2">
      <c r="D80" s="155"/>
      <c r="E80" s="155"/>
      <c r="F80" s="34"/>
      <c r="J80" s="34"/>
      <c r="K80" s="34"/>
      <c r="P80" s="242">
        <f>_xll.qlCalendarAdvance(Calendar,P79,"1D","f")</f>
        <v>42115</v>
      </c>
      <c r="Q80" s="221">
        <f>_xll.qlInterpolationInterpolate($M$2,P80,TRUE)</f>
        <v>5.2005681601299347E-4</v>
      </c>
      <c r="V80" s="34"/>
      <c r="W80" s="34"/>
    </row>
    <row r="81" spans="4:23" ht="11.25" customHeight="1" x14ac:dyDescent="0.2">
      <c r="D81" s="155"/>
      <c r="E81" s="155"/>
      <c r="F81" s="34"/>
      <c r="J81" s="34"/>
      <c r="K81" s="34"/>
      <c r="P81" s="242">
        <f>_xll.qlCalendarAdvance(Calendar,P80,"1D","f")</f>
        <v>42116</v>
      </c>
      <c r="Q81" s="221">
        <f>_xll.qlInterpolationInterpolate($M$2,P81,TRUE)</f>
        <v>5.2021763504349957E-4</v>
      </c>
      <c r="V81" s="34"/>
      <c r="W81" s="34"/>
    </row>
    <row r="82" spans="4:23" ht="11.25" customHeight="1" x14ac:dyDescent="0.2">
      <c r="D82" s="155"/>
      <c r="E82" s="155"/>
      <c r="F82" s="34"/>
      <c r="J82" s="34"/>
      <c r="K82" s="34"/>
      <c r="P82" s="242">
        <f>_xll.qlCalendarAdvance(Calendar,P81,"1D","f")</f>
        <v>42117</v>
      </c>
      <c r="Q82" s="221">
        <f>_xll.qlInterpolationInterpolate($M$2,P82,TRUE)</f>
        <v>5.2037531432706362E-4</v>
      </c>
      <c r="V82" s="34"/>
      <c r="W82" s="34"/>
    </row>
    <row r="83" spans="4:23" ht="11.25" customHeight="1" x14ac:dyDescent="0.2">
      <c r="D83" s="155"/>
      <c r="E83" s="155"/>
      <c r="F83" s="34"/>
      <c r="J83" s="34"/>
      <c r="K83" s="34"/>
      <c r="P83" s="242">
        <f>_xll.qlCalendarAdvance(Calendar,P82,"1D","f")</f>
        <v>42118</v>
      </c>
      <c r="Q83" s="221">
        <f>_xll.qlInterpolationInterpolate($M$2,P83,TRUE)</f>
        <v>5.2052991524519077E-4</v>
      </c>
      <c r="V83" s="34"/>
      <c r="W83" s="34"/>
    </row>
    <row r="84" spans="4:23" ht="11.25" customHeight="1" x14ac:dyDescent="0.2">
      <c r="D84" s="155"/>
      <c r="E84" s="155"/>
      <c r="F84" s="34"/>
      <c r="J84" s="34"/>
      <c r="K84" s="34"/>
      <c r="P84" s="242">
        <f>_xll.qlCalendarAdvance(Calendar,P83,"1D","f")</f>
        <v>42121</v>
      </c>
      <c r="Q84" s="221">
        <f>_xll.qlInterpolationInterpolate($M$2,P84,TRUE)</f>
        <v>5.2097586162200163E-4</v>
      </c>
      <c r="V84" s="34"/>
      <c r="W84" s="34"/>
    </row>
    <row r="85" spans="4:23" ht="11.25" customHeight="1" x14ac:dyDescent="0.2">
      <c r="D85" s="155"/>
      <c r="E85" s="155"/>
      <c r="F85" s="34"/>
      <c r="J85" s="34"/>
      <c r="K85" s="34"/>
      <c r="P85" s="242">
        <f>_xll.qlCalendarAdvance(Calendar,P84,"1D","f")</f>
        <v>42122</v>
      </c>
      <c r="Q85" s="221">
        <f>_xll.qlInterpolationInterpolate($M$2,P85,TRUE)</f>
        <v>5.2111876289343212E-4</v>
      </c>
      <c r="V85" s="34"/>
      <c r="W85" s="34"/>
    </row>
    <row r="86" spans="4:23" ht="11.25" customHeight="1" x14ac:dyDescent="0.2">
      <c r="D86" s="155"/>
      <c r="E86" s="155"/>
      <c r="F86" s="34"/>
      <c r="J86" s="34"/>
      <c r="K86" s="34"/>
      <c r="P86" s="242">
        <f>_xll.qlCalendarAdvance(Calendar,P85,"1D","f")</f>
        <v>42123</v>
      </c>
      <c r="Q86" s="221">
        <f>_xll.qlInterpolationInterpolate($M$2,P86,TRUE)</f>
        <v>5.2125889270695114E-4</v>
      </c>
      <c r="V86" s="34"/>
      <c r="W86" s="34"/>
    </row>
    <row r="87" spans="4:23" ht="11.25" customHeight="1" x14ac:dyDescent="0.2">
      <c r="D87" s="155"/>
      <c r="E87" s="155"/>
      <c r="F87" s="34"/>
      <c r="J87" s="34"/>
      <c r="K87" s="34"/>
      <c r="P87" s="242">
        <f>_xll.qlCalendarAdvance(Calendar,P86,"1D","f")</f>
        <v>42124</v>
      </c>
      <c r="Q87" s="221">
        <f>_xll.qlInterpolationInterpolate($M$2,P87,TRUE)</f>
        <v>5.2139631244406382E-4</v>
      </c>
      <c r="V87" s="34"/>
      <c r="W87" s="34"/>
    </row>
    <row r="88" spans="4:23" ht="11.25" customHeight="1" x14ac:dyDescent="0.2">
      <c r="D88" s="155"/>
      <c r="E88" s="155"/>
      <c r="F88" s="34"/>
      <c r="J88" s="34"/>
      <c r="K88" s="34"/>
      <c r="P88" s="242">
        <f>_xll.qlCalendarAdvance(Calendar,P87,"1D","f")</f>
        <v>42128</v>
      </c>
      <c r="Q88" s="221">
        <f>_xll.qlInterpolationInterpolate($M$2,P88,TRUE)</f>
        <v>5.219201182585536E-4</v>
      </c>
      <c r="V88" s="34"/>
      <c r="W88" s="34"/>
    </row>
    <row r="89" spans="4:23" ht="11.25" customHeight="1" x14ac:dyDescent="0.2">
      <c r="D89" s="155"/>
      <c r="E89" s="155"/>
      <c r="F89" s="34"/>
      <c r="J89" s="34"/>
      <c r="K89" s="34"/>
      <c r="P89" s="242">
        <f>_xll.qlCalendarAdvance(Calendar,P88,"1D","f")</f>
        <v>42129</v>
      </c>
      <c r="Q89" s="221">
        <f>_xll.qlInterpolationInterpolate($M$2,P89,TRUE)</f>
        <v>5.2204490833621131E-4</v>
      </c>
      <c r="V89" s="34"/>
      <c r="W89" s="34"/>
    </row>
    <row r="90" spans="4:23" ht="11.25" customHeight="1" x14ac:dyDescent="0.2">
      <c r="D90" s="155"/>
      <c r="E90" s="155"/>
      <c r="F90" s="34"/>
      <c r="J90" s="34"/>
      <c r="K90" s="34"/>
      <c r="P90" s="242">
        <f>_xll.qlCalendarAdvance(Calendar,P89,"1D","f")</f>
        <v>42130</v>
      </c>
      <c r="Q90" s="221">
        <f>_xll.qlInterpolationInterpolate($M$2,P90,TRUE)</f>
        <v>5.2216735662649323E-4</v>
      </c>
      <c r="V90" s="34"/>
      <c r="W90" s="34"/>
    </row>
    <row r="91" spans="4:23" ht="11.25" customHeight="1" x14ac:dyDescent="0.2">
      <c r="D91" s="155"/>
      <c r="E91" s="155"/>
      <c r="F91" s="34"/>
      <c r="J91" s="34"/>
      <c r="K91" s="34"/>
      <c r="P91" s="242">
        <f>_xll.qlCalendarAdvance(Calendar,P90,"1D","f")</f>
        <v>42131</v>
      </c>
      <c r="Q91" s="221">
        <f>_xll.qlInterpolationInterpolate($M$2,P91,TRUE)</f>
        <v>5.2228752451090462E-4</v>
      </c>
      <c r="V91" s="34"/>
      <c r="W91" s="34"/>
    </row>
    <row r="92" spans="4:23" ht="11.25" customHeight="1" x14ac:dyDescent="0.2">
      <c r="D92" s="155"/>
      <c r="E92" s="155"/>
      <c r="F92" s="34"/>
      <c r="J92" s="34"/>
      <c r="K92" s="34"/>
      <c r="P92" s="242">
        <f>_xll.qlCalendarAdvance(Calendar,P91,"1D","f")</f>
        <v>42132</v>
      </c>
      <c r="Q92" s="221">
        <f>_xll.qlInterpolationInterpolate($M$2,P92,TRUE)</f>
        <v>5.2240547337095039E-4</v>
      </c>
      <c r="V92" s="34"/>
      <c r="W92" s="34"/>
    </row>
    <row r="93" spans="4:23" ht="11.25" customHeight="1" x14ac:dyDescent="0.2">
      <c r="D93" s="155"/>
      <c r="E93" s="155"/>
      <c r="F93" s="34"/>
      <c r="J93" s="34"/>
      <c r="K93" s="34"/>
      <c r="P93" s="242">
        <f>_xll.qlCalendarAdvance(Calendar,P92,"1D","f")</f>
        <v>42135</v>
      </c>
      <c r="Q93" s="221">
        <f>_xll.qlInterpolationInterpolate($M$2,P93,TRUE)</f>
        <v>5.2274661961994599E-4</v>
      </c>
      <c r="V93" s="34"/>
      <c r="W93" s="34"/>
    </row>
    <row r="94" spans="4:23" ht="11.25" customHeight="1" x14ac:dyDescent="0.2">
      <c r="D94" s="155"/>
      <c r="E94" s="155"/>
      <c r="F94" s="34"/>
      <c r="J94" s="34"/>
      <c r="K94" s="34"/>
      <c r="P94" s="242">
        <f>_xll.qlCalendarAdvance(Calendar,P93,"1D","f")</f>
        <v>42136</v>
      </c>
      <c r="Q94" s="221">
        <f>_xll.qlInterpolationInterpolate($M$2,P94,TRUE)</f>
        <v>5.2285630619758089E-4</v>
      </c>
      <c r="V94" s="34"/>
      <c r="W94" s="34"/>
    </row>
    <row r="95" spans="4:23" ht="11.25" customHeight="1" x14ac:dyDescent="0.2">
      <c r="D95" s="155"/>
      <c r="E95" s="155"/>
      <c r="F95" s="34"/>
      <c r="J95" s="34"/>
      <c r="K95" s="34"/>
      <c r="P95" s="242">
        <f>_xll.qlCalendarAdvance(Calendar,P94,"1D","f")</f>
        <v>42137</v>
      </c>
      <c r="Q95" s="221">
        <f>_xll.qlInterpolationInterpolate($M$2,P95,TRUE)</f>
        <v>5.2296408065837581E-4</v>
      </c>
      <c r="V95" s="34"/>
      <c r="W95" s="34"/>
    </row>
    <row r="96" spans="4:23" ht="11.25" customHeight="1" x14ac:dyDescent="0.2">
      <c r="D96" s="155"/>
      <c r="E96" s="155"/>
      <c r="F96" s="34"/>
      <c r="J96" s="34"/>
      <c r="K96" s="34"/>
      <c r="P96" s="242">
        <f>_xll.qlCalendarAdvance(Calendar,P95,"1D","f")</f>
        <v>42139</v>
      </c>
      <c r="Q96" s="221">
        <f>_xll.qlInterpolationInterpolate($M$2,P96,TRUE)</f>
        <v>5.2317413875546605E-4</v>
      </c>
      <c r="V96" s="34"/>
      <c r="W96" s="34"/>
    </row>
    <row r="97" spans="4:23" ht="11.25" customHeight="1" x14ac:dyDescent="0.2">
      <c r="D97" s="155"/>
      <c r="E97" s="155"/>
      <c r="F97" s="34"/>
      <c r="J97" s="34"/>
      <c r="K97" s="34"/>
      <c r="P97" s="242">
        <f>_xll.qlCalendarAdvance(Calendar,P96,"1D","f")</f>
        <v>42142</v>
      </c>
      <c r="Q97" s="221">
        <f>_xll.qlInterpolationInterpolate($M$2,P97,TRUE)</f>
        <v>5.23476419562429E-4</v>
      </c>
      <c r="V97" s="34"/>
      <c r="W97" s="34"/>
    </row>
    <row r="98" spans="4:23" ht="11.25" customHeight="1" x14ac:dyDescent="0.2">
      <c r="D98" s="155"/>
      <c r="E98" s="155"/>
      <c r="F98" s="34"/>
      <c r="J98" s="34"/>
      <c r="K98" s="34"/>
      <c r="P98" s="242">
        <f>_xll.qlCalendarAdvance(Calendar,P97,"1D","f")</f>
        <v>42143</v>
      </c>
      <c r="Q98" s="221">
        <f>_xll.qlInterpolationInterpolate($M$2,P98,TRUE)</f>
        <v>5.2357401033379107E-4</v>
      </c>
      <c r="V98" s="34"/>
      <c r="W98" s="34"/>
    </row>
    <row r="99" spans="4:23" ht="11.25" customHeight="1" x14ac:dyDescent="0.2">
      <c r="D99" s="155"/>
      <c r="E99" s="155"/>
      <c r="F99" s="34"/>
      <c r="J99" s="34"/>
      <c r="K99" s="34"/>
      <c r="P99" s="242">
        <f>_xll.qlCalendarAdvance(Calendar,P98,"1D","f")</f>
        <v>42144</v>
      </c>
      <c r="Q99" s="221">
        <f>_xll.qlInterpolationInterpolate($M$2,P99,TRUE)</f>
        <v>5.2367011865884887E-4</v>
      </c>
      <c r="V99" s="34"/>
      <c r="W99" s="34"/>
    </row>
    <row r="100" spans="4:23" ht="11.25" customHeight="1" x14ac:dyDescent="0.2">
      <c r="D100" s="155"/>
      <c r="E100" s="155"/>
      <c r="F100" s="34"/>
      <c r="J100" s="34"/>
      <c r="K100" s="34"/>
      <c r="P100" s="242">
        <f>_xll.qlCalendarAdvance(Calendar,P99,"1D","f")</f>
        <v>42145</v>
      </c>
      <c r="Q100" s="221">
        <f>_xll.qlInterpolationInterpolate($M$2,P100,TRUE)</f>
        <v>5.2376480591910751E-4</v>
      </c>
      <c r="V100" s="34"/>
      <c r="W100" s="34"/>
    </row>
    <row r="101" spans="4:23" ht="11.25" customHeight="1" x14ac:dyDescent="0.2">
      <c r="D101" s="155"/>
      <c r="E101" s="155"/>
      <c r="F101" s="34"/>
      <c r="J101" s="34"/>
      <c r="K101" s="34"/>
      <c r="P101" s="242">
        <f>_xll.qlCalendarAdvance(Calendar,P100,"1D","f")</f>
        <v>42146</v>
      </c>
      <c r="Q101" s="221">
        <f>_xll.qlInterpolationInterpolate($M$2,P101,TRUE)</f>
        <v>5.2385813349607215E-4</v>
      </c>
      <c r="V101" s="34"/>
      <c r="W101" s="34"/>
    </row>
    <row r="102" spans="4:23" ht="11.25" customHeight="1" x14ac:dyDescent="0.2">
      <c r="D102" s="155"/>
      <c r="E102" s="155"/>
      <c r="F102" s="34"/>
      <c r="J102" s="34"/>
      <c r="K102" s="34"/>
      <c r="P102" s="242">
        <f>_xll.qlCalendarAdvance(Calendar,P101,"1D","f")</f>
        <v>42150</v>
      </c>
      <c r="Q102" s="221">
        <f>_xll.qlInterpolationInterpolate($M$2,P102,TRUE)</f>
        <v>5.2421907460109172E-4</v>
      </c>
      <c r="V102" s="34"/>
      <c r="W102" s="34"/>
    </row>
    <row r="103" spans="4:23" ht="11.25" customHeight="1" x14ac:dyDescent="0.2">
      <c r="D103" s="155"/>
      <c r="E103" s="155"/>
      <c r="F103" s="34"/>
      <c r="J103" s="34"/>
      <c r="K103" s="34"/>
      <c r="P103" s="242">
        <f>_xll.qlCalendarAdvance(Calendar,P102,"1D","f")</f>
        <v>42151</v>
      </c>
      <c r="Q103" s="221">
        <f>_xll.qlInterpolationInterpolate($M$2,P103,TRUE)</f>
        <v>5.2430652448416247E-4</v>
      </c>
      <c r="V103" s="34"/>
      <c r="W103" s="34"/>
    </row>
    <row r="104" spans="4:23" ht="11.25" customHeight="1" x14ac:dyDescent="0.2">
      <c r="D104" s="155"/>
      <c r="E104" s="155"/>
      <c r="F104" s="34"/>
      <c r="J104" s="34"/>
      <c r="K104" s="34"/>
      <c r="P104" s="242">
        <f>_xll.qlCalendarAdvance(Calendar,P103,"1D","f")</f>
        <v>42152</v>
      </c>
      <c r="Q104" s="221">
        <f>_xll.qlInterpolationInterpolate($M$2,P104,TRUE)</f>
        <v>5.2439298297296977E-4</v>
      </c>
      <c r="V104" s="34"/>
      <c r="W104" s="34"/>
    </row>
    <row r="105" spans="4:23" ht="11.25" customHeight="1" x14ac:dyDescent="0.2">
      <c r="D105" s="155"/>
      <c r="E105" s="155"/>
      <c r="F105" s="34"/>
      <c r="J105" s="34"/>
      <c r="K105" s="34"/>
      <c r="P105" s="242">
        <f>_xll.qlCalendarAdvance(Calendar,P104,"1D","f")</f>
        <v>42153</v>
      </c>
      <c r="Q105" s="221">
        <f>_xll.qlInterpolationInterpolate($M$2,P105,TRUE)</f>
        <v>5.2447851144901865E-4</v>
      </c>
      <c r="V105" s="34"/>
      <c r="W105" s="34"/>
    </row>
    <row r="106" spans="4:23" ht="11.25" customHeight="1" x14ac:dyDescent="0.2">
      <c r="D106" s="155"/>
      <c r="E106" s="155"/>
      <c r="F106" s="34"/>
      <c r="J106" s="34"/>
      <c r="K106" s="34"/>
      <c r="P106" s="242">
        <f>_xll.qlCalendarAdvance(Calendar,P105,"1D","f")</f>
        <v>42156</v>
      </c>
      <c r="Q106" s="221">
        <f>_xll.qlInterpolationInterpolate($M$2,P106,TRUE)</f>
        <v>5.2473013061566634E-4</v>
      </c>
      <c r="V106" s="34"/>
      <c r="W106" s="34"/>
    </row>
    <row r="107" spans="4:23" ht="11.25" customHeight="1" x14ac:dyDescent="0.2">
      <c r="D107" s="155"/>
      <c r="E107" s="155"/>
      <c r="F107" s="34"/>
      <c r="J107" s="34"/>
      <c r="K107" s="34"/>
      <c r="P107" s="242">
        <f>_xll.qlCalendarAdvance(Calendar,P106,"1D","f")</f>
        <v>42157</v>
      </c>
      <c r="Q107" s="221">
        <f>_xll.qlInterpolationInterpolate($M$2,P107,TRUE)</f>
        <v>5.2481255285573292E-4</v>
      </c>
      <c r="V107" s="34"/>
      <c r="W107" s="34"/>
    </row>
    <row r="108" spans="4:23" ht="11.25" customHeight="1" x14ac:dyDescent="0.2">
      <c r="D108" s="155"/>
      <c r="E108" s="155"/>
      <c r="F108" s="34"/>
      <c r="J108" s="34"/>
      <c r="K108" s="34"/>
      <c r="P108" s="242">
        <f>_xll.qlCalendarAdvance(Calendar,P107,"1D","f")</f>
        <v>42158</v>
      </c>
      <c r="Q108" s="221">
        <f>_xll.qlInterpolationInterpolate($M$2,P108,TRUE)</f>
        <v>5.2489435199056661E-4</v>
      </c>
      <c r="V108" s="34"/>
      <c r="W108" s="34"/>
    </row>
    <row r="109" spans="4:23" ht="11.25" customHeight="1" x14ac:dyDescent="0.2">
      <c r="D109" s="155"/>
      <c r="E109" s="155"/>
      <c r="F109" s="34"/>
      <c r="J109" s="34"/>
      <c r="K109" s="34"/>
      <c r="P109" s="242">
        <f>_xll.qlCalendarAdvance(Calendar,P108,"1D","f")</f>
        <v>42159</v>
      </c>
      <c r="Q109" s="221">
        <f>_xll.qlInterpolationInterpolate($M$2,P109,TRUE)</f>
        <v>5.2497558940167255E-4</v>
      </c>
      <c r="V109" s="34"/>
      <c r="W109" s="34"/>
    </row>
    <row r="110" spans="4:23" ht="11.25" customHeight="1" x14ac:dyDescent="0.2">
      <c r="D110" s="155"/>
      <c r="E110" s="155"/>
      <c r="F110" s="34"/>
      <c r="J110" s="34"/>
      <c r="K110" s="34"/>
      <c r="P110" s="242">
        <f>_xll.qlCalendarAdvance(Calendar,P109,"1D","f")</f>
        <v>42160</v>
      </c>
      <c r="Q110" s="221">
        <f>_xll.qlInterpolationInterpolate($M$2,P110,TRUE)</f>
        <v>5.2505632647055576E-4</v>
      </c>
      <c r="V110" s="34"/>
      <c r="W110" s="34"/>
    </row>
    <row r="111" spans="4:23" ht="11.25" customHeight="1" x14ac:dyDescent="0.2">
      <c r="D111" s="155"/>
      <c r="E111" s="155"/>
      <c r="F111" s="34"/>
      <c r="J111" s="34"/>
      <c r="K111" s="34"/>
      <c r="P111" s="242">
        <f>_xll.qlCalendarAdvance(Calendar,P110,"1D","f")</f>
        <v>42163</v>
      </c>
      <c r="Q111" s="221">
        <f>_xll.qlInterpolationInterpolate($M$2,P111,TRUE)</f>
        <v>5.2529614943892084E-4</v>
      </c>
      <c r="V111" s="34"/>
      <c r="W111" s="34"/>
    </row>
    <row r="112" spans="4:23" ht="11.25" customHeight="1" x14ac:dyDescent="0.2">
      <c r="D112" s="155"/>
      <c r="E112" s="155"/>
      <c r="F112" s="34"/>
      <c r="J112" s="34"/>
      <c r="K112" s="34"/>
      <c r="P112" s="242">
        <f>_xll.qlCalendarAdvance(Calendar,P111,"1D","f")</f>
        <v>42164</v>
      </c>
      <c r="Q112" s="221">
        <f>_xll.qlInterpolationInterpolate($M$2,P112,TRUE)</f>
        <v>5.2537549895396453E-4</v>
      </c>
      <c r="V112" s="34"/>
      <c r="W112" s="34"/>
    </row>
    <row r="113" spans="4:23" ht="11.25" customHeight="1" x14ac:dyDescent="0.2">
      <c r="D113" s="155"/>
      <c r="E113" s="155"/>
      <c r="F113" s="34"/>
      <c r="J113" s="34"/>
      <c r="K113" s="34"/>
      <c r="P113" s="242">
        <f>_xll.qlCalendarAdvance(Calendar,P112,"1D","f")</f>
        <v>42165</v>
      </c>
      <c r="Q113" s="221">
        <f>_xll.qlInterpolationInterpolate($M$2,P113,TRUE)</f>
        <v>5.2545465503431115E-4</v>
      </c>
      <c r="V113" s="34"/>
      <c r="W113" s="34"/>
    </row>
    <row r="114" spans="4:23" ht="11.25" customHeight="1" x14ac:dyDescent="0.2">
      <c r="D114" s="155"/>
      <c r="E114" s="155"/>
      <c r="F114" s="34"/>
      <c r="J114" s="34"/>
      <c r="K114" s="34"/>
      <c r="P114" s="242">
        <f>_xll.qlCalendarAdvance(Calendar,P113,"1D","f")</f>
        <v>42166</v>
      </c>
      <c r="Q114" s="221">
        <f>_xll.qlInterpolationInterpolate($M$2,P114,TRUE)</f>
        <v>5.2553367906146571E-4</v>
      </c>
      <c r="V114" s="34"/>
      <c r="W114" s="34"/>
    </row>
    <row r="115" spans="4:23" ht="11.25" customHeight="1" x14ac:dyDescent="0.2">
      <c r="D115" s="155"/>
      <c r="E115" s="155"/>
      <c r="F115" s="34"/>
      <c r="J115" s="34"/>
      <c r="K115" s="34"/>
      <c r="P115" s="242">
        <f>_xll.qlCalendarAdvance(Calendar,P114,"1D","f")</f>
        <v>42167</v>
      </c>
      <c r="Q115" s="221">
        <f>_xll.qlInterpolationInterpolate($M$2,P115,TRUE)</f>
        <v>5.2561263241693345E-4</v>
      </c>
      <c r="V115" s="34"/>
      <c r="W115" s="34"/>
    </row>
    <row r="116" spans="4:23" ht="11.25" customHeight="1" x14ac:dyDescent="0.2">
      <c r="D116" s="155"/>
      <c r="E116" s="155"/>
      <c r="F116" s="34"/>
      <c r="J116" s="34"/>
      <c r="K116" s="34"/>
      <c r="P116" s="242">
        <f>_xll.qlCalendarAdvance(Calendar,P115,"1D","f")</f>
        <v>42170</v>
      </c>
      <c r="Q116" s="221">
        <f>_xll.qlInterpolationInterpolate($M$2,P116,TRUE)</f>
        <v>5.2584968226826575E-4</v>
      </c>
      <c r="V116" s="34"/>
      <c r="W116" s="34"/>
    </row>
    <row r="117" spans="4:23" ht="11.25" customHeight="1" x14ac:dyDescent="0.2">
      <c r="D117" s="155"/>
      <c r="E117" s="155"/>
      <c r="F117" s="34"/>
      <c r="J117" s="34"/>
      <c r="K117" s="34"/>
      <c r="P117" s="242">
        <f>_xll.qlCalendarAdvance(Calendar,P116,"1D","f")</f>
        <v>42171</v>
      </c>
      <c r="Q117" s="221">
        <f>_xll.qlInterpolationInterpolate($M$2,P117,TRUE)</f>
        <v>5.2592896675203676E-4</v>
      </c>
      <c r="V117" s="34"/>
      <c r="W117" s="34"/>
    </row>
    <row r="118" spans="4:23" ht="11.25" customHeight="1" x14ac:dyDescent="0.2">
      <c r="D118" s="155"/>
      <c r="E118" s="155"/>
      <c r="F118" s="34"/>
      <c r="J118" s="34"/>
      <c r="K118" s="34"/>
      <c r="P118" s="242">
        <f>_xll.qlCalendarAdvance(Calendar,P117,"1D","f")</f>
        <v>42172</v>
      </c>
      <c r="Q118" s="221">
        <f>_xll.qlInterpolationInterpolate($M$2,P118,TRUE)</f>
        <v>5.2600848747164628E-4</v>
      </c>
      <c r="V118" s="34"/>
      <c r="W118" s="34"/>
    </row>
    <row r="119" spans="4:23" ht="11.25" customHeight="1" x14ac:dyDescent="0.2">
      <c r="D119" s="155"/>
      <c r="E119" s="155"/>
      <c r="F119" s="34"/>
      <c r="J119" s="34"/>
      <c r="K119" s="34"/>
      <c r="P119" s="242">
        <f>_xll.qlCalendarAdvance(Calendar,P118,"1D","f")</f>
        <v>42173</v>
      </c>
      <c r="Q119" s="221">
        <f>_xll.qlInterpolationInterpolate($M$2,P119,TRUE)</f>
        <v>5.260875661045588E-4</v>
      </c>
      <c r="V119" s="34"/>
      <c r="W119" s="34"/>
    </row>
    <row r="120" spans="4:23" ht="11.25" customHeight="1" x14ac:dyDescent="0.2">
      <c r="D120" s="155"/>
      <c r="E120" s="155"/>
      <c r="F120" s="34"/>
      <c r="J120" s="34"/>
      <c r="K120" s="34"/>
      <c r="P120" s="242">
        <f>_xll.qlCalendarAdvance(Calendar,P119,"1D","f")</f>
        <v>42177</v>
      </c>
      <c r="Q120" s="221">
        <f>_xll.qlInterpolationInterpolate($M$2,P120,TRUE)</f>
        <v>5.2639183801130095E-4</v>
      </c>
      <c r="V120" s="34"/>
      <c r="W120" s="34"/>
    </row>
    <row r="121" spans="4:23" ht="11.25" customHeight="1" x14ac:dyDescent="0.2">
      <c r="D121" s="155"/>
      <c r="E121" s="155"/>
      <c r="F121" s="34"/>
      <c r="J121" s="34"/>
      <c r="K121" s="34"/>
      <c r="P121" s="242">
        <f>_xll.qlCalendarAdvance(Calendar,P120,"1D","f")</f>
        <v>42178</v>
      </c>
      <c r="Q121" s="221">
        <f>_xll.qlInterpolationInterpolate($M$2,P121,TRUE)</f>
        <v>5.2646476653499513E-4</v>
      </c>
      <c r="V121" s="34"/>
      <c r="W121" s="34"/>
    </row>
    <row r="122" spans="4:23" ht="11.25" customHeight="1" x14ac:dyDescent="0.2">
      <c r="D122" s="155"/>
      <c r="E122" s="155"/>
      <c r="F122" s="34"/>
      <c r="J122" s="34"/>
      <c r="K122" s="34"/>
      <c r="P122" s="242">
        <f>_xll.qlCalendarAdvance(Calendar,P121,"1D","f")</f>
        <v>42179</v>
      </c>
      <c r="Q122" s="221">
        <f>_xll.qlInterpolationInterpolate($M$2,P122,TRUE)</f>
        <v>5.2653638775878686E-4</v>
      </c>
      <c r="V122" s="34"/>
      <c r="W122" s="34"/>
    </row>
    <row r="123" spans="4:23" ht="11.25" customHeight="1" x14ac:dyDescent="0.2">
      <c r="D123" s="155"/>
      <c r="E123" s="155"/>
      <c r="F123" s="34"/>
      <c r="J123" s="34"/>
      <c r="K123" s="34"/>
      <c r="P123" s="242">
        <f>_xll.qlCalendarAdvance(Calendar,P122,"1D","f")</f>
        <v>42180</v>
      </c>
      <c r="Q123" s="221">
        <f>_xll.qlInterpolationInterpolate($M$2,P123,TRUE)</f>
        <v>5.2660667592332338E-4</v>
      </c>
      <c r="V123" s="34"/>
      <c r="W123" s="34"/>
    </row>
    <row r="124" spans="4:23" ht="11.25" customHeight="1" x14ac:dyDescent="0.2">
      <c r="D124" s="155"/>
      <c r="E124" s="155"/>
      <c r="F124" s="34"/>
      <c r="J124" s="34"/>
      <c r="K124" s="34"/>
      <c r="P124" s="242">
        <f>_xll.qlCalendarAdvance(Calendar,P123,"1D","f")</f>
        <v>42181</v>
      </c>
      <c r="Q124" s="221">
        <f>_xll.qlInterpolationInterpolate($M$2,P124,TRUE)</f>
        <v>5.2667560526925192E-4</v>
      </c>
      <c r="V124" s="34"/>
      <c r="W124" s="34"/>
    </row>
    <row r="125" spans="4:23" ht="11.25" customHeight="1" x14ac:dyDescent="0.2">
      <c r="D125" s="155"/>
      <c r="E125" s="155"/>
      <c r="F125" s="34"/>
      <c r="J125" s="34"/>
      <c r="K125" s="34"/>
      <c r="P125" s="242">
        <f>_xll.qlCalendarAdvance(Calendar,P124,"1D","f")</f>
        <v>42184</v>
      </c>
      <c r="Q125" s="221">
        <f>_xll.qlInterpolationInterpolate($M$2,P125,TRUE)</f>
        <v>5.2687398280185972E-4</v>
      </c>
      <c r="V125" s="34"/>
      <c r="W125" s="34"/>
    </row>
    <row r="126" spans="4:23" ht="11.25" customHeight="1" x14ac:dyDescent="0.2">
      <c r="D126" s="155"/>
      <c r="E126" s="155"/>
      <c r="F126" s="34"/>
      <c r="J126" s="34"/>
      <c r="K126" s="34"/>
      <c r="P126" s="242">
        <f>_xll.qlCalendarAdvance(Calendar,P125,"1D","f")</f>
        <v>42185</v>
      </c>
      <c r="Q126" s="221">
        <f>_xll.qlInterpolationInterpolate($M$2,P126,TRUE)</f>
        <v>5.2693721927982694E-4</v>
      </c>
      <c r="V126" s="34"/>
      <c r="W126" s="34"/>
    </row>
    <row r="127" spans="4:23" ht="11.25" customHeight="1" x14ac:dyDescent="0.2">
      <c r="D127" s="155"/>
      <c r="E127" s="155"/>
      <c r="F127" s="34"/>
      <c r="J127" s="34"/>
      <c r="K127" s="34"/>
      <c r="P127" s="242">
        <f>_xll.qlCalendarAdvance(Calendar,P126,"1D","f")</f>
        <v>42186</v>
      </c>
      <c r="Q127" s="221">
        <f>_xll.qlInterpolationInterpolate($M$2,P127,TRUE)</f>
        <v>5.2699896814242158E-4</v>
      </c>
      <c r="V127" s="34"/>
      <c r="W127" s="34"/>
    </row>
    <row r="128" spans="4:23" ht="11.25" customHeight="1" x14ac:dyDescent="0.2">
      <c r="D128" s="155"/>
      <c r="E128" s="155"/>
      <c r="F128" s="34"/>
      <c r="J128" s="34"/>
      <c r="K128" s="34"/>
      <c r="P128" s="242">
        <f>_xll.qlCalendarAdvance(Calendar,P127,"1D","f")</f>
        <v>42187</v>
      </c>
      <c r="Q128" s="221">
        <f>_xll.qlInterpolationInterpolate($M$2,P128,TRUE)</f>
        <v>5.2705920363029077E-4</v>
      </c>
      <c r="V128" s="34"/>
      <c r="W128" s="34"/>
    </row>
    <row r="129" spans="4:23" ht="11.25" customHeight="1" x14ac:dyDescent="0.2">
      <c r="D129" s="155"/>
      <c r="E129" s="155"/>
      <c r="F129" s="34"/>
      <c r="J129" s="34"/>
      <c r="K129" s="34"/>
      <c r="P129" s="242">
        <f>_xll.qlCalendarAdvance(Calendar,P128,"1D","f")</f>
        <v>42188</v>
      </c>
      <c r="Q129" s="221">
        <f>_xll.qlInterpolationInterpolate($M$2,P129,TRUE)</f>
        <v>5.2711789998408163E-4</v>
      </c>
      <c r="V129" s="34"/>
      <c r="W129" s="34"/>
    </row>
    <row r="130" spans="4:23" ht="11.25" customHeight="1" x14ac:dyDescent="0.2">
      <c r="D130" s="155"/>
      <c r="E130" s="155"/>
      <c r="F130" s="34"/>
      <c r="J130" s="34"/>
      <c r="K130" s="34"/>
      <c r="P130" s="242">
        <f>_xll.qlCalendarAdvance(Calendar,P129,"1D","f")</f>
        <v>42191</v>
      </c>
      <c r="Q130" s="221">
        <f>_xll.qlInterpolationInterpolate($M$2,P130,TRUE)</f>
        <v>5.2728449664745573E-4</v>
      </c>
      <c r="V130" s="34"/>
      <c r="W130" s="34"/>
    </row>
    <row r="131" spans="4:23" ht="11.25" customHeight="1" x14ac:dyDescent="0.2">
      <c r="D131" s="155"/>
      <c r="E131" s="155"/>
      <c r="F131" s="34"/>
      <c r="J131" s="34"/>
      <c r="K131" s="34"/>
      <c r="P131" s="242">
        <f>_xll.qlCalendarAdvance(Calendar,P130,"1D","f")</f>
        <v>42192</v>
      </c>
      <c r="Q131" s="221">
        <f>_xll.qlInterpolationInterpolate($M$2,P131,TRUE)</f>
        <v>5.2733677887140465E-4</v>
      </c>
      <c r="V131" s="34"/>
      <c r="W131" s="34"/>
    </row>
    <row r="132" spans="4:23" ht="11.25" customHeight="1" x14ac:dyDescent="0.2">
      <c r="D132" s="155"/>
      <c r="E132" s="155"/>
      <c r="F132" s="34"/>
      <c r="J132" s="34"/>
      <c r="K132" s="34"/>
      <c r="P132" s="242">
        <f>_xll.qlCalendarAdvance(Calendar,P131,"1D","f")</f>
        <v>42193</v>
      </c>
      <c r="Q132" s="221">
        <f>_xll.qlInterpolationInterpolate($M$2,P132,TRUE)</f>
        <v>5.2738739316451075E-4</v>
      </c>
      <c r="V132" s="34"/>
      <c r="W132" s="34"/>
    </row>
    <row r="133" spans="4:23" ht="11.25" customHeight="1" x14ac:dyDescent="0.2">
      <c r="D133" s="155"/>
      <c r="E133" s="155"/>
      <c r="F133" s="34"/>
      <c r="J133" s="34"/>
      <c r="K133" s="34"/>
      <c r="P133" s="242">
        <f>_xll.qlCalendarAdvance(Calendar,P132,"1D","f")</f>
        <v>42194</v>
      </c>
      <c r="Q133" s="221">
        <f>_xll.qlInterpolationInterpolate($M$2,P133,TRUE)</f>
        <v>5.2743631376742128E-4</v>
      </c>
      <c r="V133" s="34"/>
      <c r="W133" s="34"/>
    </row>
    <row r="134" spans="4:23" ht="11.25" customHeight="1" x14ac:dyDescent="0.2">
      <c r="D134" s="155"/>
      <c r="E134" s="155"/>
      <c r="F134" s="34"/>
      <c r="J134" s="34"/>
      <c r="K134" s="34"/>
      <c r="P134" s="242">
        <f>_xll.qlCalendarAdvance(Calendar,P133,"1D","f")</f>
        <v>42195</v>
      </c>
      <c r="Q134" s="221">
        <f>_xll.qlInterpolationInterpolate($M$2,P134,TRUE)</f>
        <v>5.2748351492078334E-4</v>
      </c>
      <c r="V134" s="34"/>
      <c r="W134" s="34"/>
    </row>
    <row r="135" spans="4:23" ht="11.25" customHeight="1" x14ac:dyDescent="0.2">
      <c r="D135" s="155"/>
      <c r="E135" s="155"/>
      <c r="F135" s="34"/>
      <c r="J135" s="34"/>
      <c r="K135" s="34"/>
      <c r="P135" s="242">
        <f>_xll.qlCalendarAdvance(Calendar,P134,"1D","f")</f>
        <v>42198</v>
      </c>
      <c r="Q135" s="221">
        <f>_xll.qlInterpolationInterpolate($M$2,P135,TRUE)</f>
        <v>5.2761454409004963E-4</v>
      </c>
      <c r="V135" s="34"/>
      <c r="W135" s="34"/>
    </row>
    <row r="136" spans="4:23" ht="11.25" customHeight="1" x14ac:dyDescent="0.2">
      <c r="D136" s="155"/>
      <c r="E136" s="155"/>
      <c r="F136" s="34"/>
      <c r="J136" s="34"/>
      <c r="K136" s="34"/>
      <c r="P136" s="242">
        <f>_xll.qlCalendarAdvance(Calendar,P135,"1D","f")</f>
        <v>42199</v>
      </c>
      <c r="Q136" s="221">
        <f>_xll.qlInterpolationInterpolate($M$2,P136,TRUE)</f>
        <v>5.276546098516888E-4</v>
      </c>
      <c r="V136" s="34"/>
      <c r="W136" s="34"/>
    </row>
    <row r="137" spans="4:23" ht="11.25" customHeight="1" x14ac:dyDescent="0.2">
      <c r="D137" s="155"/>
      <c r="E137" s="155"/>
      <c r="F137" s="34"/>
      <c r="J137" s="34"/>
      <c r="K137" s="34"/>
      <c r="P137" s="242">
        <f>_xll.qlCalendarAdvance(Calendar,P136,"1D","f")</f>
        <v>42200</v>
      </c>
      <c r="Q137" s="221">
        <f>_xll.qlInterpolationInterpolate($M$2,P137,TRUE)</f>
        <v>5.2769282736701514E-4</v>
      </c>
      <c r="V137" s="34"/>
      <c r="W137" s="34"/>
    </row>
    <row r="138" spans="4:23" ht="11.25" customHeight="1" x14ac:dyDescent="0.2">
      <c r="D138" s="155"/>
      <c r="E138" s="155"/>
      <c r="F138" s="34"/>
      <c r="J138" s="34"/>
      <c r="K138" s="34"/>
      <c r="P138" s="242">
        <f>_xll.qlCalendarAdvance(Calendar,P137,"1D","f")</f>
        <v>42201</v>
      </c>
      <c r="Q138" s="221">
        <f>_xll.qlInterpolationInterpolate($M$2,P138,TRUE)</f>
        <v>5.2772917087667555E-4</v>
      </c>
      <c r="V138" s="34"/>
      <c r="W138" s="34"/>
    </row>
    <row r="139" spans="4:23" ht="11.25" customHeight="1" x14ac:dyDescent="0.2">
      <c r="D139" s="155"/>
      <c r="E139" s="155"/>
      <c r="F139" s="34"/>
      <c r="J139" s="34"/>
      <c r="K139" s="34"/>
      <c r="P139" s="242">
        <f>_xll.qlCalendarAdvance(Calendar,P138,"1D","f")</f>
        <v>42202</v>
      </c>
      <c r="Q139" s="221">
        <f>_xll.qlInterpolationInterpolate($M$2,P139,TRUE)</f>
        <v>5.2776361462131738E-4</v>
      </c>
      <c r="V139" s="34"/>
      <c r="W139" s="34"/>
    </row>
    <row r="140" spans="4:23" ht="11.25" customHeight="1" x14ac:dyDescent="0.2">
      <c r="D140" s="155"/>
      <c r="E140" s="155"/>
      <c r="F140" s="34"/>
      <c r="J140" s="34"/>
      <c r="K140" s="34"/>
      <c r="P140" s="242">
        <f>_xll.qlCalendarAdvance(Calendar,P139,"1D","f")</f>
        <v>42205</v>
      </c>
      <c r="Q140" s="221">
        <f>_xll.qlInterpolationInterpolate($M$2,P140,TRUE)</f>
        <v>5.2785528967160174E-4</v>
      </c>
      <c r="V140" s="34"/>
      <c r="W140" s="34"/>
    </row>
    <row r="141" spans="4:23" ht="11.25" customHeight="1" x14ac:dyDescent="0.2">
      <c r="D141" s="155"/>
      <c r="E141" s="155"/>
      <c r="F141" s="34"/>
      <c r="J141" s="34"/>
      <c r="K141" s="34"/>
      <c r="P141" s="242">
        <f>_xll.qlCalendarAdvance(Calendar,P140,"1D","f")</f>
        <v>42206</v>
      </c>
      <c r="Q141" s="221">
        <f>_xll.qlInterpolationInterpolate($M$2,P141,TRUE)</f>
        <v>5.2788187676263993E-4</v>
      </c>
      <c r="V141" s="34"/>
      <c r="W141" s="34"/>
    </row>
    <row r="142" spans="4:23" ht="11.25" customHeight="1" x14ac:dyDescent="0.2">
      <c r="D142" s="155"/>
      <c r="E142" s="155"/>
      <c r="F142" s="34"/>
      <c r="J142" s="34"/>
      <c r="K142" s="34"/>
      <c r="P142" s="242">
        <f>_xll.qlCalendarAdvance(Calendar,P141,"1D","f")</f>
        <v>42207</v>
      </c>
      <c r="Q142" s="221">
        <f>_xll.qlInterpolationInterpolate($M$2,P142,TRUE)</f>
        <v>5.2790643529189495E-4</v>
      </c>
      <c r="V142" s="34"/>
      <c r="W142" s="34"/>
    </row>
    <row r="143" spans="4:23" ht="11.25" customHeight="1" x14ac:dyDescent="0.2">
      <c r="D143" s="155"/>
      <c r="E143" s="155"/>
      <c r="F143" s="34"/>
      <c r="J143" s="34"/>
      <c r="K143" s="34"/>
      <c r="P143" s="242">
        <f>_xll.qlCalendarAdvance(Calendar,P142,"1D","f")</f>
        <v>42208</v>
      </c>
      <c r="Q143" s="221">
        <f>_xll.qlInterpolationInterpolate($M$2,P143,TRUE)</f>
        <v>5.2792893950001402E-4</v>
      </c>
      <c r="V143" s="34"/>
      <c r="W143" s="34"/>
    </row>
    <row r="144" spans="4:23" ht="11.25" customHeight="1" x14ac:dyDescent="0.2">
      <c r="D144" s="155"/>
      <c r="E144" s="155"/>
      <c r="F144" s="34"/>
      <c r="J144" s="34"/>
      <c r="K144" s="34"/>
      <c r="P144" s="242">
        <f>_xll.qlCalendarAdvance(Calendar,P143,"1D","f")</f>
        <v>42209</v>
      </c>
      <c r="Q144" s="221">
        <f>_xll.qlInterpolationInterpolate($M$2,P144,TRUE)</f>
        <v>5.2794936362764416E-4</v>
      </c>
      <c r="V144" s="34"/>
      <c r="W144" s="34"/>
    </row>
    <row r="145" spans="4:23" ht="11.25" customHeight="1" x14ac:dyDescent="0.2">
      <c r="D145" s="155"/>
      <c r="E145" s="155"/>
      <c r="F145" s="34"/>
      <c r="J145" s="34"/>
      <c r="K145" s="34"/>
      <c r="P145" s="242">
        <f>_xll.qlCalendarAdvance(Calendar,P144,"1D","f")</f>
        <v>42212</v>
      </c>
      <c r="Q145" s="221">
        <f>_xll.qlInterpolationInterpolate($M$2,P145,TRUE)</f>
        <v>5.2799789793407258E-4</v>
      </c>
      <c r="V145" s="34"/>
      <c r="W145" s="34"/>
    </row>
    <row r="146" spans="4:23" ht="11.25" customHeight="1" x14ac:dyDescent="0.2">
      <c r="D146" s="155"/>
      <c r="E146" s="155"/>
      <c r="F146" s="34"/>
      <c r="J146" s="34"/>
      <c r="K146" s="34"/>
      <c r="P146" s="242">
        <f>_xll.qlCalendarAdvance(Calendar,P145,"1D","f")</f>
        <v>42213</v>
      </c>
      <c r="Q146" s="221">
        <f>_xll.qlInterpolationInterpolate($M$2,P146,TRUE)</f>
        <v>5.2800974414621835E-4</v>
      </c>
      <c r="V146" s="34"/>
      <c r="W146" s="34"/>
    </row>
    <row r="147" spans="4:23" ht="11.25" customHeight="1" x14ac:dyDescent="0.2">
      <c r="D147" s="155"/>
      <c r="E147" s="155"/>
      <c r="F147" s="34"/>
      <c r="J147" s="34"/>
      <c r="K147" s="34"/>
      <c r="P147" s="242">
        <f>_xll.qlCalendarAdvance(Calendar,P146,"1D","f")</f>
        <v>42214</v>
      </c>
      <c r="Q147" s="221">
        <f>_xll.qlInterpolationInterpolate($M$2,P147,TRUE)</f>
        <v>5.2801938148111082E-4</v>
      </c>
      <c r="V147" s="34"/>
      <c r="W147" s="34"/>
    </row>
    <row r="148" spans="4:23" ht="11.25" customHeight="1" x14ac:dyDescent="0.2">
      <c r="D148" s="155"/>
      <c r="E148" s="155"/>
      <c r="F148" s="34"/>
      <c r="J148" s="34"/>
      <c r="K148" s="34"/>
      <c r="P148" s="242">
        <f>_xll.qlCalendarAdvance(Calendar,P147,"1D","f")</f>
        <v>42215</v>
      </c>
      <c r="Q148" s="221">
        <f>_xll.qlInterpolationInterpolate($M$2,P148,TRUE)</f>
        <v>5.2802678417939711E-4</v>
      </c>
      <c r="V148" s="34"/>
      <c r="W148" s="34"/>
    </row>
    <row r="149" spans="4:23" ht="11.25" customHeight="1" x14ac:dyDescent="0.2">
      <c r="D149" s="155"/>
      <c r="E149" s="155"/>
      <c r="F149" s="34"/>
      <c r="J149" s="34"/>
      <c r="K149" s="34"/>
      <c r="P149" s="242">
        <f>_xll.qlCalendarAdvance(Calendar,P148,"1D","f")</f>
        <v>42216</v>
      </c>
      <c r="Q149" s="221">
        <f>_xll.qlInterpolationInterpolate($M$2,P149,TRUE)</f>
        <v>5.2803192648172433E-4</v>
      </c>
      <c r="V149" s="34"/>
      <c r="W149" s="34"/>
    </row>
    <row r="150" spans="4:23" ht="11.25" customHeight="1" x14ac:dyDescent="0.2">
      <c r="D150" s="155"/>
      <c r="E150" s="155"/>
      <c r="F150" s="34"/>
      <c r="J150" s="34"/>
      <c r="K150" s="34"/>
      <c r="P150" s="242">
        <f>_xll.qlCalendarAdvance(Calendar,P149,"1D","f")</f>
        <v>42219</v>
      </c>
      <c r="Q150" s="221">
        <f>_xll.qlInterpolationInterpolate($M$2,P150,TRUE)</f>
        <v>5.2803353341942258E-4</v>
      </c>
      <c r="V150" s="34"/>
      <c r="W150" s="34"/>
    </row>
    <row r="151" spans="4:23" ht="11.25" customHeight="1" x14ac:dyDescent="0.2">
      <c r="D151" s="155"/>
      <c r="E151" s="155"/>
      <c r="F151" s="34"/>
      <c r="J151" s="34"/>
      <c r="K151" s="34"/>
      <c r="P151" s="242">
        <f>_xll.qlCalendarAdvance(Calendar,P150,"1D","f")</f>
        <v>42220</v>
      </c>
      <c r="Q151" s="221">
        <f>_xll.qlInterpolationInterpolate($M$2,P151,TRUE)</f>
        <v>5.280293765443846E-4</v>
      </c>
      <c r="V151" s="34"/>
      <c r="W151" s="34"/>
    </row>
    <row r="152" spans="4:23" ht="11.25" customHeight="1" x14ac:dyDescent="0.2">
      <c r="D152" s="155"/>
      <c r="E152" s="155"/>
      <c r="F152" s="34"/>
      <c r="J152" s="34"/>
      <c r="K152" s="34"/>
      <c r="P152" s="242">
        <f>_xll.qlCalendarAdvance(Calendar,P151,"1D","f")</f>
        <v>42221</v>
      </c>
      <c r="Q152" s="221">
        <f>_xll.qlInterpolationInterpolate($M$2,P152,TRUE)</f>
        <v>5.2802283047662319E-4</v>
      </c>
      <c r="V152" s="34"/>
      <c r="W152" s="34"/>
    </row>
    <row r="153" spans="4:23" ht="11.25" customHeight="1" x14ac:dyDescent="0.2">
      <c r="D153" s="155"/>
      <c r="E153" s="155"/>
      <c r="F153" s="34"/>
      <c r="J153" s="34"/>
      <c r="K153" s="34"/>
      <c r="P153" s="242">
        <f>_xll.qlCalendarAdvance(Calendar,P152,"1D","f")</f>
        <v>42222</v>
      </c>
      <c r="Q153" s="221">
        <f>_xll.qlInterpolationInterpolate($M$2,P153,TRUE)</f>
        <v>5.2801386945678535E-4</v>
      </c>
      <c r="V153" s="34"/>
      <c r="W153" s="34"/>
    </row>
    <row r="154" spans="4:23" ht="11.25" customHeight="1" x14ac:dyDescent="0.2">
      <c r="D154" s="155"/>
      <c r="E154" s="155"/>
      <c r="F154" s="34"/>
      <c r="J154" s="34"/>
      <c r="K154" s="34"/>
      <c r="P154" s="242">
        <f>_xll.qlCalendarAdvance(Calendar,P153,"1D","f")</f>
        <v>42223</v>
      </c>
      <c r="Q154" s="221">
        <f>_xll.qlInterpolationInterpolate($M$2,P154,TRUE)</f>
        <v>5.2800246772551822E-4</v>
      </c>
      <c r="V154" s="34"/>
      <c r="W154" s="34"/>
    </row>
    <row r="155" spans="4:23" ht="11.25" customHeight="1" x14ac:dyDescent="0.2">
      <c r="D155" s="155"/>
      <c r="E155" s="155"/>
      <c r="F155" s="34"/>
      <c r="J155" s="34"/>
      <c r="K155" s="34"/>
      <c r="P155" s="242">
        <f>_xll.qlCalendarAdvance(Calendar,P154,"1D","f")</f>
        <v>42226</v>
      </c>
      <c r="Q155" s="221">
        <f>_xll.qlInterpolationInterpolate($M$2,P155,TRUE)</f>
        <v>5.279533606696124E-4</v>
      </c>
      <c r="V155" s="34"/>
      <c r="W155" s="34"/>
    </row>
    <row r="156" spans="4:23" ht="11.25" customHeight="1" x14ac:dyDescent="0.2">
      <c r="D156" s="155"/>
      <c r="E156" s="155"/>
      <c r="F156" s="34"/>
      <c r="J156" s="34"/>
      <c r="K156" s="34"/>
      <c r="P156" s="242">
        <f>_xll.qlCalendarAdvance(Calendar,P155,"1D","f")</f>
        <v>42227</v>
      </c>
      <c r="Q156" s="221">
        <f>_xll.qlInterpolationInterpolate($M$2,P156,TRUE)</f>
        <v>5.2793193849909933E-4</v>
      </c>
      <c r="V156" s="34"/>
      <c r="W156" s="34"/>
    </row>
    <row r="157" spans="4:23" ht="11.25" customHeight="1" x14ac:dyDescent="0.2">
      <c r="D157" s="155"/>
      <c r="E157" s="155"/>
      <c r="F157" s="34"/>
      <c r="J157" s="34"/>
      <c r="K157" s="34"/>
      <c r="P157" s="242">
        <f>_xll.qlCalendarAdvance(Calendar,P156,"1D","f")</f>
        <v>42228</v>
      </c>
      <c r="Q157" s="221">
        <f>_xll.qlInterpolationInterpolate($M$2,P157,TRUE)</f>
        <v>5.2790794682039258E-4</v>
      </c>
      <c r="V157" s="34"/>
      <c r="W157" s="34"/>
    </row>
    <row r="158" spans="4:23" ht="11.25" customHeight="1" x14ac:dyDescent="0.2">
      <c r="D158" s="155"/>
      <c r="E158" s="155"/>
      <c r="F158" s="34"/>
      <c r="J158" s="34"/>
      <c r="K158" s="34"/>
      <c r="P158" s="242">
        <f>_xll.qlCalendarAdvance(Calendar,P157,"1D","f")</f>
        <v>42229</v>
      </c>
      <c r="Q158" s="221">
        <f>_xll.qlInterpolationInterpolate($M$2,P158,TRUE)</f>
        <v>5.2788135987413918E-4</v>
      </c>
      <c r="V158" s="34"/>
      <c r="W158" s="34"/>
    </row>
    <row r="159" spans="4:23" ht="11.25" customHeight="1" x14ac:dyDescent="0.2">
      <c r="D159" s="155"/>
      <c r="E159" s="155"/>
      <c r="F159" s="34"/>
      <c r="J159" s="34"/>
      <c r="K159" s="34"/>
      <c r="P159" s="242">
        <f>_xll.qlCalendarAdvance(Calendar,P158,"1D","f")</f>
        <v>42230</v>
      </c>
      <c r="Q159" s="221">
        <f>_xll.qlInterpolationInterpolate($M$2,P159,TRUE)</f>
        <v>5.2785215190098635E-4</v>
      </c>
      <c r="V159" s="34"/>
      <c r="W159" s="34"/>
    </row>
    <row r="160" spans="4:23" ht="11.25" customHeight="1" x14ac:dyDescent="0.2">
      <c r="D160" s="155"/>
      <c r="E160" s="155"/>
      <c r="F160" s="34"/>
      <c r="J160" s="34"/>
      <c r="K160" s="34"/>
      <c r="P160" s="242">
        <f>_xll.qlCalendarAdvance(Calendar,P159,"1D","f")</f>
        <v>42233</v>
      </c>
      <c r="Q160" s="221">
        <f>_xll.qlInterpolationInterpolate($M$2,P160,TRUE)</f>
        <v>5.2774854422660234E-4</v>
      </c>
      <c r="V160" s="34"/>
      <c r="W160" s="34"/>
    </row>
    <row r="161" spans="4:23" ht="11.25" customHeight="1" x14ac:dyDescent="0.2">
      <c r="D161" s="155"/>
      <c r="E161" s="155"/>
      <c r="F161" s="34"/>
      <c r="J161" s="34"/>
      <c r="K161" s="34"/>
      <c r="P161" s="242">
        <f>_xll.qlCalendarAdvance(Calendar,P160,"1D","f")</f>
        <v>42234</v>
      </c>
      <c r="Q161" s="221">
        <f>_xll.qlInterpolationInterpolate($M$2,P161,TRUE)</f>
        <v>5.2770859455232274E-4</v>
      </c>
      <c r="V161" s="34"/>
      <c r="W161" s="34"/>
    </row>
    <row r="162" spans="4:23" ht="11.25" customHeight="1" x14ac:dyDescent="0.2">
      <c r="D162" s="155"/>
      <c r="E162" s="155"/>
      <c r="F162" s="34"/>
      <c r="J162" s="34"/>
      <c r="K162" s="34"/>
      <c r="P162" s="242">
        <f>_xll.qlCalendarAdvance(Calendar,P161,"1D","f")</f>
        <v>42235</v>
      </c>
      <c r="Q162" s="221">
        <f>_xll.qlInterpolationInterpolate($M$2,P162,TRUE)</f>
        <v>5.2766589505437932E-4</v>
      </c>
      <c r="V162" s="34"/>
      <c r="W162" s="34"/>
    </row>
    <row r="163" spans="4:23" ht="11.25" customHeight="1" x14ac:dyDescent="0.2">
      <c r="D163" s="155"/>
      <c r="E163" s="155"/>
      <c r="F163" s="34"/>
      <c r="J163" s="34"/>
      <c r="K163" s="34"/>
      <c r="P163" s="242">
        <f>_xll.qlCalendarAdvance(Calendar,P162,"1D","f")</f>
        <v>42236</v>
      </c>
      <c r="Q163" s="221">
        <f>_xll.qlInterpolationInterpolate($M$2,P163,TRUE)</f>
        <v>5.2762041997341913E-4</v>
      </c>
      <c r="V163" s="34"/>
      <c r="W163" s="34"/>
    </row>
    <row r="164" spans="4:23" ht="11.25" customHeight="1" x14ac:dyDescent="0.2">
      <c r="D164" s="155"/>
      <c r="E164" s="155"/>
      <c r="F164" s="34"/>
      <c r="J164" s="34"/>
      <c r="K164" s="34"/>
      <c r="P164" s="242">
        <f>_xll.qlCalendarAdvance(Calendar,P163,"1D","f")</f>
        <v>42237</v>
      </c>
      <c r="Q164" s="221">
        <f>_xll.qlInterpolationInterpolate($M$2,P164,TRUE)</f>
        <v>5.2757214355008927E-4</v>
      </c>
      <c r="V164" s="34"/>
      <c r="W164" s="34"/>
    </row>
    <row r="165" spans="4:23" ht="11.25" customHeight="1" x14ac:dyDescent="0.2">
      <c r="D165" s="155"/>
      <c r="E165" s="155"/>
      <c r="F165" s="34"/>
      <c r="J165" s="34"/>
      <c r="K165" s="34"/>
      <c r="P165" s="242">
        <f>_xll.qlCalendarAdvance(Calendar,P164,"1D","f")</f>
        <v>42240</v>
      </c>
      <c r="Q165" s="221">
        <f>_xll.qlInterpolationInterpolate($M$2,P165,TRUE)</f>
        <v>5.2741024863235295E-4</v>
      </c>
      <c r="V165" s="34"/>
      <c r="W165" s="34"/>
    </row>
    <row r="166" spans="4:23" ht="11.25" customHeight="1" x14ac:dyDescent="0.2">
      <c r="D166" s="155"/>
      <c r="E166" s="155"/>
      <c r="F166" s="34"/>
      <c r="J166" s="34"/>
      <c r="K166" s="34"/>
      <c r="P166" s="242">
        <f>_xll.qlCalendarAdvance(Calendar,P165,"1D","f")</f>
        <v>42241</v>
      </c>
      <c r="Q166" s="221">
        <f>_xll.qlInterpolationInterpolate($M$2,P166,TRUE)</f>
        <v>5.2735050924601558E-4</v>
      </c>
      <c r="V166" s="34"/>
      <c r="W166" s="34"/>
    </row>
    <row r="167" spans="4:23" ht="11.25" customHeight="1" x14ac:dyDescent="0.2">
      <c r="D167" s="155"/>
      <c r="E167" s="155"/>
      <c r="F167" s="34"/>
      <c r="J167" s="34"/>
      <c r="K167" s="34"/>
      <c r="P167" s="242">
        <f>_xll.qlCalendarAdvance(Calendar,P166,"1D","f")</f>
        <v>42242</v>
      </c>
      <c r="Q167" s="221">
        <f>_xll.qlInterpolationInterpolate($M$2,P167,TRUE)</f>
        <v>5.2728783972054417E-4</v>
      </c>
      <c r="V167" s="34"/>
      <c r="W167" s="34"/>
    </row>
    <row r="168" spans="4:23" ht="11.25" customHeight="1" x14ac:dyDescent="0.2">
      <c r="D168" s="155"/>
      <c r="E168" s="155"/>
      <c r="F168" s="34"/>
      <c r="J168" s="34"/>
      <c r="K168" s="34"/>
      <c r="P168" s="242">
        <f>_xll.qlCalendarAdvance(Calendar,P167,"1D","f")</f>
        <v>42243</v>
      </c>
      <c r="Q168" s="221">
        <f>_xll.qlInterpolationInterpolate($M$2,P168,TRUE)</f>
        <v>5.2722221429658573E-4</v>
      </c>
      <c r="V168" s="34"/>
      <c r="W168" s="34"/>
    </row>
    <row r="169" spans="4:23" ht="11.25" customHeight="1" x14ac:dyDescent="0.2">
      <c r="D169" s="155"/>
      <c r="E169" s="155"/>
      <c r="F169" s="34"/>
      <c r="J169" s="34"/>
      <c r="K169" s="34"/>
      <c r="P169" s="242">
        <f>_xll.qlCalendarAdvance(Calendar,P168,"1D","f")</f>
        <v>42244</v>
      </c>
      <c r="Q169" s="221">
        <f>_xll.qlInterpolationInterpolate($M$2,P169,TRUE)</f>
        <v>5.271536072147875E-4</v>
      </c>
      <c r="V169" s="34"/>
      <c r="W169" s="34"/>
    </row>
    <row r="170" spans="4:23" ht="11.25" customHeight="1" x14ac:dyDescent="0.2">
      <c r="D170" s="155"/>
      <c r="E170" s="155"/>
      <c r="F170" s="34"/>
      <c r="J170" s="34"/>
      <c r="K170" s="34"/>
      <c r="P170" s="242">
        <f>_xll.qlCalendarAdvance(Calendar,P169,"1D","f")</f>
        <v>42247</v>
      </c>
      <c r="Q170" s="221">
        <f>_xll.qlInterpolationInterpolate($M$2,P170,TRUE)</f>
        <v>5.2692963842882465E-4</v>
      </c>
      <c r="V170" s="34"/>
      <c r="W170" s="34"/>
    </row>
    <row r="171" spans="4:23" ht="11.25" customHeight="1" x14ac:dyDescent="0.2">
      <c r="D171" s="155"/>
      <c r="E171" s="155"/>
      <c r="F171" s="34"/>
      <c r="J171" s="34"/>
      <c r="K171" s="34"/>
      <c r="P171" s="242">
        <f>_xll.qlCalendarAdvance(Calendar,P170,"1D","f")</f>
        <v>42248</v>
      </c>
      <c r="Q171" s="221">
        <f>_xll.qlInterpolationInterpolate($M$2,P171,TRUE)</f>
        <v>5.2684884712213818E-4</v>
      </c>
      <c r="V171" s="34"/>
      <c r="W171" s="34"/>
    </row>
    <row r="172" spans="4:23" ht="11.25" customHeight="1" x14ac:dyDescent="0.2">
      <c r="D172" s="155"/>
      <c r="E172" s="155"/>
      <c r="F172" s="34"/>
      <c r="J172" s="34"/>
      <c r="K172" s="34"/>
      <c r="P172" s="242">
        <f>_xll.qlCalendarAdvance(Calendar,P171,"1D","f")</f>
        <v>42249</v>
      </c>
      <c r="Q172" s="221">
        <f>_xll.qlInterpolationInterpolate($M$2,P172,TRUE)</f>
        <v>5.2676494536084732E-4</v>
      </c>
      <c r="V172" s="34"/>
      <c r="W172" s="34"/>
    </row>
    <row r="173" spans="4:23" ht="11.25" customHeight="1" x14ac:dyDescent="0.2">
      <c r="D173" s="155"/>
      <c r="E173" s="155"/>
      <c r="F173" s="34"/>
      <c r="J173" s="34"/>
      <c r="K173" s="34"/>
      <c r="P173" s="242">
        <f>_xll.qlCalendarAdvance(Calendar,P172,"1D","f")</f>
        <v>42250</v>
      </c>
      <c r="Q173" s="221">
        <f>_xll.qlInterpolationInterpolate($M$2,P173,TRUE)</f>
        <v>5.2667790738559941E-4</v>
      </c>
      <c r="V173" s="34"/>
      <c r="W173" s="34"/>
    </row>
    <row r="174" spans="4:23" ht="11.25" customHeight="1" x14ac:dyDescent="0.2">
      <c r="D174" s="155"/>
      <c r="E174" s="155"/>
      <c r="F174" s="34"/>
      <c r="J174" s="34"/>
      <c r="K174" s="34"/>
      <c r="P174" s="242">
        <f>_xll.qlCalendarAdvance(Calendar,P173,"1D","f")</f>
        <v>42251</v>
      </c>
      <c r="Q174" s="221">
        <f>_xll.qlInterpolationInterpolate($M$2,P174,TRUE)</f>
        <v>5.2658770743704137E-4</v>
      </c>
      <c r="V174" s="34"/>
      <c r="W174" s="34"/>
    </row>
    <row r="175" spans="4:23" ht="11.25" customHeight="1" x14ac:dyDescent="0.2">
      <c r="D175" s="155"/>
      <c r="E175" s="155"/>
      <c r="F175" s="34"/>
      <c r="J175" s="34"/>
      <c r="K175" s="34"/>
      <c r="P175" s="242">
        <f>_xll.qlCalendarAdvance(Calendar,P174,"1D","f")</f>
        <v>42254</v>
      </c>
      <c r="Q175" s="221">
        <f>_xll.qlInterpolationInterpolate($M$2,P175,TRUE)</f>
        <v>5.2629787815797809E-4</v>
      </c>
      <c r="V175" s="34"/>
      <c r="W175" s="34"/>
    </row>
    <row r="176" spans="4:23" ht="11.25" customHeight="1" x14ac:dyDescent="0.2">
      <c r="D176" s="155"/>
      <c r="E176" s="155"/>
      <c r="F176" s="34"/>
      <c r="J176" s="34"/>
      <c r="K176" s="34"/>
      <c r="P176" s="242">
        <f>_xll.qlCalendarAdvance(Calendar,P175,"1D","f")</f>
        <v>42255</v>
      </c>
      <c r="Q176" s="221">
        <f>_xll.qlInterpolationInterpolate($M$2,P176,TRUE)</f>
        <v>5.2619477272265107E-4</v>
      </c>
      <c r="V176" s="34"/>
      <c r="W176" s="34"/>
    </row>
    <row r="177" spans="4:23" ht="11.25" customHeight="1" x14ac:dyDescent="0.2">
      <c r="D177" s="155"/>
      <c r="E177" s="155"/>
      <c r="F177" s="34"/>
      <c r="J177" s="34"/>
      <c r="K177" s="34"/>
      <c r="P177" s="242">
        <f>_xll.qlCalendarAdvance(Calendar,P176,"1D","f")</f>
        <v>42256</v>
      </c>
      <c r="Q177" s="221">
        <f>_xll.qlInterpolationInterpolate($M$2,P177,TRUE)</f>
        <v>5.2608837651724953E-4</v>
      </c>
      <c r="V177" s="34"/>
      <c r="W177" s="34"/>
    </row>
    <row r="178" spans="4:23" ht="11.25" customHeight="1" x14ac:dyDescent="0.2">
      <c r="D178" s="155"/>
      <c r="E178" s="155"/>
      <c r="F178" s="34"/>
      <c r="J178" s="34"/>
      <c r="K178" s="34"/>
      <c r="P178" s="242">
        <f>_xll.qlCalendarAdvance(Calendar,P177,"1D","f")</f>
        <v>42257</v>
      </c>
      <c r="Q178" s="221">
        <f>_xll.qlInterpolationInterpolate($M$2,P178,TRUE)</f>
        <v>5.259786637824206E-4</v>
      </c>
      <c r="V178" s="34"/>
      <c r="W178" s="34"/>
    </row>
    <row r="179" spans="4:23" ht="11.25" customHeight="1" x14ac:dyDescent="0.2">
      <c r="D179" s="155"/>
      <c r="E179" s="155"/>
      <c r="F179" s="34"/>
      <c r="J179" s="34"/>
      <c r="K179" s="34"/>
      <c r="P179" s="242">
        <f>_xll.qlCalendarAdvance(Calendar,P178,"1D","f")</f>
        <v>42258</v>
      </c>
      <c r="Q179" s="221">
        <f>_xll.qlInterpolationInterpolate($M$2,P179,TRUE)</f>
        <v>5.2586560875881141E-4</v>
      </c>
      <c r="V179" s="34"/>
      <c r="W179" s="34"/>
    </row>
    <row r="180" spans="4:23" ht="11.25" customHeight="1" x14ac:dyDescent="0.2">
      <c r="D180" s="155"/>
      <c r="E180" s="155"/>
      <c r="F180" s="34"/>
      <c r="J180" s="34"/>
      <c r="K180" s="34"/>
      <c r="P180" s="242">
        <f>_xll.qlCalendarAdvance(Calendar,P179,"1D","f")</f>
        <v>42261</v>
      </c>
      <c r="Q180" s="221">
        <f>_xll.qlInterpolationInterpolate($M$2,P180,TRUE)</f>
        <v>5.2550613236177369E-4</v>
      </c>
      <c r="V180" s="34"/>
      <c r="W180" s="34"/>
    </row>
    <row r="181" spans="4:23" ht="11.25" customHeight="1" x14ac:dyDescent="0.2">
      <c r="D181" s="155"/>
      <c r="E181" s="155"/>
      <c r="F181" s="34"/>
      <c r="J181" s="34"/>
      <c r="K181" s="34"/>
      <c r="P181" s="242">
        <f>_xll.qlCalendarAdvance(Calendar,P180,"1D","f")</f>
        <v>42262</v>
      </c>
      <c r="Q181" s="221">
        <f>_xll.qlInterpolationInterpolate($M$2,P181,TRUE)</f>
        <v>5.2537945058951467E-4</v>
      </c>
      <c r="V181" s="34"/>
      <c r="W181" s="34"/>
    </row>
    <row r="182" spans="4:23" ht="11.25" customHeight="1" x14ac:dyDescent="0.2">
      <c r="D182" s="155"/>
      <c r="E182" s="155"/>
      <c r="F182" s="34"/>
      <c r="J182" s="34"/>
      <c r="K182" s="34"/>
      <c r="P182" s="242">
        <f>_xll.qlCalendarAdvance(Calendar,P181,"1D","f")</f>
        <v>42263</v>
      </c>
      <c r="Q182" s="221">
        <f>_xll.qlInterpolationInterpolate($M$2,P182,TRUE)</f>
        <v>5.2524929773171102E-4</v>
      </c>
      <c r="V182" s="34"/>
      <c r="W182" s="34"/>
    </row>
    <row r="183" spans="4:23" ht="11.25" customHeight="1" x14ac:dyDescent="0.2">
      <c r="D183" s="155"/>
      <c r="E183" s="155"/>
      <c r="F183" s="34"/>
      <c r="J183" s="34"/>
      <c r="K183" s="34"/>
      <c r="P183" s="242">
        <f>_xll.qlCalendarAdvance(Calendar,P182,"1D","f")</f>
        <v>42264</v>
      </c>
      <c r="Q183" s="221">
        <f>_xll.qlInterpolationInterpolate($M$2,P183,TRUE)</f>
        <v>5.2511278785084532E-4</v>
      </c>
      <c r="V183" s="34"/>
      <c r="W183" s="34"/>
    </row>
    <row r="184" spans="4:23" ht="11.25" customHeight="1" x14ac:dyDescent="0.2">
      <c r="D184" s="155"/>
      <c r="E184" s="155"/>
      <c r="F184" s="34"/>
      <c r="J184" s="34"/>
      <c r="K184" s="34"/>
      <c r="P184" s="242">
        <f>_xll.qlCalendarAdvance(Calendar,P183,"1D","f")</f>
        <v>42265</v>
      </c>
      <c r="Q184" s="221">
        <f>_xll.qlInterpolationInterpolate($M$2,P184,TRUE)</f>
        <v>5.2496719718577204E-4</v>
      </c>
      <c r="V184" s="34"/>
      <c r="W184" s="34"/>
    </row>
    <row r="185" spans="4:23" ht="11.25" customHeight="1" x14ac:dyDescent="0.2">
      <c r="D185" s="155"/>
      <c r="E185" s="155"/>
      <c r="F185" s="34"/>
      <c r="J185" s="34"/>
      <c r="K185" s="34"/>
      <c r="P185" s="242">
        <f>_xll.qlCalendarAdvance(Calendar,P184,"1D","f")</f>
        <v>42268</v>
      </c>
      <c r="Q185" s="221">
        <f>_xll.qlInterpolationInterpolate($M$2,P185,TRUE)</f>
        <v>5.2447811553735354E-4</v>
      </c>
      <c r="V185" s="34"/>
      <c r="W185" s="34"/>
    </row>
    <row r="186" spans="4:23" ht="11.25" customHeight="1" x14ac:dyDescent="0.2">
      <c r="D186" s="155"/>
      <c r="E186" s="155"/>
      <c r="F186" s="34"/>
      <c r="J186" s="34"/>
      <c r="K186" s="34"/>
      <c r="P186" s="242">
        <f>_xll.qlCalendarAdvance(Calendar,P185,"1D","f")</f>
        <v>42269</v>
      </c>
      <c r="Q186" s="221">
        <f>_xll.qlInterpolationInterpolate($M$2,P186,TRUE)</f>
        <v>5.2429837678749712E-4</v>
      </c>
      <c r="V186" s="34"/>
      <c r="W186" s="34"/>
    </row>
    <row r="187" spans="4:23" ht="11.25" customHeight="1" x14ac:dyDescent="0.2">
      <c r="D187" s="155"/>
      <c r="E187" s="155"/>
      <c r="F187" s="34"/>
      <c r="J187" s="34"/>
      <c r="K187" s="34"/>
      <c r="P187" s="242">
        <f>_xll.qlCalendarAdvance(Calendar,P186,"1D","f")</f>
        <v>42270</v>
      </c>
      <c r="Q187" s="221">
        <f>_xll.qlInterpolationInterpolate($M$2,P187,TRUE)</f>
        <v>5.2411064477945676E-4</v>
      </c>
      <c r="V187" s="34"/>
      <c r="W187" s="34"/>
    </row>
    <row r="188" spans="4:23" ht="11.25" customHeight="1" x14ac:dyDescent="0.2">
      <c r="D188" s="155"/>
      <c r="E188" s="155"/>
      <c r="F188" s="34"/>
      <c r="J188" s="34"/>
      <c r="K188" s="34"/>
      <c r="P188" s="242">
        <f>_xll.qlCalendarAdvance(Calendar,P187,"1D","f")</f>
        <v>42271</v>
      </c>
      <c r="Q188" s="221">
        <f>_xll.qlInterpolationInterpolate($M$2,P188,TRUE)</f>
        <v>5.239151370184373E-4</v>
      </c>
      <c r="V188" s="34"/>
      <c r="W188" s="34"/>
    </row>
    <row r="189" spans="4:23" ht="11.25" customHeight="1" x14ac:dyDescent="0.2">
      <c r="D189" s="155"/>
      <c r="E189" s="155"/>
      <c r="F189" s="34"/>
      <c r="J189" s="34"/>
      <c r="K189" s="34"/>
      <c r="P189" s="242">
        <f>_xll.qlCalendarAdvance(Calendar,P188,"1D","f")</f>
        <v>42272</v>
      </c>
      <c r="Q189" s="221">
        <f>_xll.qlInterpolationInterpolate($M$2,P189,TRUE)</f>
        <v>5.2371207100964344E-4</v>
      </c>
      <c r="V189" s="34"/>
      <c r="W189" s="34"/>
    </row>
    <row r="190" spans="4:23" ht="11.25" customHeight="1" x14ac:dyDescent="0.2">
      <c r="D190" s="155"/>
      <c r="E190" s="155"/>
      <c r="F190" s="34"/>
      <c r="J190" s="34"/>
      <c r="K190" s="34"/>
      <c r="P190" s="242">
        <f>_xll.qlCalendarAdvance(Calendar,P189,"1D","f")</f>
        <v>42275</v>
      </c>
      <c r="Q190" s="221">
        <f>_xll.qlInterpolationInterpolate($M$2,P190,TRUE)</f>
        <v>5.2305969854866301E-4</v>
      </c>
      <c r="V190" s="34"/>
      <c r="W190" s="34"/>
    </row>
    <row r="191" spans="4:23" ht="11.25" customHeight="1" x14ac:dyDescent="0.2">
      <c r="D191" s="155"/>
      <c r="E191" s="155"/>
      <c r="F191" s="34"/>
      <c r="J191" s="34"/>
      <c r="K191" s="34"/>
      <c r="P191" s="242">
        <f>_xll.qlCalendarAdvance(Calendar,P190,"1D","f")</f>
        <v>42276</v>
      </c>
      <c r="Q191" s="221">
        <f>_xll.qlInterpolationInterpolate($M$2,P191,TRUE)</f>
        <v>5.22828574600819E-4</v>
      </c>
      <c r="V191" s="34"/>
      <c r="W191" s="34"/>
    </row>
    <row r="192" spans="4:23" ht="11.25" customHeight="1" x14ac:dyDescent="0.2">
      <c r="D192" s="155"/>
      <c r="E192" s="155"/>
      <c r="F192" s="34"/>
      <c r="J192" s="34"/>
      <c r="K192" s="34"/>
      <c r="P192" s="242">
        <f>_xll.qlCalendarAdvance(Calendar,P191,"1D","f")</f>
        <v>42277</v>
      </c>
      <c r="Q192" s="221">
        <f>_xll.qlInterpolationInterpolate($M$2,P192,TRUE)</f>
        <v>5.2259097993122446E-4</v>
      </c>
      <c r="V192" s="34"/>
      <c r="W192" s="34"/>
    </row>
    <row r="193" spans="4:23" ht="11.25" customHeight="1" x14ac:dyDescent="0.2">
      <c r="D193" s="155"/>
      <c r="E193" s="155"/>
      <c r="F193" s="34"/>
      <c r="J193" s="34"/>
      <c r="K193" s="34"/>
      <c r="P193" s="242">
        <f>_xll.qlCalendarAdvance(Calendar,P192,"1D","f")</f>
        <v>42278</v>
      </c>
      <c r="Q193" s="221">
        <f>_xll.qlInterpolationInterpolate($M$2,P193,TRUE)</f>
        <v>5.2234713204508401E-4</v>
      </c>
      <c r="V193" s="34"/>
      <c r="W193" s="34"/>
    </row>
    <row r="194" spans="4:23" ht="11.25" customHeight="1" x14ac:dyDescent="0.2">
      <c r="D194" s="155"/>
      <c r="E194" s="155"/>
      <c r="F194" s="34"/>
      <c r="J194" s="34"/>
      <c r="K194" s="34"/>
      <c r="P194" s="242">
        <f>_xll.qlCalendarAdvance(Calendar,P193,"1D","f")</f>
        <v>42279</v>
      </c>
      <c r="Q194" s="221">
        <f>_xll.qlInterpolationInterpolate($M$2,P194,TRUE)</f>
        <v>5.2209724844760235E-4</v>
      </c>
      <c r="V194" s="34"/>
      <c r="W194" s="34"/>
    </row>
    <row r="195" spans="4:23" ht="11.25" customHeight="1" x14ac:dyDescent="0.2">
      <c r="D195" s="155"/>
      <c r="E195" s="155"/>
      <c r="F195" s="34"/>
      <c r="J195" s="34"/>
      <c r="K195" s="34"/>
      <c r="P195" s="242">
        <f>_xll.qlCalendarAdvance(Calendar,P194,"1D","f")</f>
        <v>42282</v>
      </c>
      <c r="Q195" s="221">
        <f>_xll.qlInterpolationInterpolate($M$2,P195,TRUE)</f>
        <v>5.2131355843915823E-4</v>
      </c>
      <c r="V195" s="34"/>
      <c r="W195" s="34"/>
    </row>
    <row r="196" spans="4:23" ht="11.25" customHeight="1" x14ac:dyDescent="0.2">
      <c r="D196" s="155"/>
      <c r="E196" s="155"/>
      <c r="F196" s="34"/>
      <c r="J196" s="34"/>
      <c r="K196" s="34"/>
      <c r="P196" s="242">
        <f>_xll.qlCalendarAdvance(Calendar,P195,"1D","f")</f>
        <v>42283</v>
      </c>
      <c r="Q196" s="221">
        <f>_xll.qlInterpolationInterpolate($M$2,P196,TRUE)</f>
        <v>5.210417070483595E-4</v>
      </c>
      <c r="V196" s="34"/>
      <c r="W196" s="34"/>
    </row>
    <row r="197" spans="4:23" ht="11.25" customHeight="1" x14ac:dyDescent="0.2">
      <c r="D197" s="155"/>
      <c r="E197" s="155"/>
      <c r="F197" s="34"/>
      <c r="J197" s="34"/>
      <c r="K197" s="34"/>
      <c r="P197" s="242">
        <f>_xll.qlCalendarAdvance(Calendar,P196,"1D","f")</f>
        <v>42284</v>
      </c>
      <c r="Q197" s="221">
        <f>_xll.qlInterpolationInterpolate($M$2,P197,TRUE)</f>
        <v>5.2076490747224346E-4</v>
      </c>
      <c r="V197" s="34"/>
      <c r="W197" s="34"/>
    </row>
    <row r="198" spans="4:23" ht="11.25" customHeight="1" x14ac:dyDescent="0.2">
      <c r="D198" s="155"/>
      <c r="E198" s="155"/>
      <c r="F198" s="34"/>
      <c r="J198" s="34"/>
      <c r="K198" s="34"/>
      <c r="P198" s="242">
        <f>_xll.qlCalendarAdvance(Calendar,P197,"1D","f")</f>
        <v>42285</v>
      </c>
      <c r="Q198" s="221">
        <f>_xll.qlInterpolationInterpolate($M$2,P198,TRUE)</f>
        <v>5.204833772160148E-4</v>
      </c>
      <c r="V198" s="34"/>
      <c r="W198" s="34"/>
    </row>
    <row r="199" spans="4:23" ht="11.25" customHeight="1" x14ac:dyDescent="0.2">
      <c r="D199" s="155"/>
      <c r="E199" s="155"/>
      <c r="F199" s="34"/>
      <c r="J199" s="34"/>
      <c r="K199" s="34"/>
      <c r="P199" s="242">
        <f>_xll.qlCalendarAdvance(Calendar,P198,"1D","f")</f>
        <v>42286</v>
      </c>
      <c r="Q199" s="221">
        <f>_xll.qlInterpolationInterpolate($M$2,P199,TRUE)</f>
        <v>5.2019733378487823E-4</v>
      </c>
      <c r="V199" s="34"/>
      <c r="W199" s="34"/>
    </row>
    <row r="200" spans="4:23" ht="11.25" customHeight="1" x14ac:dyDescent="0.2">
      <c r="D200" s="155"/>
      <c r="E200" s="155"/>
      <c r="F200" s="34"/>
      <c r="J200" s="34"/>
      <c r="K200" s="34"/>
      <c r="P200" s="242">
        <f>_xll.qlCalendarAdvance(Calendar,P199,"1D","f")</f>
        <v>42289</v>
      </c>
      <c r="Q200" s="221">
        <f>_xll.qlInterpolationInterpolate($M$2,P200,TRUE)</f>
        <v>5.1931429949406875E-4</v>
      </c>
      <c r="V200" s="34"/>
      <c r="W200" s="34"/>
    </row>
    <row r="201" spans="4:23" ht="11.25" customHeight="1" x14ac:dyDescent="0.2">
      <c r="D201" s="155"/>
      <c r="E201" s="155"/>
      <c r="F201" s="34"/>
      <c r="J201" s="34"/>
      <c r="K201" s="34"/>
      <c r="P201" s="242">
        <f>_xll.qlCalendarAdvance(Calendar,P200,"1D","f")</f>
        <v>42290</v>
      </c>
      <c r="Q201" s="221">
        <f>_xll.qlInterpolationInterpolate($M$2,P201,TRUE)</f>
        <v>5.1901237841534811E-4</v>
      </c>
      <c r="V201" s="34"/>
      <c r="W201" s="34"/>
    </row>
    <row r="202" spans="4:23" ht="11.25" customHeight="1" x14ac:dyDescent="0.2">
      <c r="D202" s="155"/>
      <c r="E202" s="155"/>
      <c r="F202" s="34"/>
      <c r="J202" s="34"/>
      <c r="K202" s="34"/>
      <c r="P202" s="242">
        <f>_xll.qlCalendarAdvance(Calendar,P201,"1D","f")</f>
        <v>42291</v>
      </c>
      <c r="Q202" s="221">
        <f>_xll.qlInterpolationInterpolate($M$2,P202,TRUE)</f>
        <v>5.1870703168774334E-4</v>
      </c>
      <c r="V202" s="34"/>
      <c r="W202" s="34"/>
    </row>
    <row r="203" spans="4:23" ht="11.25" customHeight="1" x14ac:dyDescent="0.2">
      <c r="D203" s="155"/>
      <c r="E203" s="155"/>
      <c r="F203" s="34"/>
      <c r="J203" s="34"/>
      <c r="K203" s="34"/>
      <c r="P203" s="242">
        <f>_xll.qlCalendarAdvance(Calendar,P202,"1D","f")</f>
        <v>42292</v>
      </c>
      <c r="Q203" s="221">
        <f>_xll.qlInterpolationInterpolate($M$2,P203,TRUE)</f>
        <v>5.1839847681645925E-4</v>
      </c>
      <c r="V203" s="34"/>
      <c r="W203" s="34"/>
    </row>
    <row r="204" spans="4:23" ht="11.25" customHeight="1" x14ac:dyDescent="0.2">
      <c r="D204" s="155"/>
      <c r="E204" s="155"/>
      <c r="F204" s="34"/>
      <c r="J204" s="34"/>
      <c r="K204" s="34"/>
      <c r="P204" s="242">
        <f>_xll.qlCalendarAdvance(Calendar,P203,"1D","f")</f>
        <v>42293</v>
      </c>
      <c r="Q204" s="221">
        <f>_xll.qlInterpolationInterpolate($M$2,P204,TRUE)</f>
        <v>5.1808693130670055E-4</v>
      </c>
      <c r="V204" s="34"/>
      <c r="W204" s="34"/>
    </row>
    <row r="205" spans="4:23" ht="11.25" customHeight="1" x14ac:dyDescent="0.2">
      <c r="D205" s="155"/>
      <c r="E205" s="155"/>
      <c r="F205" s="34"/>
      <c r="J205" s="34"/>
      <c r="K205" s="34"/>
      <c r="P205" s="242">
        <f>_xll.qlCalendarAdvance(Calendar,P204,"1D","f")</f>
        <v>42296</v>
      </c>
      <c r="Q205" s="221">
        <f>_xll.qlInterpolationInterpolate($M$2,P205,TRUE)</f>
        <v>5.1713652599862407E-4</v>
      </c>
      <c r="V205" s="34"/>
      <c r="W205" s="34"/>
    </row>
    <row r="206" spans="4:23" ht="11.25" customHeight="1" x14ac:dyDescent="0.2">
      <c r="D206" s="155"/>
      <c r="E206" s="155"/>
      <c r="F206" s="34"/>
      <c r="J206" s="34"/>
      <c r="K206" s="34"/>
      <c r="P206" s="242">
        <f>_xll.qlCalendarAdvance(Calendar,P205,"1D","f")</f>
        <v>42297</v>
      </c>
      <c r="Q206" s="221">
        <f>_xll.qlInterpolationInterpolate($M$2,P206,TRUE)</f>
        <v>5.1681519298701439E-4</v>
      </c>
      <c r="V206" s="34"/>
      <c r="W206" s="34"/>
    </row>
    <row r="207" spans="4:23" ht="11.25" customHeight="1" x14ac:dyDescent="0.2">
      <c r="D207" s="155"/>
      <c r="E207" s="155"/>
      <c r="F207" s="34"/>
      <c r="J207" s="34"/>
      <c r="K207" s="34"/>
      <c r="P207" s="242">
        <f>_xll.qlCalendarAdvance(Calendar,P206,"1D","f")</f>
        <v>42298</v>
      </c>
      <c r="Q207" s="221">
        <f>_xll.qlInterpolationInterpolate($M$2,P207,TRUE)</f>
        <v>5.1649195686295378E-4</v>
      </c>
      <c r="V207" s="34"/>
      <c r="W207" s="34"/>
    </row>
    <row r="208" spans="4:23" ht="11.25" customHeight="1" x14ac:dyDescent="0.2">
      <c r="D208" s="155"/>
      <c r="E208" s="155"/>
      <c r="F208" s="34"/>
      <c r="J208" s="34"/>
      <c r="K208" s="34"/>
      <c r="P208" s="242">
        <f>_xll.qlCalendarAdvance(Calendar,P207,"1D","f")</f>
        <v>42299</v>
      </c>
      <c r="Q208" s="221">
        <f>_xll.qlInterpolationInterpolate($M$2,P208,TRUE)</f>
        <v>5.1616703513164704E-4</v>
      </c>
      <c r="V208" s="34"/>
      <c r="W208" s="34"/>
    </row>
    <row r="209" spans="4:23" ht="11.25" customHeight="1" x14ac:dyDescent="0.2">
      <c r="D209" s="155"/>
      <c r="E209" s="155"/>
      <c r="F209" s="34"/>
      <c r="J209" s="34"/>
      <c r="K209" s="34"/>
      <c r="P209" s="242">
        <f>_xll.qlCalendarAdvance(Calendar,P208,"1D","f")</f>
        <v>42300</v>
      </c>
      <c r="Q209" s="221">
        <f>_xll.qlInterpolationInterpolate($M$2,P209,TRUE)</f>
        <v>5.15840645298299E-4</v>
      </c>
      <c r="V209" s="34"/>
      <c r="W209" s="34"/>
    </row>
    <row r="210" spans="4:23" ht="11.25" customHeight="1" x14ac:dyDescent="0.2">
      <c r="D210" s="155"/>
      <c r="E210" s="155"/>
      <c r="F210" s="34"/>
      <c r="J210" s="34"/>
      <c r="K210" s="34"/>
      <c r="P210" s="242">
        <f>_xll.qlCalendarAdvance(Calendar,P209,"1D","f")</f>
        <v>42303</v>
      </c>
      <c r="Q210" s="221">
        <f>_xll.qlInterpolationInterpolate($M$2,P210,TRUE)</f>
        <v>5.1485484223805396E-4</v>
      </c>
      <c r="V210" s="34"/>
      <c r="W210" s="34"/>
    </row>
    <row r="211" spans="4:23" ht="11.25" customHeight="1" x14ac:dyDescent="0.2">
      <c r="D211" s="155"/>
      <c r="E211" s="155"/>
      <c r="F211" s="34"/>
      <c r="J211" s="34"/>
      <c r="K211" s="34"/>
      <c r="P211" s="242">
        <f>_xll.qlCalendarAdvance(Calendar,P210,"1D","f")</f>
        <v>42304</v>
      </c>
      <c r="Q211" s="221">
        <f>_xll.qlInterpolationInterpolate($M$2,P211,TRUE)</f>
        <v>5.1452475504858792E-4</v>
      </c>
      <c r="V211" s="34"/>
      <c r="W211" s="34"/>
    </row>
    <row r="212" spans="4:23" ht="11.25" customHeight="1" x14ac:dyDescent="0.2">
      <c r="D212" s="155"/>
      <c r="E212" s="155"/>
      <c r="F212" s="34"/>
      <c r="J212" s="34"/>
      <c r="K212" s="34"/>
      <c r="P212" s="242">
        <f>_xll.qlCalendarAdvance(Calendar,P211,"1D","f")</f>
        <v>42305</v>
      </c>
      <c r="Q212" s="221">
        <f>_xll.qlInterpolationInterpolate($M$2,P212,TRUE)</f>
        <v>5.1419428728310414E-4</v>
      </c>
      <c r="V212" s="34"/>
      <c r="W212" s="34"/>
    </row>
    <row r="213" spans="4:23" ht="11.25" customHeight="1" x14ac:dyDescent="0.2">
      <c r="D213" s="155"/>
      <c r="E213" s="155"/>
      <c r="F213" s="34"/>
      <c r="J213" s="34"/>
      <c r="K213" s="34"/>
      <c r="P213" s="242">
        <f>_xll.qlCalendarAdvance(Calendar,P212,"1D","f")</f>
        <v>42306</v>
      </c>
      <c r="Q213" s="221">
        <f>_xll.qlInterpolationInterpolate($M$2,P213,TRUE)</f>
        <v>5.1386365644680765E-4</v>
      </c>
      <c r="V213" s="34"/>
      <c r="W213" s="34"/>
    </row>
    <row r="214" spans="4:23" ht="11.25" customHeight="1" x14ac:dyDescent="0.2">
      <c r="D214" s="155"/>
      <c r="E214" s="155"/>
      <c r="F214" s="34"/>
      <c r="J214" s="34"/>
      <c r="K214" s="34"/>
      <c r="P214" s="242">
        <f>_xll.qlCalendarAdvance(Calendar,P213,"1D","f")</f>
        <v>42307</v>
      </c>
      <c r="Q214" s="221">
        <f>_xll.qlInterpolationInterpolate($M$2,P214,TRUE)</f>
        <v>5.1353308004490293E-4</v>
      </c>
      <c r="V214" s="34"/>
      <c r="W214" s="34"/>
    </row>
    <row r="215" spans="4:23" ht="11.25" customHeight="1" x14ac:dyDescent="0.2">
      <c r="D215" s="155"/>
      <c r="E215" s="155"/>
      <c r="F215" s="34"/>
      <c r="J215" s="34"/>
      <c r="K215" s="34"/>
      <c r="P215" s="242">
        <f>_xll.qlCalendarAdvance(Calendar,P214,"1D","f")</f>
        <v>42310</v>
      </c>
      <c r="Q215" s="221">
        <f>_xll.qlInterpolationInterpolate($M$2,P215,TRUE)</f>
        <v>5.1254385249758778E-4</v>
      </c>
      <c r="V215" s="34"/>
      <c r="W215" s="34"/>
    </row>
    <row r="216" spans="4:23" ht="11.25" customHeight="1" x14ac:dyDescent="0.2">
      <c r="D216" s="155"/>
      <c r="E216" s="155"/>
      <c r="F216" s="34"/>
      <c r="J216" s="34"/>
      <c r="K216" s="34"/>
      <c r="P216" s="242">
        <f>_xll.qlCalendarAdvance(Calendar,P215,"1D","f")</f>
        <v>42311</v>
      </c>
      <c r="Q216" s="221">
        <f>_xll.qlInterpolationInterpolate($M$2,P216,TRUE)</f>
        <v>5.1221566888529817E-4</v>
      </c>
      <c r="V216" s="34"/>
      <c r="W216" s="34"/>
    </row>
    <row r="217" spans="4:23" ht="11.25" customHeight="1" x14ac:dyDescent="0.2">
      <c r="D217" s="155"/>
      <c r="E217" s="155"/>
      <c r="F217" s="34"/>
      <c r="J217" s="34"/>
      <c r="K217" s="34"/>
      <c r="P217" s="242">
        <f>_xll.qlCalendarAdvance(Calendar,P216,"1D","f")</f>
        <v>42312</v>
      </c>
      <c r="Q217" s="221">
        <f>_xll.qlInterpolationInterpolate($M$2,P217,TRUE)</f>
        <v>5.1188862723342411E-4</v>
      </c>
      <c r="V217" s="34"/>
      <c r="W217" s="34"/>
    </row>
    <row r="218" spans="4:23" ht="11.25" customHeight="1" x14ac:dyDescent="0.2">
      <c r="D218" s="155"/>
      <c r="E218" s="155"/>
      <c r="F218" s="34"/>
      <c r="J218" s="34"/>
      <c r="K218" s="34"/>
      <c r="P218" s="242">
        <f>_xll.qlCalendarAdvance(Calendar,P217,"1D","f")</f>
        <v>42313</v>
      </c>
      <c r="Q218" s="221">
        <f>_xll.qlInterpolationInterpolate($M$2,P218,TRUE)</f>
        <v>5.1156294504717053E-4</v>
      </c>
      <c r="V218" s="34"/>
      <c r="W218" s="34"/>
    </row>
    <row r="219" spans="4:23" ht="11.25" customHeight="1" x14ac:dyDescent="0.2">
      <c r="D219" s="155"/>
      <c r="E219" s="155"/>
      <c r="F219" s="34"/>
      <c r="J219" s="34"/>
      <c r="K219" s="34"/>
      <c r="P219" s="242">
        <f>_xll.qlCalendarAdvance(Calendar,P218,"1D","f")</f>
        <v>42314</v>
      </c>
      <c r="Q219" s="221">
        <f>_xll.qlInterpolationInterpolate($M$2,P219,TRUE)</f>
        <v>5.1123883983174203E-4</v>
      </c>
      <c r="V219" s="34"/>
      <c r="W219" s="34"/>
    </row>
    <row r="220" spans="4:23" ht="11.25" customHeight="1" x14ac:dyDescent="0.2">
      <c r="D220" s="155"/>
      <c r="E220" s="155"/>
      <c r="F220" s="34"/>
      <c r="J220" s="34"/>
      <c r="K220" s="34"/>
      <c r="P220" s="242">
        <f>_xll.qlCalendarAdvance(Calendar,P219,"1D","f")</f>
        <v>42317</v>
      </c>
      <c r="Q220" s="221">
        <f>_xll.qlInterpolationInterpolate($M$2,P220,TRUE)</f>
        <v>5.1027816106245501E-4</v>
      </c>
      <c r="V220" s="34"/>
      <c r="W220" s="34"/>
    </row>
    <row r="221" spans="4:23" ht="11.25" customHeight="1" x14ac:dyDescent="0.2">
      <c r="D221" s="155"/>
      <c r="E221" s="155"/>
      <c r="F221" s="34"/>
      <c r="J221" s="34"/>
      <c r="K221" s="34"/>
      <c r="P221" s="242">
        <f>_xll.qlCalendarAdvance(Calendar,P220,"1D","f")</f>
        <v>42318</v>
      </c>
      <c r="Q221" s="221">
        <f>_xll.qlInterpolationInterpolate($M$2,P221,TRUE)</f>
        <v>5.0996253878237471E-4</v>
      </c>
      <c r="V221" s="34"/>
      <c r="W221" s="34"/>
    </row>
    <row r="222" spans="4:23" ht="11.25" customHeight="1" x14ac:dyDescent="0.2">
      <c r="D222" s="155"/>
      <c r="E222" s="155"/>
      <c r="F222" s="34"/>
      <c r="J222" s="34"/>
      <c r="K222" s="34"/>
      <c r="P222" s="242">
        <f>_xll.qlCalendarAdvance(Calendar,P221,"1D","f")</f>
        <v>42319</v>
      </c>
      <c r="Q222" s="221">
        <f>_xll.qlInterpolationInterpolate($M$2,P222,TRUE)</f>
        <v>5.0964958099914315E-4</v>
      </c>
      <c r="V222" s="34"/>
      <c r="W222" s="34"/>
    </row>
    <row r="223" spans="4:23" ht="11.25" customHeight="1" x14ac:dyDescent="0.2">
      <c r="D223" s="155"/>
      <c r="E223" s="155"/>
      <c r="F223" s="34"/>
      <c r="J223" s="34"/>
      <c r="K223" s="34"/>
      <c r="P223" s="242">
        <f>_xll.qlCalendarAdvance(Calendar,P222,"1D","f")</f>
        <v>42320</v>
      </c>
      <c r="Q223" s="221">
        <f>_xll.qlInterpolationInterpolate($M$2,P223,TRUE)</f>
        <v>5.0933950521796527E-4</v>
      </c>
      <c r="V223" s="34"/>
      <c r="W223" s="34"/>
    </row>
    <row r="224" spans="4:23" ht="11.25" customHeight="1" x14ac:dyDescent="0.2">
      <c r="D224" s="155"/>
      <c r="E224" s="155"/>
      <c r="F224" s="34"/>
      <c r="J224" s="34"/>
      <c r="K224" s="34"/>
      <c r="P224" s="242">
        <f>_xll.qlCalendarAdvance(Calendar,P223,"1D","f")</f>
        <v>42321</v>
      </c>
      <c r="Q224" s="221">
        <f>_xll.qlInterpolationInterpolate($M$2,P224,TRUE)</f>
        <v>5.0903252894404587E-4</v>
      </c>
      <c r="V224" s="34"/>
      <c r="W224" s="34"/>
    </row>
    <row r="225" spans="4:23" ht="11.25" customHeight="1" x14ac:dyDescent="0.2">
      <c r="D225" s="155"/>
      <c r="E225" s="155"/>
      <c r="F225" s="34"/>
      <c r="J225" s="34"/>
      <c r="K225" s="34"/>
      <c r="P225" s="242">
        <f>_xll.qlCalendarAdvance(Calendar,P224,"1D","f")</f>
        <v>42324</v>
      </c>
      <c r="Q225" s="221">
        <f>_xll.qlInterpolationInterpolate($M$2,P225,TRUE)</f>
        <v>5.0813237221788543E-4</v>
      </c>
      <c r="V225" s="34"/>
      <c r="W225" s="34"/>
    </row>
    <row r="226" spans="4:23" ht="11.25" customHeight="1" x14ac:dyDescent="0.2">
      <c r="D226" s="155"/>
      <c r="E226" s="155"/>
      <c r="F226" s="34"/>
      <c r="J226" s="34"/>
      <c r="K226" s="34"/>
      <c r="P226" s="242">
        <f>_xll.qlCalendarAdvance(Calendar,P225,"1D","f")</f>
        <v>42325</v>
      </c>
      <c r="Q226" s="221">
        <f>_xll.qlInterpolationInterpolate($M$2,P226,TRUE)</f>
        <v>5.07839969025047E-4</v>
      </c>
      <c r="V226" s="34"/>
      <c r="W226" s="34"/>
    </row>
    <row r="227" spans="4:23" ht="11.25" customHeight="1" x14ac:dyDescent="0.2">
      <c r="D227" s="155"/>
      <c r="E227" s="155"/>
      <c r="F227" s="34"/>
      <c r="J227" s="34"/>
      <c r="K227" s="34"/>
      <c r="P227" s="242">
        <f>_xll.qlCalendarAdvance(Calendar,P226,"1D","f")</f>
        <v>42326</v>
      </c>
      <c r="Q227" s="221">
        <f>_xll.qlInterpolationInterpolate($M$2,P227,TRUE)</f>
        <v>5.0755175286549084E-4</v>
      </c>
      <c r="V227" s="34"/>
      <c r="W227" s="34"/>
    </row>
    <row r="228" spans="4:23" ht="11.25" customHeight="1" x14ac:dyDescent="0.2">
      <c r="D228" s="155"/>
      <c r="E228" s="155"/>
      <c r="F228" s="34"/>
      <c r="J228" s="34"/>
      <c r="K228" s="34"/>
      <c r="P228" s="242">
        <f>_xll.qlCalendarAdvance(Calendar,P227,"1D","f")</f>
        <v>42327</v>
      </c>
      <c r="Q228" s="221">
        <f>_xll.qlInterpolationInterpolate($M$2,P228,TRUE)</f>
        <v>5.0726794124442154E-4</v>
      </c>
      <c r="V228" s="34"/>
      <c r="W228" s="34"/>
    </row>
    <row r="229" spans="4:23" ht="11.25" customHeight="1" x14ac:dyDescent="0.2">
      <c r="D229" s="155"/>
      <c r="E229" s="155"/>
      <c r="F229" s="34"/>
      <c r="J229" s="34"/>
      <c r="K229" s="34"/>
      <c r="P229" s="242">
        <f>_xll.qlCalendarAdvance(Calendar,P228,"1D","f")</f>
        <v>42328</v>
      </c>
      <c r="Q229" s="221">
        <f>_xll.qlInterpolationInterpolate($M$2,P229,TRUE)</f>
        <v>5.0698875166704381E-4</v>
      </c>
      <c r="V229" s="34"/>
      <c r="W229" s="34"/>
    </row>
    <row r="230" spans="4:23" ht="11.25" customHeight="1" x14ac:dyDescent="0.2">
      <c r="D230" s="155"/>
      <c r="E230" s="155"/>
      <c r="F230" s="34"/>
      <c r="J230" s="34"/>
      <c r="K230" s="34"/>
      <c r="P230" s="242">
        <f>_xll.qlCalendarAdvance(Calendar,P229,"1D","f")</f>
        <v>42331</v>
      </c>
      <c r="Q230" s="221">
        <f>_xll.qlInterpolationInterpolate($M$2,P230,TRUE)</f>
        <v>5.0618109024910829E-4</v>
      </c>
      <c r="V230" s="34"/>
      <c r="W230" s="34"/>
    </row>
    <row r="231" spans="4:23" ht="11.25" customHeight="1" x14ac:dyDescent="0.2">
      <c r="D231" s="155"/>
      <c r="E231" s="155"/>
      <c r="F231" s="34"/>
      <c r="J231" s="34"/>
      <c r="K231" s="34"/>
      <c r="P231" s="242">
        <f>_xll.qlCalendarAdvance(Calendar,P230,"1D","f")</f>
        <v>42332</v>
      </c>
      <c r="Q231" s="221">
        <f>_xll.qlInterpolationInterpolate($M$2,P231,TRUE)</f>
        <v>5.0592256389854473E-4</v>
      </c>
      <c r="V231" s="34"/>
      <c r="W231" s="34"/>
    </row>
    <row r="232" spans="4:23" ht="11.25" customHeight="1" x14ac:dyDescent="0.2">
      <c r="D232" s="155"/>
      <c r="E232" s="155"/>
      <c r="F232" s="34"/>
      <c r="J232" s="34"/>
      <c r="K232" s="34"/>
      <c r="P232" s="242">
        <f>_xll.qlCalendarAdvance(Calendar,P231,"1D","f")</f>
        <v>42333</v>
      </c>
      <c r="Q232" s="221">
        <f>_xll.qlInterpolationInterpolate($M$2,P232,TRUE)</f>
        <v>5.0566974711769663E-4</v>
      </c>
      <c r="V232" s="34"/>
      <c r="W232" s="34"/>
    </row>
    <row r="233" spans="4:23" ht="11.25" customHeight="1" x14ac:dyDescent="0.2">
      <c r="D233" s="155"/>
      <c r="E233" s="155"/>
      <c r="F233" s="34"/>
      <c r="J233" s="34"/>
      <c r="K233" s="34"/>
      <c r="P233" s="242">
        <f>_xll.qlCalendarAdvance(Calendar,P232,"1D","f")</f>
        <v>42334</v>
      </c>
      <c r="Q233" s="221">
        <f>_xll.qlInterpolationInterpolate($M$2,P233,TRUE)</f>
        <v>5.054228574117687E-4</v>
      </c>
      <c r="V233" s="34"/>
      <c r="W233" s="34"/>
    </row>
    <row r="234" spans="4:23" ht="11.25" customHeight="1" x14ac:dyDescent="0.2">
      <c r="D234" s="155"/>
      <c r="E234" s="155"/>
      <c r="F234" s="34"/>
      <c r="J234" s="34"/>
      <c r="K234" s="34"/>
      <c r="P234" s="242">
        <f>_xll.qlCalendarAdvance(Calendar,P233,"1D","f")</f>
        <v>42335</v>
      </c>
      <c r="Q234" s="221">
        <f>_xll.qlInterpolationInterpolate($M$2,P234,TRUE)</f>
        <v>5.0518211228596554E-4</v>
      </c>
      <c r="V234" s="34"/>
      <c r="W234" s="34"/>
    </row>
    <row r="235" spans="4:23" ht="11.25" customHeight="1" x14ac:dyDescent="0.2">
      <c r="D235" s="155"/>
      <c r="E235" s="155"/>
      <c r="F235" s="34"/>
      <c r="J235" s="34"/>
      <c r="K235" s="34"/>
      <c r="P235" s="242">
        <f>_xll.qlCalendarAdvance(Calendar,P234,"1D","f")</f>
        <v>42338</v>
      </c>
      <c r="Q235" s="221">
        <f>_xll.qlInterpolationInterpolate($M$2,P235,TRUE)</f>
        <v>5.0449891944135338E-4</v>
      </c>
      <c r="V235" s="34"/>
      <c r="W235" s="34"/>
    </row>
    <row r="236" spans="4:23" ht="11.25" customHeight="1" x14ac:dyDescent="0.2">
      <c r="D236" s="155"/>
      <c r="E236" s="155"/>
      <c r="F236" s="34"/>
      <c r="J236" s="34"/>
      <c r="K236" s="34"/>
      <c r="P236" s="242">
        <f>_xll.qlCalendarAdvance(Calendar,P235,"1D","f")</f>
        <v>42339</v>
      </c>
      <c r="Q236" s="221">
        <f>_xll.qlInterpolationInterpolate($M$2,P236,TRUE)</f>
        <v>5.0428492768809737E-4</v>
      </c>
      <c r="V236" s="34"/>
      <c r="W236" s="34"/>
    </row>
    <row r="237" spans="4:23" ht="11.25" customHeight="1" x14ac:dyDescent="0.2">
      <c r="D237" s="155"/>
      <c r="E237" s="155"/>
      <c r="F237" s="34"/>
      <c r="J237" s="34"/>
      <c r="K237" s="34"/>
      <c r="P237" s="242">
        <f>_xll.qlCalendarAdvance(Calendar,P236,"1D","f")</f>
        <v>42340</v>
      </c>
      <c r="Q237" s="221">
        <f>_xll.qlInterpolationInterpolate($M$2,P237,TRUE)</f>
        <v>5.0407816804099012E-4</v>
      </c>
      <c r="V237" s="34"/>
      <c r="W237" s="34"/>
    </row>
    <row r="238" spans="4:23" ht="11.25" customHeight="1" x14ac:dyDescent="0.2">
      <c r="D238" s="155"/>
      <c r="E238" s="155"/>
      <c r="F238" s="34"/>
      <c r="J238" s="34"/>
      <c r="K238" s="34"/>
      <c r="P238" s="242">
        <f>_xll.qlCalendarAdvance(Calendar,P237,"1D","f")</f>
        <v>42341</v>
      </c>
      <c r="Q238" s="221">
        <f>_xll.qlInterpolationInterpolate($M$2,P238,TRUE)</f>
        <v>5.0387885800523633E-4</v>
      </c>
      <c r="V238" s="34"/>
      <c r="W238" s="34"/>
    </row>
    <row r="239" spans="4:23" ht="11.25" customHeight="1" x14ac:dyDescent="0.2">
      <c r="D239" s="155"/>
      <c r="E239" s="155"/>
      <c r="F239" s="34"/>
      <c r="J239" s="34"/>
      <c r="K239" s="34"/>
      <c r="P239" s="242">
        <f>_xll.qlCalendarAdvance(Calendar,P238,"1D","f")</f>
        <v>42342</v>
      </c>
      <c r="Q239" s="221">
        <f>_xll.qlInterpolationInterpolate($M$2,P239,TRUE)</f>
        <v>5.0368721508604062E-4</v>
      </c>
      <c r="V239" s="34"/>
      <c r="W239" s="34"/>
    </row>
    <row r="240" spans="4:23" ht="11.25" customHeight="1" x14ac:dyDescent="0.2">
      <c r="D240" s="155"/>
      <c r="E240" s="155"/>
      <c r="F240" s="34"/>
      <c r="J240" s="34"/>
      <c r="K240" s="34"/>
      <c r="P240" s="242">
        <f>_xll.qlCalendarAdvance(Calendar,P239,"1D","f")</f>
        <v>42345</v>
      </c>
      <c r="Q240" s="221">
        <f>_xll.qlInterpolationInterpolate($M$2,P240,TRUE)</f>
        <v>5.0316046407985007E-4</v>
      </c>
      <c r="V240" s="34"/>
      <c r="W240" s="34"/>
    </row>
    <row r="241" spans="4:23" ht="11.25" customHeight="1" x14ac:dyDescent="0.2">
      <c r="D241" s="155"/>
      <c r="E241" s="155"/>
      <c r="F241" s="34"/>
      <c r="J241" s="34"/>
      <c r="K241" s="34"/>
      <c r="P241" s="242">
        <f>_xll.qlCalendarAdvance(Calendar,P240,"1D","f")</f>
        <v>42346</v>
      </c>
      <c r="Q241" s="221">
        <f>_xll.qlInterpolationInterpolate($M$2,P241,TRUE)</f>
        <v>5.030016646789345E-4</v>
      </c>
      <c r="V241" s="34"/>
      <c r="W241" s="34"/>
    </row>
    <row r="242" spans="4:23" ht="11.25" customHeight="1" x14ac:dyDescent="0.2">
      <c r="D242" s="155"/>
      <c r="E242" s="155"/>
      <c r="F242" s="34"/>
      <c r="J242" s="34"/>
      <c r="K242" s="34"/>
      <c r="P242" s="242">
        <f>_xll.qlCalendarAdvance(Calendar,P241,"1D","f")</f>
        <v>42347</v>
      </c>
      <c r="Q242" s="221">
        <f>_xll.qlInterpolationInterpolate($M$2,P242,TRUE)</f>
        <v>5.0285161992060087E-4</v>
      </c>
      <c r="V242" s="34"/>
      <c r="W242" s="34"/>
    </row>
    <row r="243" spans="4:23" ht="11.25" customHeight="1" x14ac:dyDescent="0.2">
      <c r="D243" s="155"/>
      <c r="E243" s="155"/>
      <c r="F243" s="34"/>
      <c r="J243" s="34"/>
      <c r="K243" s="34"/>
      <c r="P243" s="242">
        <f>_xll.qlCalendarAdvance(Calendar,P242,"1D","f")</f>
        <v>42348</v>
      </c>
      <c r="Q243" s="221">
        <f>_xll.qlInterpolationInterpolate($M$2,P243,TRUE)</f>
        <v>5.0271054731005401E-4</v>
      </c>
      <c r="V243" s="34"/>
      <c r="W243" s="34"/>
    </row>
    <row r="244" spans="4:23" ht="11.25" customHeight="1" x14ac:dyDescent="0.2">
      <c r="D244" s="155"/>
      <c r="E244" s="155"/>
      <c r="F244" s="34"/>
      <c r="J244" s="34"/>
      <c r="K244" s="34"/>
      <c r="P244" s="242">
        <f>_xll.qlCalendarAdvance(Calendar,P243,"1D","f")</f>
        <v>42349</v>
      </c>
      <c r="Q244" s="221">
        <f>_xll.qlInterpolationInterpolate($M$2,P244,TRUE)</f>
        <v>5.0257866435249841E-4</v>
      </c>
      <c r="V244" s="34"/>
      <c r="W244" s="34"/>
    </row>
    <row r="245" spans="4:23" ht="11.25" customHeight="1" x14ac:dyDescent="0.2">
      <c r="D245" s="155"/>
      <c r="E245" s="155"/>
      <c r="F245" s="34"/>
      <c r="J245" s="34"/>
      <c r="K245" s="34"/>
      <c r="P245" s="242">
        <f>_xll.qlCalendarAdvance(Calendar,P244,"1D","f")</f>
        <v>42352</v>
      </c>
      <c r="Q245" s="221">
        <f>_xll.qlInterpolationInterpolate($M$2,P245,TRUE)</f>
        <v>5.0224032844982793E-4</v>
      </c>
      <c r="V245" s="34"/>
      <c r="W245" s="34"/>
    </row>
    <row r="246" spans="4:23" ht="11.25" customHeight="1" x14ac:dyDescent="0.2">
      <c r="D246" s="155"/>
      <c r="E246" s="155"/>
      <c r="F246" s="34"/>
      <c r="J246" s="34"/>
      <c r="K246" s="34"/>
      <c r="P246" s="242">
        <f>_xll.qlCalendarAdvance(Calendar,P245,"1D","f")</f>
        <v>42353</v>
      </c>
      <c r="Q246" s="221">
        <f>_xll.qlInterpolationInterpolate($M$2,P246,TRUE)</f>
        <v>5.0214737915628557E-4</v>
      </c>
      <c r="V246" s="34"/>
      <c r="W246" s="34"/>
    </row>
    <row r="247" spans="4:23" ht="11.25" customHeight="1" x14ac:dyDescent="0.2">
      <c r="D247" s="155"/>
      <c r="E247" s="155"/>
      <c r="F247" s="34"/>
      <c r="J247" s="34"/>
      <c r="K247" s="34"/>
      <c r="P247" s="242">
        <f>_xll.qlCalendarAdvance(Calendar,P246,"1D","f")</f>
        <v>42354</v>
      </c>
      <c r="Q247" s="221">
        <f>_xll.qlInterpolationInterpolate($M$2,P247,TRUE)</f>
        <v>5.0206470704175846E-4</v>
      </c>
      <c r="V247" s="34"/>
      <c r="W247" s="34"/>
    </row>
    <row r="248" spans="4:23" ht="11.25" customHeight="1" x14ac:dyDescent="0.2">
      <c r="D248" s="155"/>
      <c r="E248" s="155"/>
      <c r="F248" s="34"/>
      <c r="J248" s="34"/>
      <c r="K248" s="34"/>
      <c r="P248" s="242">
        <f>_xll.qlCalendarAdvance(Calendar,P247,"1D","f")</f>
        <v>42355</v>
      </c>
      <c r="Q248" s="221">
        <f>_xll.qlInterpolationInterpolate($M$2,P248,TRUE)</f>
        <v>5.0199155438183972E-4</v>
      </c>
      <c r="V248" s="34"/>
      <c r="W248" s="34"/>
    </row>
    <row r="249" spans="4:23" ht="11.25" customHeight="1" x14ac:dyDescent="0.2">
      <c r="D249" s="155"/>
      <c r="E249" s="155"/>
      <c r="F249" s="34"/>
      <c r="J249" s="34"/>
      <c r="K249" s="34"/>
      <c r="P249" s="242">
        <f>_xll.qlCalendarAdvance(Calendar,P248,"1D","f")</f>
        <v>42356</v>
      </c>
      <c r="Q249" s="221">
        <f>_xll.qlInterpolationInterpolate($M$2,P249,TRUE)</f>
        <v>5.019269038286278E-4</v>
      </c>
      <c r="V249" s="34"/>
      <c r="W249" s="34"/>
    </row>
    <row r="250" spans="4:23" ht="11.25" customHeight="1" x14ac:dyDescent="0.2">
      <c r="D250" s="155"/>
      <c r="E250" s="155"/>
      <c r="F250" s="34"/>
      <c r="J250" s="34"/>
      <c r="K250" s="34"/>
      <c r="P250" s="242">
        <f>_xll.qlCalendarAdvance(Calendar,P249,"1D","f")</f>
        <v>42359</v>
      </c>
      <c r="Q250" s="221">
        <f>_xll.qlInterpolationInterpolate($M$2,P250,TRUE)</f>
        <v>5.017822455088577E-4</v>
      </c>
      <c r="V250" s="34"/>
      <c r="W250" s="34"/>
    </row>
    <row r="251" spans="4:23" ht="11.25" customHeight="1" x14ac:dyDescent="0.2">
      <c r="D251" s="155"/>
      <c r="E251" s="155"/>
      <c r="F251" s="34"/>
      <c r="J251" s="34"/>
      <c r="K251" s="34"/>
      <c r="P251" s="242">
        <f>_xll.qlCalendarAdvance(Calendar,P250,"1D","f")</f>
        <v>42360</v>
      </c>
      <c r="Q251" s="221">
        <f>_xll.qlInterpolationInterpolate($M$2,P251,TRUE)</f>
        <v>5.0174988408209769E-4</v>
      </c>
      <c r="V251" s="34"/>
      <c r="W251" s="34"/>
    </row>
    <row r="252" spans="4:23" ht="11.25" customHeight="1" x14ac:dyDescent="0.2">
      <c r="D252" s="155"/>
      <c r="E252" s="155"/>
      <c r="F252" s="34"/>
      <c r="J252" s="34"/>
      <c r="K252" s="34"/>
      <c r="P252" s="242">
        <f>_xll.qlCalendarAdvance(Calendar,P251,"1D","f")</f>
        <v>42361</v>
      </c>
      <c r="Q252" s="221">
        <f>_xll.qlInterpolationInterpolate($M$2,P252,TRUE)</f>
        <v>5.0172516511185676E-4</v>
      </c>
      <c r="V252" s="34"/>
      <c r="W252" s="34"/>
    </row>
    <row r="253" spans="4:23" ht="11.25" customHeight="1" x14ac:dyDescent="0.2">
      <c r="D253" s="155"/>
      <c r="E253" s="155"/>
      <c r="F253" s="34"/>
      <c r="J253" s="34"/>
      <c r="K253" s="34"/>
      <c r="P253" s="242">
        <f>_xll.qlCalendarAdvance(Calendar,P252,"1D","f")</f>
        <v>42366</v>
      </c>
      <c r="Q253" s="221">
        <f>_xll.qlInterpolationInterpolate($M$2,P253,TRUE)</f>
        <v>5.0171018955712482E-4</v>
      </c>
      <c r="V253" s="34"/>
      <c r="W253" s="34"/>
    </row>
    <row r="254" spans="4:23" ht="11.25" customHeight="1" x14ac:dyDescent="0.2">
      <c r="D254" s="155"/>
      <c r="E254" s="155"/>
      <c r="F254" s="34"/>
      <c r="J254" s="34"/>
      <c r="K254" s="34"/>
      <c r="P254" s="242">
        <f>_xll.qlCalendarAdvance(Calendar,P253,"1D","f")</f>
        <v>42367</v>
      </c>
      <c r="Q254" s="221">
        <f>_xll.qlInterpolationInterpolate($M$2,P254,TRUE)</f>
        <v>5.017277147952101E-4</v>
      </c>
      <c r="V254" s="34"/>
      <c r="W254" s="34"/>
    </row>
    <row r="255" spans="4:23" ht="11.25" customHeight="1" x14ac:dyDescent="0.2">
      <c r="D255" s="155"/>
      <c r="E255" s="155"/>
      <c r="F255" s="34"/>
      <c r="J255" s="34"/>
      <c r="K255" s="34"/>
      <c r="P255" s="242">
        <f>_xll.qlCalendarAdvance(Calendar,P254,"1D","f")</f>
        <v>42368</v>
      </c>
      <c r="Q255" s="221">
        <f>_xll.qlInterpolationInterpolate($M$2,P255,TRUE)</f>
        <v>5.0175167897955166E-4</v>
      </c>
      <c r="V255" s="34"/>
      <c r="W255" s="34"/>
    </row>
    <row r="256" spans="4:23" ht="11.25" customHeight="1" x14ac:dyDescent="0.2">
      <c r="D256" s="155"/>
      <c r="E256" s="155"/>
      <c r="F256" s="34"/>
      <c r="J256" s="34"/>
      <c r="K256" s="34"/>
      <c r="P256" s="242">
        <f>_xll.qlCalendarAdvance(Calendar,P255,"1D","f")</f>
        <v>42373</v>
      </c>
      <c r="Q256" s="221">
        <f>_xll.qlInterpolationInterpolate($M$2,P256,TRUE)</f>
        <v>5.0196206654379001E-4</v>
      </c>
      <c r="V256" s="34"/>
      <c r="W256" s="34"/>
    </row>
    <row r="257" spans="4:23" ht="11.25" customHeight="1" x14ac:dyDescent="0.2">
      <c r="D257" s="155"/>
      <c r="E257" s="155"/>
      <c r="F257" s="34"/>
      <c r="J257" s="34"/>
      <c r="K257" s="34"/>
      <c r="P257" s="242">
        <f>_xll.qlCalendarAdvance(Calendar,P256,"1D","f")</f>
        <v>42374</v>
      </c>
      <c r="Q257" s="221">
        <f>_xll.qlInterpolationInterpolate($M$2,P257,TRUE)</f>
        <v>5.0202105387488086E-4</v>
      </c>
      <c r="V257" s="34"/>
      <c r="W257" s="34"/>
    </row>
    <row r="258" spans="4:23" ht="11.25" customHeight="1" x14ac:dyDescent="0.2">
      <c r="D258" s="155"/>
      <c r="E258" s="155"/>
      <c r="F258" s="34"/>
      <c r="J258" s="34"/>
      <c r="K258" s="34"/>
      <c r="P258" s="242">
        <f>_xll.qlCalendarAdvance(Calendar,P257,"1D","f")</f>
        <v>42376</v>
      </c>
      <c r="Q258" s="221">
        <f>_xll.qlInterpolationInterpolate($M$2,P258,TRUE)</f>
        <v>5.0215456291500561E-4</v>
      </c>
      <c r="V258" s="34"/>
      <c r="W258" s="34"/>
    </row>
    <row r="259" spans="4:23" ht="11.25" customHeight="1" x14ac:dyDescent="0.2">
      <c r="D259" s="155"/>
      <c r="E259" s="155"/>
      <c r="F259" s="34"/>
      <c r="J259" s="34"/>
      <c r="K259" s="34"/>
      <c r="P259" s="242">
        <f>_xll.qlCalendarAdvance(Calendar,P258,"1D","f")</f>
        <v>42377</v>
      </c>
      <c r="Q259" s="221">
        <f>_xll.qlInterpolationInterpolate($M$2,P259,TRUE)</f>
        <v>5.0222874076396435E-4</v>
      </c>
      <c r="V259" s="34"/>
      <c r="W259" s="34"/>
    </row>
    <row r="260" spans="4:23" ht="11.25" customHeight="1" x14ac:dyDescent="0.2">
      <c r="D260" s="155"/>
      <c r="E260" s="155"/>
      <c r="F260" s="34"/>
      <c r="J260" s="34"/>
      <c r="K260" s="34"/>
      <c r="P260" s="242">
        <f>_xll.qlCalendarAdvance(Calendar,P259,"1D","f")</f>
        <v>42380</v>
      </c>
      <c r="Q260" s="221">
        <f>_xll.qlInterpolationInterpolate($M$2,P260,TRUE)</f>
        <v>5.0247890446597553E-4</v>
      </c>
      <c r="V260" s="34"/>
      <c r="W260" s="34"/>
    </row>
    <row r="261" spans="4:23" ht="11.25" customHeight="1" x14ac:dyDescent="0.2">
      <c r="D261" s="155"/>
      <c r="E261" s="155"/>
      <c r="F261" s="34"/>
      <c r="J261" s="34"/>
      <c r="K261" s="34"/>
      <c r="P261" s="242">
        <f>_xll.qlCalendarAdvance(Calendar,P260,"1D","f")</f>
        <v>42381</v>
      </c>
      <c r="Q261" s="221">
        <f>_xll.qlInterpolationInterpolate($M$2,P261,TRUE)</f>
        <v>5.0257092931823232E-4</v>
      </c>
      <c r="V261" s="34"/>
      <c r="W261" s="34"/>
    </row>
    <row r="262" spans="4:23" ht="11.25" customHeight="1" x14ac:dyDescent="0.2">
      <c r="D262" s="155"/>
      <c r="E262" s="155"/>
      <c r="F262" s="34"/>
      <c r="J262" s="34"/>
      <c r="K262" s="34"/>
      <c r="P262" s="242">
        <f>_xll.qlCalendarAdvance(Calendar,P261,"1D","f")</f>
        <v>42382</v>
      </c>
      <c r="Q262" s="221">
        <f>_xll.qlInterpolationInterpolate($M$2,P262,TRUE)</f>
        <v>5.026669860962199E-4</v>
      </c>
      <c r="V262" s="34"/>
      <c r="W262" s="34"/>
    </row>
    <row r="263" spans="4:23" ht="11.25" customHeight="1" x14ac:dyDescent="0.2">
      <c r="D263" s="155"/>
      <c r="E263" s="155"/>
      <c r="F263" s="34"/>
      <c r="J263" s="34"/>
      <c r="K263" s="34"/>
      <c r="P263" s="242">
        <f>_xll.qlCalendarAdvance(Calendar,P262,"1D","f")</f>
        <v>42383</v>
      </c>
      <c r="Q263" s="221">
        <f>_xll.qlInterpolationInterpolate($M$2,P263,TRUE)</f>
        <v>5.0276690286990056E-4</v>
      </c>
      <c r="V263" s="34"/>
      <c r="W263" s="34"/>
    </row>
    <row r="264" spans="4:23" ht="11.25" customHeight="1" x14ac:dyDescent="0.2">
      <c r="D264" s="155"/>
      <c r="E264" s="155"/>
      <c r="F264" s="34"/>
      <c r="J264" s="34"/>
      <c r="K264" s="34"/>
      <c r="P264" s="242">
        <f>_xll.qlCalendarAdvance(Calendar,P263,"1D","f")</f>
        <v>42384</v>
      </c>
      <c r="Q264" s="221">
        <f>_xll.qlInterpolationInterpolate($M$2,P264,TRUE)</f>
        <v>5.0287050770923684E-4</v>
      </c>
      <c r="V264" s="34"/>
      <c r="W264" s="34"/>
    </row>
    <row r="265" spans="4:23" ht="11.25" customHeight="1" x14ac:dyDescent="0.2">
      <c r="D265" s="155"/>
      <c r="E265" s="155"/>
      <c r="F265" s="34"/>
      <c r="J265" s="34"/>
      <c r="K265" s="34"/>
      <c r="P265" s="242">
        <f>_xll.qlCalendarAdvance(Calendar,P264,"1D","f")</f>
        <v>42387</v>
      </c>
      <c r="Q265" s="221">
        <f>_xll.qlInterpolationInterpolate($M$2,P265,TRUE)</f>
        <v>5.032017313208035E-4</v>
      </c>
      <c r="V265" s="34"/>
      <c r="W265" s="34"/>
    </row>
    <row r="266" spans="4:23" ht="11.25" customHeight="1" x14ac:dyDescent="0.2">
      <c r="D266" s="155"/>
      <c r="E266" s="155"/>
      <c r="F266" s="34"/>
      <c r="J266" s="34"/>
      <c r="K266" s="34"/>
      <c r="P266" s="242">
        <f>_xll.qlCalendarAdvance(Calendar,P265,"1D","f")</f>
        <v>42388</v>
      </c>
      <c r="Q266" s="221">
        <f>_xll.qlInterpolationInterpolate($M$2,P266,TRUE)</f>
        <v>5.0331836912238662E-4</v>
      </c>
      <c r="V266" s="34"/>
      <c r="W266" s="34"/>
    </row>
    <row r="267" spans="4:23" ht="11.25" customHeight="1" x14ac:dyDescent="0.2">
      <c r="D267" s="155"/>
      <c r="E267" s="155"/>
      <c r="F267" s="34"/>
      <c r="J267" s="34"/>
      <c r="K267" s="34"/>
      <c r="P267" s="242">
        <f>_xll.qlCalendarAdvance(Calendar,P266,"1D","f")</f>
        <v>42389</v>
      </c>
      <c r="Q267" s="221">
        <f>_xll.qlInterpolationInterpolate($M$2,P267,TRUE)</f>
        <v>5.0343783533943762E-4</v>
      </c>
      <c r="V267" s="34"/>
      <c r="W267" s="34"/>
    </row>
    <row r="268" spans="4:23" ht="11.25" customHeight="1" x14ac:dyDescent="0.2">
      <c r="D268" s="155"/>
      <c r="E268" s="155"/>
      <c r="F268" s="34"/>
      <c r="J268" s="34"/>
      <c r="K268" s="34"/>
      <c r="P268" s="242">
        <f>_xll.qlCalendarAdvance(Calendar,P267,"1D","f")</f>
        <v>42390</v>
      </c>
      <c r="Q268" s="221">
        <f>_xll.qlInterpolationInterpolate($M$2,P268,TRUE)</f>
        <v>5.035599580419189E-4</v>
      </c>
      <c r="V268" s="34"/>
      <c r="W268" s="34"/>
    </row>
    <row r="269" spans="4:23" ht="11.25" customHeight="1" x14ac:dyDescent="0.2">
      <c r="D269" s="155"/>
      <c r="E269" s="155"/>
      <c r="F269" s="34"/>
      <c r="J269" s="34"/>
      <c r="K269" s="34"/>
      <c r="P269" s="242">
        <f>_xll.qlCalendarAdvance(Calendar,P268,"1D","f")</f>
        <v>42391</v>
      </c>
      <c r="Q269" s="221">
        <f>_xll.qlInterpolationInterpolate($M$2,P269,TRUE)</f>
        <v>5.0368456529979299E-4</v>
      </c>
      <c r="V269" s="34"/>
      <c r="W269" s="34"/>
    </row>
    <row r="270" spans="4:23" ht="11.25" customHeight="1" x14ac:dyDescent="0.2">
      <c r="D270" s="155"/>
      <c r="E270" s="155"/>
      <c r="F270" s="34"/>
      <c r="J270" s="34"/>
      <c r="K270" s="34"/>
      <c r="P270" s="242">
        <f>_xll.qlCalendarAdvance(Calendar,P269,"1D","f")</f>
        <v>42394</v>
      </c>
      <c r="Q270" s="221">
        <f>_xll.qlInterpolationInterpolate($M$2,P270,TRUE)</f>
        <v>5.0407157510539628E-4</v>
      </c>
      <c r="V270" s="34"/>
      <c r="W270" s="34"/>
    </row>
    <row r="271" spans="4:23" ht="11.25" customHeight="1" x14ac:dyDescent="0.2">
      <c r="D271" s="155"/>
      <c r="E271" s="155"/>
      <c r="F271" s="34"/>
      <c r="J271" s="34"/>
      <c r="K271" s="34"/>
      <c r="P271" s="242">
        <f>_xll.qlCalendarAdvance(Calendar,P270,"1D","f")</f>
        <v>42395</v>
      </c>
      <c r="Q271" s="221">
        <f>_xll.qlInterpolationInterpolate($M$2,P271,TRUE)</f>
        <v>5.0420440128446601E-4</v>
      </c>
      <c r="V271" s="34"/>
      <c r="W271" s="34"/>
    </row>
    <row r="272" spans="4:23" ht="11.25" customHeight="1" x14ac:dyDescent="0.2">
      <c r="D272" s="155"/>
      <c r="E272" s="155"/>
      <c r="F272" s="34"/>
      <c r="J272" s="34"/>
      <c r="K272" s="34"/>
      <c r="P272" s="242">
        <f>_xll.qlCalendarAdvance(Calendar,P271,"1D","f")</f>
        <v>42396</v>
      </c>
      <c r="Q272" s="221">
        <f>_xll.qlInterpolationInterpolate($M$2,P272,TRUE)</f>
        <v>5.043388523687407E-4</v>
      </c>
      <c r="V272" s="34"/>
      <c r="W272" s="34"/>
    </row>
    <row r="273" spans="4:23" ht="11.25" customHeight="1" x14ac:dyDescent="0.2">
      <c r="D273" s="155"/>
      <c r="E273" s="155"/>
      <c r="F273" s="34"/>
      <c r="J273" s="34"/>
      <c r="K273" s="34"/>
      <c r="P273" s="242">
        <f>_xll.qlCalendarAdvance(Calendar,P272,"1D","f")</f>
        <v>42397</v>
      </c>
      <c r="Q273" s="221">
        <f>_xll.qlInterpolationInterpolate($M$2,P273,TRUE)</f>
        <v>5.0447475642818298E-4</v>
      </c>
      <c r="V273" s="34"/>
      <c r="W273" s="34"/>
    </row>
    <row r="274" spans="4:23" ht="11.25" customHeight="1" x14ac:dyDescent="0.2">
      <c r="D274" s="155"/>
      <c r="E274" s="155"/>
      <c r="F274" s="34"/>
      <c r="J274" s="34"/>
      <c r="K274" s="34"/>
      <c r="P274" s="242">
        <f>_xll.qlCalendarAdvance(Calendar,P273,"1D","f")</f>
        <v>42398</v>
      </c>
      <c r="Q274" s="221">
        <f>_xll.qlInterpolationInterpolate($M$2,P274,TRUE)</f>
        <v>5.0461194153275516E-4</v>
      </c>
      <c r="V274" s="34"/>
      <c r="W274" s="34"/>
    </row>
    <row r="275" spans="4:23" ht="11.25" customHeight="1" x14ac:dyDescent="0.2">
      <c r="D275" s="155"/>
      <c r="E275" s="155"/>
      <c r="F275" s="34"/>
      <c r="J275" s="34"/>
      <c r="K275" s="34"/>
      <c r="P275" s="242">
        <f>_xll.qlCalendarAdvance(Calendar,P274,"1D","f")</f>
        <v>42401</v>
      </c>
      <c r="Q275" s="221">
        <f>_xll.qlInterpolationInterpolate($M$2,P275,TRUE)</f>
        <v>5.0502946381687601E-4</v>
      </c>
      <c r="V275" s="34"/>
      <c r="W275" s="34"/>
    </row>
    <row r="276" spans="4:23" ht="11.25" customHeight="1" x14ac:dyDescent="0.2">
      <c r="D276" s="155"/>
      <c r="E276" s="155"/>
      <c r="F276" s="34"/>
      <c r="J276" s="34"/>
      <c r="K276" s="34"/>
      <c r="P276" s="242">
        <f>_xll.qlCalendarAdvance(Calendar,P275,"1D","f")</f>
        <v>42402</v>
      </c>
      <c r="Q276" s="221">
        <f>_xll.qlInterpolationInterpolate($M$2,P276,TRUE)</f>
        <v>5.0517005380159262E-4</v>
      </c>
      <c r="V276" s="34"/>
      <c r="W276" s="34"/>
    </row>
    <row r="277" spans="4:23" ht="11.25" customHeight="1" x14ac:dyDescent="0.2">
      <c r="D277" s="155"/>
      <c r="E277" s="155"/>
      <c r="F277" s="34"/>
      <c r="J277" s="34"/>
      <c r="K277" s="34"/>
      <c r="P277" s="242">
        <f>_xll.qlCalendarAdvance(Calendar,P276,"1D","f")</f>
        <v>42403</v>
      </c>
      <c r="Q277" s="221">
        <f>_xll.qlInterpolationInterpolate($M$2,P277,TRUE)</f>
        <v>5.0531106518125139E-4</v>
      </c>
      <c r="V277" s="34"/>
      <c r="W277" s="34"/>
    </row>
    <row r="278" spans="4:23" ht="11.25" customHeight="1" x14ac:dyDescent="0.2">
      <c r="D278" s="155"/>
      <c r="E278" s="155"/>
      <c r="F278" s="34"/>
      <c r="J278" s="34"/>
      <c r="K278" s="34"/>
      <c r="P278" s="242">
        <f>_xll.qlCalendarAdvance(Calendar,P277,"1D","f")</f>
        <v>42404</v>
      </c>
      <c r="Q278" s="221">
        <f>_xll.qlInterpolationInterpolate($M$2,P278,TRUE)</f>
        <v>5.0545232602581484E-4</v>
      </c>
      <c r="V278" s="34"/>
      <c r="W278" s="34"/>
    </row>
    <row r="279" spans="4:23" ht="11.25" customHeight="1" x14ac:dyDescent="0.2">
      <c r="D279" s="155"/>
      <c r="E279" s="155"/>
      <c r="F279" s="34"/>
      <c r="J279" s="34"/>
      <c r="K279" s="34"/>
      <c r="P279" s="242">
        <f>_xll.qlCalendarAdvance(Calendar,P278,"1D","f")</f>
        <v>42405</v>
      </c>
      <c r="Q279" s="221">
        <f>_xll.qlInterpolationInterpolate($M$2,P279,TRUE)</f>
        <v>5.0559366440524548E-4</v>
      </c>
      <c r="V279" s="34"/>
      <c r="W279" s="34"/>
    </row>
    <row r="280" spans="4:23" ht="11.25" customHeight="1" x14ac:dyDescent="0.2">
      <c r="D280" s="155"/>
      <c r="E280" s="155"/>
      <c r="F280" s="34"/>
      <c r="J280" s="34"/>
      <c r="K280" s="34"/>
      <c r="P280" s="242">
        <f>_xll.qlCalendarAdvance(Calendar,P279,"1D","f")</f>
        <v>42408</v>
      </c>
      <c r="Q280" s="221">
        <f>_xll.qlInterpolationInterpolate($M$2,P280,TRUE)</f>
        <v>5.0601642545236483E-4</v>
      </c>
      <c r="V280" s="34"/>
      <c r="W280" s="34"/>
    </row>
    <row r="281" spans="4:23" ht="11.25" customHeight="1" x14ac:dyDescent="0.2">
      <c r="D281" s="155"/>
      <c r="E281" s="155"/>
      <c r="F281" s="34"/>
      <c r="J281" s="34"/>
      <c r="K281" s="34"/>
      <c r="P281" s="242">
        <f>_xll.qlCalendarAdvance(Calendar,P280,"1D","f")</f>
        <v>42409</v>
      </c>
      <c r="Q281" s="221">
        <f>_xll.qlInterpolationInterpolate($M$2,P281,TRUE)</f>
        <v>5.0615635467088859E-4</v>
      </c>
      <c r="V281" s="34"/>
      <c r="W281" s="34"/>
    </row>
    <row r="282" spans="4:23" ht="11.25" customHeight="1" x14ac:dyDescent="0.2">
      <c r="D282" s="155"/>
      <c r="E282" s="155"/>
      <c r="F282" s="34"/>
      <c r="J282" s="34"/>
      <c r="K282" s="34"/>
      <c r="P282" s="242">
        <f>_xll.qlCalendarAdvance(Calendar,P281,"1D","f")</f>
        <v>42410</v>
      </c>
      <c r="Q282" s="221">
        <f>_xll.qlInterpolationInterpolate($M$2,P282,TRUE)</f>
        <v>5.0629550177409182E-4</v>
      </c>
      <c r="V282" s="34"/>
      <c r="W282" s="34"/>
    </row>
    <row r="283" spans="4:23" ht="11.25" customHeight="1" x14ac:dyDescent="0.2">
      <c r="D283" s="155"/>
      <c r="E283" s="155"/>
      <c r="F283" s="34"/>
      <c r="J283" s="34"/>
      <c r="K283" s="34"/>
      <c r="P283" s="242">
        <f>_xll.qlCalendarAdvance(Calendar,P282,"1D","f")</f>
        <v>42411</v>
      </c>
      <c r="Q283" s="221">
        <f>_xll.qlInterpolationInterpolate($M$2,P283,TRUE)</f>
        <v>5.0643369483193692E-4</v>
      </c>
      <c r="V283" s="34"/>
      <c r="W283" s="34"/>
    </row>
    <row r="284" spans="4:23" ht="11.25" customHeight="1" x14ac:dyDescent="0.2">
      <c r="D284" s="155"/>
      <c r="E284" s="155"/>
      <c r="F284" s="34"/>
      <c r="J284" s="34"/>
      <c r="K284" s="34"/>
      <c r="P284" s="242">
        <f>_xll.qlCalendarAdvance(Calendar,P283,"1D","f")</f>
        <v>42412</v>
      </c>
      <c r="Q284" s="221">
        <f>_xll.qlInterpolationInterpolate($M$2,P284,TRUE)</f>
        <v>5.0657076191438632E-4</v>
      </c>
      <c r="V284" s="34"/>
      <c r="W284" s="34"/>
    </row>
    <row r="285" spans="4:23" ht="11.25" customHeight="1" x14ac:dyDescent="0.2">
      <c r="D285" s="155"/>
      <c r="E285" s="155"/>
      <c r="F285" s="34"/>
      <c r="J285" s="34"/>
      <c r="K285" s="34"/>
      <c r="P285" s="242">
        <f>_xll.qlCalendarAdvance(Calendar,P284,"1D","f")</f>
        <v>42415</v>
      </c>
      <c r="Q285" s="221">
        <f>_xll.qlInterpolationInterpolate($M$2,P285,TRUE)</f>
        <v>5.0697348800898497E-4</v>
      </c>
      <c r="V285" s="34"/>
      <c r="W285" s="34"/>
    </row>
    <row r="286" spans="4:23" ht="11.25" customHeight="1" x14ac:dyDescent="0.2">
      <c r="D286" s="155"/>
      <c r="E286" s="155"/>
      <c r="F286" s="34"/>
      <c r="J286" s="34"/>
      <c r="K286" s="34"/>
      <c r="P286" s="242">
        <f>_xll.qlCalendarAdvance(Calendar,P285,"1D","f")</f>
        <v>42416</v>
      </c>
      <c r="Q286" s="221">
        <f>_xll.qlInterpolationInterpolate($M$2,P286,TRUE)</f>
        <v>5.0710433188947627E-4</v>
      </c>
      <c r="V286" s="34"/>
      <c r="W286" s="34"/>
    </row>
    <row r="287" spans="4:23" ht="11.25" customHeight="1" x14ac:dyDescent="0.2">
      <c r="D287" s="155"/>
      <c r="E287" s="155"/>
      <c r="F287" s="34"/>
      <c r="J287" s="34"/>
      <c r="K287" s="34"/>
      <c r="P287" s="242">
        <f>_xll.qlCalendarAdvance(Calendar,P286,"1D","f")</f>
        <v>42417</v>
      </c>
      <c r="Q287" s="221">
        <f>_xll.qlInterpolationInterpolate($M$2,P287,TRUE)</f>
        <v>5.0723319014438423E-4</v>
      </c>
      <c r="V287" s="34"/>
      <c r="W287" s="34"/>
    </row>
    <row r="288" spans="4:23" ht="11.25" customHeight="1" x14ac:dyDescent="0.2">
      <c r="D288" s="155"/>
      <c r="E288" s="155"/>
      <c r="F288" s="34"/>
      <c r="J288" s="34"/>
      <c r="K288" s="34"/>
      <c r="P288" s="242">
        <f>_xll.qlCalendarAdvance(Calendar,P287,"1D","f")</f>
        <v>42418</v>
      </c>
      <c r="Q288" s="221">
        <f>_xll.qlInterpolationInterpolate($M$2,P288,TRUE)</f>
        <v>5.0735989084367116E-4</v>
      </c>
      <c r="V288" s="34"/>
      <c r="W288" s="34"/>
    </row>
    <row r="289" spans="4:23" ht="11.25" customHeight="1" x14ac:dyDescent="0.2">
      <c r="D289" s="155"/>
      <c r="E289" s="155"/>
      <c r="F289" s="34"/>
      <c r="J289" s="34"/>
      <c r="K289" s="34"/>
      <c r="P289" s="242">
        <f>_xll.qlCalendarAdvance(Calendar,P288,"1D","f")</f>
        <v>42419</v>
      </c>
      <c r="Q289" s="221">
        <f>_xll.qlInterpolationInterpolate($M$2,P289,TRUE)</f>
        <v>5.0748426205729958E-4</v>
      </c>
      <c r="V289" s="34"/>
      <c r="W289" s="34"/>
    </row>
    <row r="290" spans="4:23" ht="11.25" customHeight="1" x14ac:dyDescent="0.2">
      <c r="D290" s="155"/>
      <c r="E290" s="155"/>
      <c r="F290" s="34"/>
      <c r="J290" s="34"/>
      <c r="K290" s="34"/>
      <c r="P290" s="242">
        <f>_xll.qlCalendarAdvance(Calendar,P289,"1D","f")</f>
        <v>42422</v>
      </c>
      <c r="Q290" s="221">
        <f>_xll.qlInterpolationInterpolate($M$2,P290,TRUE)</f>
        <v>5.078416794838587E-4</v>
      </c>
      <c r="V290" s="34"/>
      <c r="W290" s="34"/>
    </row>
    <row r="291" spans="4:23" ht="11.25" customHeight="1" x14ac:dyDescent="0.2">
      <c r="D291" s="155"/>
      <c r="E291" s="155"/>
      <c r="F291" s="34"/>
      <c r="J291" s="34"/>
      <c r="K291" s="34"/>
      <c r="P291" s="242">
        <f>_xll.qlCalendarAdvance(Calendar,P290,"1D","f")</f>
        <v>42423</v>
      </c>
      <c r="Q291" s="221">
        <f>_xll.qlInterpolationInterpolate($M$2,P291,TRUE)</f>
        <v>5.079550134544778E-4</v>
      </c>
      <c r="V291" s="34"/>
      <c r="W291" s="34"/>
    </row>
    <row r="292" spans="4:23" ht="11.25" customHeight="1" x14ac:dyDescent="0.2">
      <c r="D292" s="155"/>
      <c r="E292" s="155"/>
      <c r="F292" s="34"/>
      <c r="J292" s="34"/>
      <c r="K292" s="34"/>
      <c r="P292" s="242">
        <f>_xll.qlCalendarAdvance(Calendar,P291,"1D","f")</f>
        <v>42424</v>
      </c>
      <c r="Q292" s="221">
        <f>_xll.qlInterpolationInterpolate($M$2,P292,TRUE)</f>
        <v>5.0806515828925067E-4</v>
      </c>
      <c r="V292" s="34"/>
      <c r="W292" s="34"/>
    </row>
    <row r="293" spans="4:23" ht="11.25" customHeight="1" x14ac:dyDescent="0.2">
      <c r="D293" s="155"/>
      <c r="E293" s="155"/>
      <c r="F293" s="34"/>
      <c r="J293" s="34"/>
      <c r="K293" s="34"/>
      <c r="P293" s="242">
        <f>_xll.qlCalendarAdvance(Calendar,P292,"1D","f")</f>
        <v>42425</v>
      </c>
      <c r="Q293" s="221">
        <f>_xll.qlInterpolationInterpolate($M$2,P293,TRUE)</f>
        <v>5.0817194205813991E-4</v>
      </c>
      <c r="V293" s="34"/>
      <c r="W293" s="34"/>
    </row>
    <row r="294" spans="4:23" ht="11.25" customHeight="1" x14ac:dyDescent="0.2">
      <c r="D294" s="155"/>
      <c r="E294" s="155"/>
      <c r="F294" s="34"/>
      <c r="J294" s="34"/>
      <c r="K294" s="34"/>
      <c r="P294" s="242">
        <f>_xll.qlCalendarAdvance(Calendar,P293,"1D","f")</f>
        <v>42426</v>
      </c>
      <c r="Q294" s="221">
        <f>_xll.qlInterpolationInterpolate($M$2,P294,TRUE)</f>
        <v>5.0827519283110772E-4</v>
      </c>
      <c r="V294" s="34"/>
      <c r="W294" s="34"/>
    </row>
    <row r="295" spans="4:23" ht="11.25" customHeight="1" x14ac:dyDescent="0.2">
      <c r="D295" s="155"/>
      <c r="E295" s="155"/>
      <c r="F295" s="34"/>
      <c r="J295" s="34"/>
      <c r="K295" s="34"/>
      <c r="P295" s="242">
        <f>_xll.qlCalendarAdvance(Calendar,P294,"1D","f")</f>
        <v>42429</v>
      </c>
      <c r="Q295" s="221">
        <f>_xll.qlInterpolationInterpolate($M$2,P295,TRUE)</f>
        <v>5.0856202787410813E-4</v>
      </c>
      <c r="V295" s="34"/>
      <c r="W295" s="34"/>
    </row>
    <row r="296" spans="4:23" ht="11.25" customHeight="1" x14ac:dyDescent="0.2">
      <c r="D296" s="155"/>
      <c r="E296" s="155"/>
      <c r="F296" s="34"/>
      <c r="J296" s="34"/>
      <c r="K296" s="34"/>
      <c r="P296" s="242">
        <f>_xll.qlCalendarAdvance(Calendar,P295,"1D","f")</f>
        <v>42430</v>
      </c>
      <c r="Q296" s="221">
        <f>_xll.qlInterpolationInterpolate($M$2,P296,TRUE)</f>
        <v>5.0864942736301533E-4</v>
      </c>
      <c r="V296" s="34"/>
      <c r="W296" s="34"/>
    </row>
    <row r="297" spans="4:23" ht="11.25" customHeight="1" x14ac:dyDescent="0.2">
      <c r="D297" s="155"/>
      <c r="E297" s="155"/>
      <c r="F297" s="34"/>
      <c r="J297" s="34"/>
      <c r="K297" s="34"/>
      <c r="P297" s="242">
        <f>_xll.qlCalendarAdvance(Calendar,P296,"1D","f")</f>
        <v>42431</v>
      </c>
      <c r="Q297" s="221">
        <f>_xll.qlInterpolationInterpolate($M$2,P297,TRUE)</f>
        <v>5.0873243420581358E-4</v>
      </c>
      <c r="V297" s="34"/>
      <c r="W297" s="34"/>
    </row>
    <row r="298" spans="4:23" ht="11.25" customHeight="1" x14ac:dyDescent="0.2">
      <c r="D298" s="155"/>
      <c r="E298" s="155"/>
      <c r="F298" s="34"/>
      <c r="J298" s="34"/>
      <c r="K298" s="34"/>
      <c r="P298" s="242">
        <f>_xll.qlCalendarAdvance(Calendar,P297,"1D","f")</f>
        <v>42432</v>
      </c>
      <c r="Q298" s="221">
        <f>_xll.qlInterpolationInterpolate($M$2,P298,TRUE)</f>
        <v>5.088108764724653E-4</v>
      </c>
      <c r="V298" s="34"/>
      <c r="W298" s="34"/>
    </row>
    <row r="299" spans="4:23" ht="11.25" customHeight="1" x14ac:dyDescent="0.2">
      <c r="D299" s="155"/>
      <c r="E299" s="155"/>
      <c r="F299" s="34"/>
      <c r="J299" s="34"/>
      <c r="K299" s="34"/>
      <c r="P299" s="242">
        <f>_xll.qlCalendarAdvance(Calendar,P298,"1D","f")</f>
        <v>42433</v>
      </c>
      <c r="Q299" s="221">
        <f>_xll.qlInterpolationInterpolate($M$2,P299,TRUE)</f>
        <v>5.0888458223293279E-4</v>
      </c>
      <c r="V299" s="34"/>
      <c r="W299" s="34"/>
    </row>
    <row r="300" spans="4:23" ht="11.25" customHeight="1" x14ac:dyDescent="0.2">
      <c r="D300" s="155"/>
      <c r="E300" s="155"/>
      <c r="F300" s="34"/>
      <c r="J300" s="34"/>
      <c r="K300" s="34"/>
      <c r="P300" s="242">
        <f>_xll.qlCalendarAdvance(Calendar,P299,"1D","f")</f>
        <v>42436</v>
      </c>
      <c r="Q300" s="221">
        <f>_xll.qlInterpolationInterpolate($M$2,P300,TRUE)</f>
        <v>5.0907556117685553E-4</v>
      </c>
      <c r="V300" s="34"/>
      <c r="W300" s="34"/>
    </row>
    <row r="301" spans="4:23" ht="11.25" customHeight="1" x14ac:dyDescent="0.2">
      <c r="D301" s="155"/>
      <c r="E301" s="155"/>
      <c r="F301" s="34"/>
      <c r="J301" s="34"/>
      <c r="K301" s="34"/>
      <c r="P301" s="242">
        <f>_xll.qlCalendarAdvance(Calendar,P300,"1D","f")</f>
        <v>42437</v>
      </c>
      <c r="Q301" s="221">
        <f>_xll.qlInterpolationInterpolate($M$2,P301,TRUE)</f>
        <v>5.0912860161221119E-4</v>
      </c>
      <c r="V301" s="34"/>
      <c r="W301" s="34"/>
    </row>
    <row r="302" spans="4:23" ht="11.25" customHeight="1" x14ac:dyDescent="0.2">
      <c r="D302" s="155"/>
      <c r="E302" s="155"/>
      <c r="F302" s="34"/>
      <c r="J302" s="34"/>
      <c r="K302" s="34"/>
      <c r="P302" s="242">
        <f>_xll.qlCalendarAdvance(Calendar,P301,"1D","f")</f>
        <v>42438</v>
      </c>
      <c r="Q302" s="221">
        <f>_xll.qlInterpolationInterpolate($M$2,P302,TRUE)</f>
        <v>5.0917604589119511E-4</v>
      </c>
      <c r="V302" s="34"/>
      <c r="W302" s="34"/>
    </row>
    <row r="303" spans="4:23" ht="11.25" customHeight="1" x14ac:dyDescent="0.2">
      <c r="D303" s="155"/>
      <c r="E303" s="155"/>
      <c r="F303" s="34"/>
      <c r="J303" s="34"/>
      <c r="K303" s="34"/>
      <c r="P303" s="242">
        <f>_xll.qlCalendarAdvance(Calendar,P302,"1D","f")</f>
        <v>42439</v>
      </c>
      <c r="Q303" s="221">
        <f>_xll.qlInterpolationInterpolate($M$2,P303,TRUE)</f>
        <v>5.0921772208376958E-4</v>
      </c>
      <c r="V303" s="34"/>
      <c r="W303" s="34"/>
    </row>
    <row r="304" spans="4:23" ht="11.25" customHeight="1" x14ac:dyDescent="0.2">
      <c r="D304" s="155"/>
      <c r="E304" s="155"/>
      <c r="F304" s="34"/>
      <c r="J304" s="34"/>
      <c r="K304" s="34"/>
      <c r="P304" s="242">
        <f>_xll.qlCalendarAdvance(Calendar,P303,"1D","f")</f>
        <v>42440</v>
      </c>
      <c r="Q304" s="221">
        <f>_xll.qlInterpolationInterpolate($M$2,P304,TRUE)</f>
        <v>5.0925345825989714E-4</v>
      </c>
      <c r="V304" s="34"/>
      <c r="W304" s="34"/>
    </row>
    <row r="305" spans="4:23" ht="11.25" customHeight="1" x14ac:dyDescent="0.2">
      <c r="D305" s="155"/>
      <c r="E305" s="155"/>
      <c r="F305" s="34"/>
      <c r="J305" s="34"/>
      <c r="K305" s="34"/>
      <c r="P305" s="242">
        <f>_xll.qlCalendarAdvance(Calendar,P304,"1D","f")</f>
        <v>42443</v>
      </c>
      <c r="Q305" s="221">
        <f>_xll.qlInterpolationInterpolate($M$2,P305,TRUE)</f>
        <v>5.0932330738922302E-4</v>
      </c>
      <c r="V305" s="34"/>
      <c r="W305" s="34"/>
    </row>
    <row r="306" spans="4:23" ht="11.25" customHeight="1" x14ac:dyDescent="0.2">
      <c r="D306" s="155"/>
      <c r="E306" s="155"/>
      <c r="F306" s="34"/>
      <c r="J306" s="34"/>
      <c r="K306" s="34"/>
      <c r="P306" s="242">
        <f>_xll.qlCalendarAdvance(Calendar,P305,"1D","f")</f>
        <v>42444</v>
      </c>
      <c r="Q306" s="221">
        <f>_xll.qlInterpolationInterpolate($M$2,P306,TRUE)</f>
        <v>5.0933356419918742E-4</v>
      </c>
      <c r="V306" s="34"/>
      <c r="W306" s="34"/>
    </row>
    <row r="307" spans="4:23" ht="11.25" customHeight="1" x14ac:dyDescent="0.2">
      <c r="D307" s="155"/>
      <c r="E307" s="155"/>
      <c r="F307" s="34"/>
      <c r="J307" s="34"/>
      <c r="K307" s="34"/>
      <c r="P307" s="242">
        <f>_xll.qlCalendarAdvance(Calendar,P306,"1D","f")</f>
        <v>42445</v>
      </c>
      <c r="Q307" s="221">
        <f>_xll.qlInterpolationInterpolate($M$2,P307,TRUE)</f>
        <v>5.0933702134251728E-4</v>
      </c>
      <c r="V307" s="34"/>
      <c r="W307" s="34"/>
    </row>
    <row r="308" spans="4:23" ht="11.25" customHeight="1" x14ac:dyDescent="0.2">
      <c r="D308" s="155"/>
      <c r="E308" s="155"/>
      <c r="F308" s="34"/>
      <c r="J308" s="34"/>
      <c r="K308" s="34"/>
      <c r="P308" s="242">
        <f>_xll.qlCalendarAdvance(Calendar,P307,"1D","f")</f>
        <v>42446</v>
      </c>
      <c r="Q308" s="221">
        <f>_xll.qlInterpolationInterpolate($M$2,P308,TRUE)</f>
        <v>5.0933283333339852E-4</v>
      </c>
      <c r="V308" s="34"/>
      <c r="W308" s="34"/>
    </row>
    <row r="309" spans="4:23" ht="11.25" customHeight="1" x14ac:dyDescent="0.2">
      <c r="D309" s="155"/>
      <c r="E309" s="155"/>
      <c r="F309" s="34"/>
      <c r="J309" s="34"/>
      <c r="K309" s="34"/>
      <c r="P309" s="242">
        <f>_xll.qlCalendarAdvance(Calendar,P308,"1D","f")</f>
        <v>42447</v>
      </c>
      <c r="Q309" s="221">
        <f>_xll.qlInterpolationInterpolate($M$2,P309,TRUE)</f>
        <v>5.093204227536865E-4</v>
      </c>
      <c r="V309" s="34"/>
      <c r="W309" s="34"/>
    </row>
    <row r="310" spans="4:23" ht="11.25" customHeight="1" x14ac:dyDescent="0.2">
      <c r="D310" s="155"/>
      <c r="E310" s="155"/>
      <c r="F310" s="34"/>
      <c r="J310" s="34"/>
      <c r="K310" s="34"/>
      <c r="P310" s="242">
        <f>_xll.qlCalendarAdvance(Calendar,P309,"1D","f")</f>
        <v>42450</v>
      </c>
      <c r="Q310" s="221">
        <f>_xll.qlInterpolationInterpolate($M$2,P310,TRUE)</f>
        <v>5.092361573056526E-4</v>
      </c>
      <c r="V310" s="34"/>
      <c r="W310" s="34"/>
    </row>
    <row r="311" spans="4:23" ht="11.25" customHeight="1" x14ac:dyDescent="0.2">
      <c r="D311" s="155"/>
      <c r="E311" s="155"/>
      <c r="F311" s="34"/>
      <c r="J311" s="34"/>
      <c r="K311" s="34"/>
      <c r="P311" s="242">
        <f>_xll.qlCalendarAdvance(Calendar,P310,"1D","f")</f>
        <v>42451</v>
      </c>
      <c r="Q311" s="221">
        <f>_xll.qlInterpolationInterpolate($M$2,P311,TRUE)</f>
        <v>5.0919315815822948E-4</v>
      </c>
      <c r="V311" s="34"/>
      <c r="W311" s="34"/>
    </row>
    <row r="312" spans="4:23" ht="11.25" customHeight="1" x14ac:dyDescent="0.2">
      <c r="D312" s="155"/>
      <c r="E312" s="155"/>
      <c r="F312" s="34"/>
      <c r="J312" s="34"/>
      <c r="K312" s="34"/>
      <c r="P312" s="242">
        <f>_xll.qlCalendarAdvance(Calendar,P311,"1D","f")</f>
        <v>42452</v>
      </c>
      <c r="Q312" s="221">
        <f>_xll.qlInterpolationInterpolate($M$2,P312,TRUE)</f>
        <v>5.0914308729754418E-4</v>
      </c>
      <c r="V312" s="34"/>
      <c r="W312" s="34"/>
    </row>
    <row r="313" spans="4:23" ht="11.25" customHeight="1" x14ac:dyDescent="0.2">
      <c r="D313" s="155"/>
      <c r="E313" s="155"/>
      <c r="F313" s="34"/>
      <c r="J313" s="34"/>
      <c r="K313" s="34"/>
      <c r="P313" s="242">
        <f>_xll.qlCalendarAdvance(Calendar,P312,"1D","f")</f>
        <v>42453</v>
      </c>
      <c r="Q313" s="221">
        <f>_xll.qlInterpolationInterpolate($M$2,P313,TRUE)</f>
        <v>5.0908617489506291E-4</v>
      </c>
      <c r="V313" s="34"/>
      <c r="W313" s="34"/>
    </row>
    <row r="314" spans="4:23" ht="11.25" customHeight="1" x14ac:dyDescent="0.2">
      <c r="D314" s="155"/>
      <c r="E314" s="155"/>
      <c r="F314" s="34"/>
      <c r="J314" s="34"/>
      <c r="K314" s="34"/>
      <c r="P314" s="242">
        <f>_xll.qlCalendarAdvance(Calendar,P313,"1D","f")</f>
        <v>42458</v>
      </c>
      <c r="Q314" s="221">
        <f>_xll.qlInterpolationInterpolate($M$2,P314,TRUE)</f>
        <v>5.0870704575703397E-4</v>
      </c>
      <c r="V314" s="34"/>
      <c r="W314" s="34"/>
    </row>
    <row r="315" spans="4:23" ht="11.25" customHeight="1" x14ac:dyDescent="0.2">
      <c r="D315" s="155"/>
      <c r="E315" s="155"/>
      <c r="F315" s="34"/>
      <c r="J315" s="34"/>
      <c r="K315" s="34"/>
      <c r="P315" s="242">
        <f>_xll.qlCalendarAdvance(Calendar,P314,"1D","f")</f>
        <v>42459</v>
      </c>
      <c r="Q315" s="221">
        <f>_xll.qlInterpolationInterpolate($M$2,P315,TRUE)</f>
        <v>5.0861391770456728E-4</v>
      </c>
      <c r="V315" s="34"/>
      <c r="W315" s="34"/>
    </row>
    <row r="316" spans="4:23" ht="11.25" customHeight="1" x14ac:dyDescent="0.2">
      <c r="D316" s="155"/>
      <c r="E316" s="155"/>
      <c r="F316" s="34"/>
      <c r="J316" s="34"/>
      <c r="K316" s="34"/>
      <c r="P316" s="242">
        <f>_xll.qlCalendarAdvance(Calendar,P315,"1D","f")</f>
        <v>42460</v>
      </c>
      <c r="Q316" s="221">
        <f>_xll.qlInterpolationInterpolate($M$2,P316,TRUE)</f>
        <v>5.085155593105682E-4</v>
      </c>
      <c r="V316" s="34"/>
      <c r="W316" s="34"/>
    </row>
    <row r="317" spans="4:23" ht="11.25" customHeight="1" x14ac:dyDescent="0.2">
      <c r="D317" s="155"/>
      <c r="E317" s="155"/>
      <c r="F317" s="34"/>
      <c r="J317" s="34"/>
      <c r="K317" s="34"/>
      <c r="P317" s="242">
        <f>_xll.qlCalendarAdvance(Calendar,P316,"1D","f")</f>
        <v>42461</v>
      </c>
      <c r="Q317" s="221">
        <f>_xll.qlInterpolationInterpolate($M$2,P317,TRUE)</f>
        <v>5.0841220074650283E-4</v>
      </c>
      <c r="V317" s="34"/>
      <c r="W317" s="34"/>
    </row>
    <row r="318" spans="4:23" ht="11.25" customHeight="1" x14ac:dyDescent="0.2">
      <c r="D318" s="155"/>
      <c r="E318" s="155"/>
      <c r="F318" s="34"/>
      <c r="J318" s="34"/>
      <c r="K318" s="34"/>
      <c r="P318" s="242">
        <f>_xll.qlCalendarAdvance(Calendar,P317,"1D","f")</f>
        <v>42464</v>
      </c>
      <c r="Q318" s="221">
        <f>_xll.qlInterpolationInterpolate($M$2,P318,TRUE)</f>
        <v>5.0807442574857156E-4</v>
      </c>
      <c r="V318" s="34"/>
      <c r="W318" s="34"/>
    </row>
    <row r="319" spans="4:23" ht="11.25" customHeight="1" x14ac:dyDescent="0.2">
      <c r="D319" s="155"/>
      <c r="E319" s="155"/>
      <c r="F319" s="34"/>
      <c r="J319" s="34"/>
      <c r="K319" s="34"/>
      <c r="P319" s="242">
        <f>_xll.qlCalendarAdvance(Calendar,P318,"1D","f")</f>
        <v>42465</v>
      </c>
      <c r="Q319" s="221">
        <f>_xll.qlInterpolationInterpolate($M$2,P319,TRUE)</f>
        <v>5.0795336821890351E-4</v>
      </c>
      <c r="V319" s="34"/>
      <c r="W319" s="34"/>
    </row>
    <row r="320" spans="4:23" ht="11.25" customHeight="1" x14ac:dyDescent="0.2">
      <c r="D320" s="155"/>
      <c r="E320" s="155"/>
      <c r="F320" s="34"/>
      <c r="J320" s="34"/>
      <c r="K320" s="34"/>
      <c r="P320" s="242">
        <f>_xll.qlCalendarAdvance(Calendar,P319,"1D","f")</f>
        <v>42466</v>
      </c>
      <c r="Q320" s="221">
        <f>_xll.qlInterpolationInterpolate($M$2,P320,TRUE)</f>
        <v>5.0782846137650025E-4</v>
      </c>
      <c r="V320" s="34"/>
      <c r="W320" s="34"/>
    </row>
    <row r="321" spans="4:23" ht="11.25" customHeight="1" x14ac:dyDescent="0.2">
      <c r="D321" s="155"/>
      <c r="E321" s="155"/>
      <c r="F321" s="34"/>
      <c r="J321" s="34"/>
      <c r="K321" s="34"/>
      <c r="P321" s="242">
        <f>_xll.qlCalendarAdvance(Calendar,P320,"1D","f")</f>
        <v>42467</v>
      </c>
      <c r="Q321" s="221">
        <f>_xll.qlInterpolationInterpolate($M$2,P321,TRUE)</f>
        <v>5.076999353928281E-4</v>
      </c>
      <c r="V321" s="34"/>
      <c r="W321" s="34"/>
    </row>
    <row r="322" spans="4:23" ht="11.25" customHeight="1" x14ac:dyDescent="0.2">
      <c r="D322" s="155"/>
      <c r="E322" s="155"/>
      <c r="F322" s="34"/>
      <c r="J322" s="34"/>
      <c r="K322" s="34"/>
      <c r="P322" s="242">
        <f>_xll.qlCalendarAdvance(Calendar,P321,"1D","f")</f>
        <v>42468</v>
      </c>
      <c r="Q322" s="221">
        <f>_xll.qlInterpolationInterpolate($M$2,P322,TRUE)</f>
        <v>5.0756802043935335E-4</v>
      </c>
      <c r="V322" s="34"/>
      <c r="W322" s="34"/>
    </row>
    <row r="323" spans="4:23" ht="11.25" customHeight="1" x14ac:dyDescent="0.2">
      <c r="D323" s="155"/>
      <c r="E323" s="155"/>
      <c r="F323" s="34"/>
      <c r="J323" s="34"/>
      <c r="K323" s="34"/>
      <c r="P323" s="242">
        <f>_xll.qlCalendarAdvance(Calendar,P322,"1D","f")</f>
        <v>42471</v>
      </c>
      <c r="Q323" s="221">
        <f>_xll.qlInterpolationInterpolate($M$2,P323,TRUE)</f>
        <v>5.0715424347477485E-4</v>
      </c>
      <c r="V323" s="34"/>
      <c r="W323" s="34"/>
    </row>
    <row r="324" spans="4:23" ht="11.25" customHeight="1" x14ac:dyDescent="0.2">
      <c r="D324" s="155"/>
      <c r="E324" s="155"/>
      <c r="F324" s="34"/>
      <c r="J324" s="34"/>
      <c r="K324" s="34"/>
      <c r="P324" s="242">
        <f>_xll.qlCalendarAdvance(Calendar,P323,"1D","f")</f>
        <v>42472</v>
      </c>
      <c r="Q324" s="221">
        <f>_xll.qlInterpolationInterpolate($M$2,P324,TRUE)</f>
        <v>5.0701107435675147E-4</v>
      </c>
      <c r="V324" s="34"/>
      <c r="W324" s="34"/>
    </row>
    <row r="325" spans="4:23" ht="11.25" customHeight="1" x14ac:dyDescent="0.2">
      <c r="D325" s="155"/>
      <c r="E325" s="155"/>
      <c r="F325" s="34"/>
      <c r="J325" s="34"/>
      <c r="K325" s="34"/>
      <c r="P325" s="242">
        <f>_xll.qlCalendarAdvance(Calendar,P324,"1D","f")</f>
        <v>42473</v>
      </c>
      <c r="Q325" s="221">
        <f>_xll.qlInterpolationInterpolate($M$2,P325,TRUE)</f>
        <v>5.0686566712625659E-4</v>
      </c>
      <c r="V325" s="34"/>
      <c r="W325" s="34"/>
    </row>
    <row r="326" spans="4:23" ht="11.25" customHeight="1" x14ac:dyDescent="0.2">
      <c r="D326" s="155"/>
      <c r="E326" s="155"/>
      <c r="F326" s="34"/>
      <c r="J326" s="34"/>
      <c r="K326" s="34"/>
      <c r="P326" s="242">
        <f>_xll.qlCalendarAdvance(Calendar,P325,"1D","f")</f>
        <v>42474</v>
      </c>
      <c r="Q326" s="221">
        <f>_xll.qlInterpolationInterpolate($M$2,P326,TRUE)</f>
        <v>5.0671825195475618E-4</v>
      </c>
      <c r="V326" s="34"/>
      <c r="W326" s="34"/>
    </row>
    <row r="327" spans="4:23" ht="11.25" customHeight="1" x14ac:dyDescent="0.2">
      <c r="D327" s="155"/>
      <c r="E327" s="155"/>
      <c r="F327" s="34"/>
      <c r="J327" s="34"/>
      <c r="K327" s="34"/>
      <c r="P327" s="242">
        <f>_xll.qlCalendarAdvance(Calendar,P326,"1D","f")</f>
        <v>42475</v>
      </c>
      <c r="Q327" s="221">
        <f>_xll.qlInterpolationInterpolate($M$2,P327,TRUE)</f>
        <v>5.0656905901371677E-4</v>
      </c>
      <c r="V327" s="34"/>
      <c r="W327" s="34"/>
    </row>
    <row r="328" spans="4:23" ht="11.25" customHeight="1" x14ac:dyDescent="0.2">
      <c r="D328" s="155"/>
      <c r="E328" s="155"/>
      <c r="F328" s="34"/>
      <c r="J328" s="34"/>
      <c r="K328" s="34"/>
      <c r="P328" s="242">
        <f>_xll.qlCalendarAdvance(Calendar,P327,"1D","f")</f>
        <v>42478</v>
      </c>
      <c r="Q328" s="221">
        <f>_xll.qlInterpolationInterpolate($M$2,P328,TRUE)</f>
        <v>5.0611311528802564E-4</v>
      </c>
      <c r="V328" s="34"/>
      <c r="W328" s="34"/>
    </row>
    <row r="329" spans="4:23" ht="11.25" customHeight="1" x14ac:dyDescent="0.2">
      <c r="D329" s="155"/>
      <c r="E329" s="155"/>
      <c r="F329" s="34"/>
      <c r="J329" s="34"/>
      <c r="K329" s="34"/>
      <c r="P329" s="242">
        <f>_xll.qlCalendarAdvance(Calendar,P328,"1D","f")</f>
        <v>42479</v>
      </c>
      <c r="Q329" s="221">
        <f>_xll.qlInterpolationInterpolate($M$2,P329,TRUE)</f>
        <v>5.0595911298349176E-4</v>
      </c>
      <c r="V329" s="34"/>
      <c r="W329" s="34"/>
    </row>
    <row r="330" spans="4:23" ht="11.25" customHeight="1" x14ac:dyDescent="0.2">
      <c r="D330" s="155"/>
      <c r="E330" s="155"/>
      <c r="F330" s="34"/>
      <c r="J330" s="34"/>
      <c r="K330" s="34"/>
      <c r="P330" s="242">
        <f>_xll.qlCalendarAdvance(Calendar,P329,"1D","f")</f>
        <v>42480</v>
      </c>
      <c r="Q330" s="221">
        <f>_xll.qlInterpolationInterpolate($M$2,P330,TRUE)</f>
        <v>5.0580448376674975E-4</v>
      </c>
      <c r="V330" s="34"/>
      <c r="W330" s="34"/>
    </row>
    <row r="331" spans="4:23" ht="11.25" customHeight="1" x14ac:dyDescent="0.2">
      <c r="D331" s="155"/>
      <c r="E331" s="155"/>
      <c r="F331" s="34"/>
      <c r="J331" s="34"/>
      <c r="K331" s="34"/>
      <c r="P331" s="242">
        <f>_xll.qlCalendarAdvance(Calendar,P330,"1D","f")</f>
        <v>42481</v>
      </c>
      <c r="Q331" s="221">
        <f>_xll.qlInterpolationInterpolate($M$2,P331,TRUE)</f>
        <v>5.0564945780926602E-4</v>
      </c>
      <c r="V331" s="34"/>
      <c r="W331" s="34"/>
    </row>
    <row r="332" spans="4:23" ht="11.25" customHeight="1" x14ac:dyDescent="0.2">
      <c r="D332" s="155"/>
      <c r="E332" s="155"/>
      <c r="F332" s="34"/>
      <c r="J332" s="34"/>
      <c r="K332" s="34"/>
      <c r="P332" s="242">
        <f>_xll.qlCalendarAdvance(Calendar,P331,"1D","f")</f>
        <v>42482</v>
      </c>
      <c r="Q332" s="221">
        <f>_xll.qlInterpolationInterpolate($M$2,P332,TRUE)</f>
        <v>5.0549426528250668E-4</v>
      </c>
      <c r="V332" s="34"/>
      <c r="W332" s="34"/>
    </row>
    <row r="333" spans="4:23" ht="11.25" customHeight="1" x14ac:dyDescent="0.2">
      <c r="D333" s="155"/>
      <c r="E333" s="155"/>
      <c r="F333" s="34"/>
      <c r="J333" s="34"/>
      <c r="K333" s="34"/>
      <c r="P333" s="242">
        <f>_xll.qlCalendarAdvance(Calendar,P332,"1D","f")</f>
        <v>42485</v>
      </c>
      <c r="Q333" s="221">
        <f>_xll.qlInterpolationInterpolate($M$2,P333,TRUE)</f>
        <v>5.0502999000123718E-4</v>
      </c>
      <c r="V333" s="34"/>
      <c r="W333" s="34"/>
    </row>
    <row r="334" spans="4:23" ht="11.25" customHeight="1" x14ac:dyDescent="0.2">
      <c r="D334" s="155"/>
      <c r="E334" s="155"/>
      <c r="F334" s="34"/>
      <c r="J334" s="34"/>
      <c r="K334" s="34"/>
      <c r="P334" s="242">
        <f>_xll.qlCalendarAdvance(Calendar,P333,"1D","f")</f>
        <v>42486</v>
      </c>
      <c r="Q334" s="221">
        <f>_xll.qlInterpolationInterpolate($M$2,P334,TRUE)</f>
        <v>5.0487643291203762E-4</v>
      </c>
      <c r="V334" s="34"/>
      <c r="W334" s="34"/>
    </row>
    <row r="335" spans="4:23" ht="11.25" customHeight="1" x14ac:dyDescent="0.2">
      <c r="D335" s="155"/>
      <c r="E335" s="155"/>
      <c r="F335" s="34"/>
      <c r="J335" s="34"/>
      <c r="K335" s="34"/>
      <c r="P335" s="242">
        <f>_xll.qlCalendarAdvance(Calendar,P334,"1D","f")</f>
        <v>42487</v>
      </c>
      <c r="Q335" s="221">
        <f>_xll.qlInterpolationInterpolate($M$2,P335,TRUE)</f>
        <v>5.0472386011089353E-4</v>
      </c>
      <c r="V335" s="34"/>
      <c r="W335" s="34"/>
    </row>
    <row r="336" spans="4:23" ht="11.25" customHeight="1" x14ac:dyDescent="0.2">
      <c r="D336" s="155"/>
      <c r="E336" s="155"/>
      <c r="F336" s="34"/>
      <c r="J336" s="34"/>
      <c r="K336" s="34"/>
      <c r="P336" s="242">
        <f>_xll.qlCalendarAdvance(Calendar,P335,"1D","f")</f>
        <v>42488</v>
      </c>
      <c r="Q336" s="221">
        <f>_xll.qlInterpolationInterpolate($M$2,P336,TRUE)</f>
        <v>5.0457250176927121E-4</v>
      </c>
      <c r="V336" s="34"/>
      <c r="W336" s="34"/>
    </row>
    <row r="337" spans="4:23" ht="11.25" customHeight="1" x14ac:dyDescent="0.2">
      <c r="D337" s="155"/>
      <c r="E337" s="155"/>
      <c r="F337" s="34"/>
      <c r="J337" s="34"/>
      <c r="K337" s="34"/>
      <c r="P337" s="242">
        <f>_xll.qlCalendarAdvance(Calendar,P336,"1D","f")</f>
        <v>42489</v>
      </c>
      <c r="Q337" s="221">
        <f>_xll.qlInterpolationInterpolate($M$2,P337,TRUE)</f>
        <v>5.0442258805863676E-4</v>
      </c>
      <c r="V337" s="34"/>
      <c r="W337" s="34"/>
    </row>
    <row r="338" spans="4:23" ht="11.25" customHeight="1" x14ac:dyDescent="0.2">
      <c r="D338" s="155"/>
      <c r="E338" s="155"/>
      <c r="F338" s="34"/>
      <c r="J338" s="34"/>
      <c r="K338" s="34"/>
      <c r="P338" s="242">
        <f>_xll.qlCalendarAdvance(Calendar,P337,"1D","f")</f>
        <v>42492</v>
      </c>
      <c r="Q338" s="221">
        <f>_xll.qlInterpolationInterpolate($M$2,P338,TRUE)</f>
        <v>5.0398381642732337E-4</v>
      </c>
      <c r="V338" s="34"/>
      <c r="W338" s="34"/>
    </row>
    <row r="339" spans="4:23" ht="11.25" customHeight="1" x14ac:dyDescent="0.2">
      <c r="D339" s="155"/>
      <c r="E339" s="155"/>
      <c r="F339" s="34"/>
      <c r="J339" s="34"/>
      <c r="K339" s="34"/>
      <c r="P339" s="242">
        <f>_xll.qlCalendarAdvance(Calendar,P338,"1D","f")</f>
        <v>42493</v>
      </c>
      <c r="Q339" s="221">
        <f>_xll.qlInterpolationInterpolate($M$2,P339,TRUE)</f>
        <v>5.0384198295530286E-4</v>
      </c>
      <c r="V339" s="34"/>
      <c r="W339" s="34"/>
    </row>
    <row r="340" spans="4:23" ht="11.25" customHeight="1" x14ac:dyDescent="0.2">
      <c r="D340" s="155"/>
      <c r="E340" s="155"/>
      <c r="F340" s="34"/>
      <c r="J340" s="34"/>
      <c r="K340" s="34"/>
      <c r="P340" s="242">
        <f>_xll.qlCalendarAdvance(Calendar,P339,"1D","f")</f>
        <v>42494</v>
      </c>
      <c r="Q340" s="221">
        <f>_xll.qlInterpolationInterpolate($M$2,P340,TRUE)</f>
        <v>5.0370274497160141E-4</v>
      </c>
      <c r="V340" s="34"/>
      <c r="W340" s="34"/>
    </row>
    <row r="341" spans="4:23" ht="11.25" customHeight="1" x14ac:dyDescent="0.2">
      <c r="D341" s="155"/>
      <c r="E341" s="155"/>
      <c r="F341" s="34"/>
      <c r="J341" s="34"/>
      <c r="K341" s="34"/>
      <c r="P341" s="242">
        <f>_xll.qlCalendarAdvance(Calendar,P340,"1D","f")</f>
        <v>42496</v>
      </c>
      <c r="Q341" s="221">
        <f>_xll.qlInterpolationInterpolate($M$2,P341,TRUE)</f>
        <v>5.0343297615502059E-4</v>
      </c>
      <c r="V341" s="34"/>
      <c r="W341" s="34"/>
    </row>
    <row r="342" spans="4:23" ht="11.25" customHeight="1" x14ac:dyDescent="0.2">
      <c r="D342" s="155"/>
      <c r="E342" s="155"/>
      <c r="F342" s="34"/>
      <c r="J342" s="34"/>
      <c r="K342" s="34"/>
      <c r="P342" s="242">
        <f>_xll.qlCalendarAdvance(Calendar,P341,"1D","f")</f>
        <v>42499</v>
      </c>
      <c r="Q342" s="221">
        <f>_xll.qlInterpolationInterpolate($M$2,P342,TRUE)</f>
        <v>5.0305354337919759E-4</v>
      </c>
      <c r="V342" s="34"/>
      <c r="W342" s="34"/>
    </row>
    <row r="343" spans="4:23" ht="11.25" customHeight="1" x14ac:dyDescent="0.2">
      <c r="D343" s="155"/>
      <c r="E343" s="155"/>
      <c r="F343" s="34"/>
      <c r="J343" s="34"/>
      <c r="K343" s="34"/>
      <c r="P343" s="242">
        <f>_xll.qlCalendarAdvance(Calendar,P342,"1D","f")</f>
        <v>42500</v>
      </c>
      <c r="Q343" s="221">
        <f>_xll.qlInterpolationInterpolate($M$2,P343,TRUE)</f>
        <v>5.0293471192620095E-4</v>
      </c>
      <c r="V343" s="34"/>
      <c r="W343" s="34"/>
    </row>
    <row r="344" spans="4:23" ht="11.25" customHeight="1" x14ac:dyDescent="0.2">
      <c r="D344" s="155"/>
      <c r="E344" s="155"/>
      <c r="F344" s="34"/>
      <c r="J344" s="34"/>
      <c r="K344" s="34"/>
      <c r="P344" s="242">
        <f>_xll.qlCalendarAdvance(Calendar,P343,"1D","f")</f>
        <v>42501</v>
      </c>
      <c r="Q344" s="221">
        <f>_xll.qlInterpolationInterpolate($M$2,P344,TRUE)</f>
        <v>5.0282008716178697E-4</v>
      </c>
      <c r="V344" s="34"/>
      <c r="W344" s="34"/>
    </row>
    <row r="345" spans="4:23" ht="11.25" customHeight="1" x14ac:dyDescent="0.2">
      <c r="D345" s="155"/>
      <c r="E345" s="155"/>
      <c r="F345" s="34"/>
      <c r="J345" s="34"/>
      <c r="K345" s="34"/>
      <c r="P345" s="242">
        <f>_xll.qlCalendarAdvance(Calendar,P344,"1D","f")</f>
        <v>42502</v>
      </c>
      <c r="Q345" s="221">
        <f>_xll.qlInterpolationInterpolate($M$2,P345,TRUE)</f>
        <v>5.0270989925742184E-4</v>
      </c>
      <c r="V345" s="34"/>
      <c r="W345" s="34"/>
    </row>
    <row r="346" spans="4:23" ht="11.25" customHeight="1" x14ac:dyDescent="0.2">
      <c r="D346" s="155"/>
      <c r="E346" s="155"/>
      <c r="F346" s="34"/>
      <c r="J346" s="34"/>
      <c r="K346" s="34"/>
      <c r="P346" s="242">
        <f>_xll.qlCalendarAdvance(Calendar,P345,"1D","f")</f>
        <v>42503</v>
      </c>
      <c r="Q346" s="221">
        <f>_xll.qlInterpolationInterpolate($M$2,P346,TRUE)</f>
        <v>5.0260437838457164E-4</v>
      </c>
      <c r="V346" s="34"/>
      <c r="W346" s="34"/>
    </row>
    <row r="347" spans="4:23" ht="11.25" customHeight="1" x14ac:dyDescent="0.2">
      <c r="D347" s="155"/>
      <c r="E347" s="155"/>
      <c r="F347" s="34"/>
      <c r="J347" s="34"/>
      <c r="K347" s="34"/>
      <c r="P347" s="242">
        <f>_xll.qlCalendarAdvance(Calendar,P346,"1D","f")</f>
        <v>42507</v>
      </c>
      <c r="Q347" s="221">
        <f>_xll.qlInterpolationInterpolate($M$2,P347,TRUE)</f>
        <v>5.0223356863764558E-4</v>
      </c>
      <c r="V347" s="34"/>
      <c r="W347" s="34"/>
    </row>
    <row r="348" spans="4:23" ht="11.25" customHeight="1" x14ac:dyDescent="0.2">
      <c r="D348" s="155"/>
      <c r="E348" s="155"/>
      <c r="F348" s="34"/>
      <c r="J348" s="34"/>
      <c r="K348" s="34"/>
      <c r="P348" s="242">
        <f>_xll.qlCalendarAdvance(Calendar,P347,"1D","f")</f>
        <v>42508</v>
      </c>
      <c r="Q348" s="221">
        <f>_xll.qlInterpolationInterpolate($M$2,P348,TRUE)</f>
        <v>5.0215483549436379E-4</v>
      </c>
      <c r="V348" s="34"/>
      <c r="W348" s="34"/>
    </row>
    <row r="349" spans="4:23" ht="11.25" customHeight="1" x14ac:dyDescent="0.2">
      <c r="D349" s="155"/>
      <c r="E349" s="155"/>
      <c r="F349" s="34"/>
      <c r="J349" s="34"/>
      <c r="K349" s="34"/>
      <c r="P349" s="242">
        <f>_xll.qlCalendarAdvance(Calendar,P348,"1D","f")</f>
        <v>42509</v>
      </c>
      <c r="Q349" s="221">
        <f>_xll.qlInterpolationInterpolate($M$2,P349,TRUE)</f>
        <v>5.0208215041139433E-4</v>
      </c>
      <c r="V349" s="34"/>
      <c r="W349" s="34"/>
    </row>
    <row r="350" spans="4:23" ht="11.25" customHeight="1" x14ac:dyDescent="0.2">
      <c r="D350" s="155"/>
      <c r="E350" s="155"/>
      <c r="F350" s="34"/>
      <c r="J350" s="34"/>
      <c r="K350" s="34"/>
      <c r="P350" s="242">
        <f>_xll.qlCalendarAdvance(Calendar,P349,"1D","f")</f>
        <v>42510</v>
      </c>
      <c r="Q350" s="221">
        <f>_xll.qlInterpolationInterpolate($M$2,P350,TRUE)</f>
        <v>5.020157435602035E-4</v>
      </c>
      <c r="V350" s="34"/>
      <c r="W350" s="34"/>
    </row>
    <row r="351" spans="4:23" ht="11.25" customHeight="1" x14ac:dyDescent="0.2">
      <c r="D351" s="155"/>
      <c r="E351" s="155"/>
      <c r="F351" s="34"/>
      <c r="J351" s="34"/>
      <c r="K351" s="34"/>
      <c r="P351" s="242">
        <f>_xll.qlCalendarAdvance(Calendar,P350,"1D","f")</f>
        <v>42513</v>
      </c>
      <c r="Q351" s="221">
        <f>_xll.qlInterpolationInterpolate($M$2,P351,TRUE)</f>
        <v>5.0185649411196452E-4</v>
      </c>
      <c r="V351" s="34"/>
      <c r="W351" s="34"/>
    </row>
    <row r="352" spans="4:23" ht="11.25" customHeight="1" x14ac:dyDescent="0.2">
      <c r="D352" s="155"/>
      <c r="E352" s="155"/>
      <c r="F352" s="34"/>
      <c r="J352" s="34"/>
      <c r="K352" s="34"/>
      <c r="P352" s="242">
        <f>_xll.qlCalendarAdvance(Calendar,P351,"1D","f")</f>
        <v>42514</v>
      </c>
      <c r="Q352" s="221">
        <f>_xll.qlInterpolationInterpolate($M$2,P352,TRUE)</f>
        <v>5.0181750190255012E-4</v>
      </c>
      <c r="V352" s="34"/>
      <c r="W352" s="34"/>
    </row>
    <row r="353" spans="4:23" ht="11.25" customHeight="1" x14ac:dyDescent="0.2">
      <c r="D353" s="155"/>
      <c r="E353" s="155"/>
      <c r="F353" s="34"/>
      <c r="J353" s="34"/>
      <c r="K353" s="34"/>
      <c r="P353" s="242">
        <f>_xll.qlCalendarAdvance(Calendar,P352,"1D","f")</f>
        <v>42515</v>
      </c>
      <c r="Q353" s="221">
        <f>_xll.qlInterpolationInterpolate($M$2,P353,TRUE)</f>
        <v>5.0178593878224544E-4</v>
      </c>
      <c r="V353" s="34"/>
      <c r="W353" s="34"/>
    </row>
    <row r="354" spans="4:23" ht="11.25" customHeight="1" x14ac:dyDescent="0.2">
      <c r="D354" s="155"/>
      <c r="E354" s="155"/>
      <c r="F354" s="34"/>
      <c r="J354" s="34"/>
      <c r="K354" s="34"/>
      <c r="P354" s="242">
        <f>_xll.qlCalendarAdvance(Calendar,P353,"1D","f")</f>
        <v>42516</v>
      </c>
      <c r="Q354" s="221">
        <f>_xll.qlInterpolationInterpolate($M$2,P354,TRUE)</f>
        <v>5.0176203492251659E-4</v>
      </c>
      <c r="V354" s="34"/>
      <c r="W354" s="34"/>
    </row>
    <row r="355" spans="4:23" ht="11.25" customHeight="1" x14ac:dyDescent="0.2">
      <c r="D355" s="155"/>
      <c r="E355" s="155"/>
      <c r="F355" s="34"/>
      <c r="J355" s="34"/>
      <c r="K355" s="34"/>
      <c r="P355" s="242">
        <f>_xll.qlCalendarAdvance(Calendar,P354,"1D","f")</f>
        <v>42517</v>
      </c>
      <c r="Q355" s="221">
        <f>_xll.qlInterpolationInterpolate($M$2,P355,TRUE)</f>
        <v>5.0174602049482986E-4</v>
      </c>
      <c r="V355" s="34"/>
      <c r="W355" s="34"/>
    </row>
    <row r="356" spans="4:23" ht="11.25" customHeight="1" x14ac:dyDescent="0.2">
      <c r="D356" s="155"/>
      <c r="E356" s="155"/>
      <c r="F356" s="34"/>
      <c r="J356" s="34"/>
      <c r="K356" s="34"/>
      <c r="P356" s="242">
        <f>_xll.qlCalendarAdvance(Calendar,P355,"1D","f")</f>
        <v>42520</v>
      </c>
      <c r="Q356" s="221">
        <f>_xll.qlInterpolationInterpolate($M$2,P356,TRUE)</f>
        <v>5.017476155186845E-4</v>
      </c>
      <c r="V356" s="34"/>
      <c r="W356" s="34"/>
    </row>
    <row r="357" spans="4:23" ht="11.25" customHeight="1" x14ac:dyDescent="0.2">
      <c r="D357" s="155"/>
      <c r="E357" s="155"/>
      <c r="F357" s="34"/>
      <c r="J357" s="34"/>
      <c r="K357" s="34"/>
      <c r="P357" s="242">
        <f>_xll.qlCalendarAdvance(Calendar,P356,"1D","f")</f>
        <v>42521</v>
      </c>
      <c r="Q357" s="221">
        <f>_xll.qlInterpolationInterpolate($M$2,P357,TRUE)</f>
        <v>5.0176546053382835E-4</v>
      </c>
      <c r="V357" s="34"/>
      <c r="W357" s="34"/>
    </row>
    <row r="358" spans="4:23" ht="11.25" customHeight="1" x14ac:dyDescent="0.2">
      <c r="D358" s="155"/>
      <c r="E358" s="155"/>
      <c r="F358" s="34"/>
      <c r="J358" s="34"/>
      <c r="K358" s="34"/>
      <c r="P358" s="242">
        <f>_xll.qlCalendarAdvance(Calendar,P357,"1D","f")</f>
        <v>42522</v>
      </c>
      <c r="Q358" s="221">
        <f>_xll.qlInterpolationInterpolate($M$2,P358,TRUE)</f>
        <v>5.0179234583834541E-4</v>
      </c>
      <c r="V358" s="34"/>
      <c r="W358" s="34"/>
    </row>
    <row r="359" spans="4:23" ht="11.25" customHeight="1" x14ac:dyDescent="0.2">
      <c r="D359" s="155"/>
      <c r="E359" s="155"/>
      <c r="F359" s="34"/>
      <c r="J359" s="34"/>
      <c r="K359" s="34"/>
      <c r="P359" s="242">
        <f>_xll.qlCalendarAdvance(Calendar,P358,"1D","f")</f>
        <v>42523</v>
      </c>
      <c r="Q359" s="221">
        <f>_xll.qlInterpolationInterpolate($M$2,P359,TRUE)</f>
        <v>5.01828501603702E-4</v>
      </c>
      <c r="V359" s="34"/>
      <c r="W359" s="34"/>
    </row>
    <row r="360" spans="4:23" ht="11.25" customHeight="1" x14ac:dyDescent="0.2">
      <c r="D360" s="155"/>
      <c r="E360" s="155"/>
      <c r="F360" s="34"/>
      <c r="J360" s="34"/>
      <c r="K360" s="34"/>
      <c r="P360" s="242">
        <f>_xll.qlCalendarAdvance(Calendar,P359,"1D","f")</f>
        <v>42524</v>
      </c>
      <c r="Q360" s="221">
        <f>_xll.qlInterpolationInterpolate($M$2,P360,TRUE)</f>
        <v>5.0187415800136419E-4</v>
      </c>
      <c r="V360" s="34"/>
      <c r="W360" s="34"/>
    </row>
    <row r="361" spans="4:23" ht="11.25" customHeight="1" x14ac:dyDescent="0.2">
      <c r="D361" s="155"/>
      <c r="E361" s="155"/>
      <c r="F361" s="34"/>
      <c r="J361" s="34"/>
      <c r="K361" s="34"/>
      <c r="P361" s="242">
        <f>_xll.qlCalendarAdvance(Calendar,P360,"1D","f")</f>
        <v>42527</v>
      </c>
      <c r="Q361" s="221">
        <f>_xll.qlInterpolationInterpolate($M$2,P361,TRUE)</f>
        <v>5.0207043270284672E-4</v>
      </c>
      <c r="V361" s="34"/>
      <c r="W361" s="34"/>
    </row>
    <row r="362" spans="4:23" ht="11.25" customHeight="1" x14ac:dyDescent="0.2">
      <c r="D362" s="155"/>
      <c r="E362" s="155"/>
      <c r="F362" s="34"/>
      <c r="J362" s="34"/>
      <c r="K362" s="34"/>
      <c r="P362" s="242">
        <f>_xll.qlCalendarAdvance(Calendar,P361,"1D","f")</f>
        <v>42528</v>
      </c>
      <c r="Q362" s="221">
        <f>_xll.qlInterpolationInterpolate($M$2,P362,TRUE)</f>
        <v>5.0215639334439375E-4</v>
      </c>
      <c r="V362" s="34"/>
      <c r="W362" s="34"/>
    </row>
    <row r="363" spans="4:23" ht="11.25" customHeight="1" x14ac:dyDescent="0.2">
      <c r="D363" s="155"/>
      <c r="E363" s="155"/>
      <c r="F363" s="34"/>
      <c r="J363" s="34"/>
      <c r="K363" s="34"/>
      <c r="P363" s="242">
        <f>_xll.qlCalendarAdvance(Calendar,P362,"1D","f")</f>
        <v>42529</v>
      </c>
      <c r="Q363" s="221">
        <f>_xll.qlInterpolationInterpolate($M$2,P363,TRUE)</f>
        <v>5.0225300547557749E-4</v>
      </c>
      <c r="V363" s="34"/>
      <c r="W363" s="34"/>
    </row>
    <row r="364" spans="4:23" ht="11.25" customHeight="1" x14ac:dyDescent="0.2">
      <c r="D364" s="155"/>
      <c r="E364" s="155"/>
      <c r="F364" s="34"/>
      <c r="J364" s="34"/>
      <c r="K364" s="34"/>
      <c r="P364" s="242">
        <f>_xll.qlCalendarAdvance(Calendar,P363,"1D","f")</f>
        <v>42530</v>
      </c>
      <c r="Q364" s="221">
        <f>_xll.qlInterpolationInterpolate($M$2,P364,TRUE)</f>
        <v>5.0236049926786412E-4</v>
      </c>
      <c r="V364" s="34"/>
      <c r="W364" s="34"/>
    </row>
    <row r="365" spans="4:23" ht="11.25" customHeight="1" x14ac:dyDescent="0.2">
      <c r="D365" s="155"/>
      <c r="E365" s="155"/>
      <c r="F365" s="34"/>
      <c r="J365" s="34"/>
      <c r="K365" s="34"/>
      <c r="P365" s="242">
        <f>_xll.qlCalendarAdvance(Calendar,P364,"1D","f")</f>
        <v>42531</v>
      </c>
      <c r="Q365" s="221">
        <f>_xll.qlInterpolationInterpolate($M$2,P365,TRUE)</f>
        <v>5.0247910489272006E-4</v>
      </c>
      <c r="V365" s="34"/>
      <c r="W365" s="34"/>
    </row>
    <row r="366" spans="4:23" ht="11.25" customHeight="1" x14ac:dyDescent="0.2">
      <c r="D366" s="155"/>
      <c r="E366" s="155"/>
      <c r="F366" s="34"/>
      <c r="J366" s="34"/>
      <c r="K366" s="34"/>
      <c r="P366" s="242">
        <f>_xll.qlCalendarAdvance(Calendar,P365,"1D","f")</f>
        <v>42534</v>
      </c>
      <c r="Q366" s="221">
        <f>_xll.qlInterpolationInterpolate($M$2,P366,TRUE)</f>
        <v>5.0290389447736508E-4</v>
      </c>
      <c r="V366" s="34"/>
      <c r="W366" s="34"/>
    </row>
    <row r="367" spans="4:23" ht="11.25" customHeight="1" x14ac:dyDescent="0.2">
      <c r="D367" s="155"/>
      <c r="E367" s="155"/>
      <c r="F367" s="34"/>
      <c r="J367" s="34"/>
      <c r="K367" s="34"/>
      <c r="P367" s="242">
        <f>_xll.qlCalendarAdvance(Calendar,P366,"1D","f")</f>
        <v>42535</v>
      </c>
      <c r="Q367" s="221">
        <f>_xll.qlInterpolationInterpolate($M$2,P367,TRUE)</f>
        <v>5.0306924914715991E-4</v>
      </c>
      <c r="V367" s="34"/>
      <c r="W367" s="34"/>
    </row>
    <row r="368" spans="4:23" ht="11.25" customHeight="1" x14ac:dyDescent="0.2">
      <c r="D368" s="155"/>
      <c r="E368" s="155"/>
      <c r="F368" s="34"/>
      <c r="J368" s="34"/>
      <c r="K368" s="34"/>
      <c r="P368" s="242">
        <f>_xll.qlCalendarAdvance(Calendar,P367,"1D","f")</f>
        <v>42536</v>
      </c>
      <c r="Q368" s="221">
        <f>_xll.qlInterpolationInterpolate($M$2,P368,TRUE)</f>
        <v>5.0324686650685504E-4</v>
      </c>
      <c r="V368" s="34"/>
      <c r="W368" s="34"/>
    </row>
    <row r="369" spans="4:23" ht="11.25" customHeight="1" x14ac:dyDescent="0.2">
      <c r="D369" s="155"/>
      <c r="E369" s="155"/>
      <c r="F369" s="34"/>
      <c r="J369" s="34"/>
      <c r="K369" s="34"/>
      <c r="P369" s="242">
        <f>_xll.qlCalendarAdvance(Calendar,P368,"1D","f")</f>
        <v>42537</v>
      </c>
      <c r="Q369" s="221">
        <f>_xll.qlInterpolationInterpolate($M$2,P369,TRUE)</f>
        <v>5.0343672267701752E-4</v>
      </c>
      <c r="V369" s="34"/>
      <c r="W369" s="34"/>
    </row>
    <row r="370" spans="4:23" ht="11.25" customHeight="1" x14ac:dyDescent="0.2">
      <c r="D370" s="155"/>
      <c r="E370" s="155"/>
      <c r="F370" s="34"/>
      <c r="J370" s="34"/>
      <c r="K370" s="34"/>
      <c r="P370" s="242">
        <f>_xll.qlCalendarAdvance(Calendar,P369,"1D","f")</f>
        <v>42538</v>
      </c>
      <c r="Q370" s="221">
        <f>_xll.qlInterpolationInterpolate($M$2,P370,TRUE)</f>
        <v>5.0363851814731167E-4</v>
      </c>
      <c r="V370" s="34"/>
      <c r="W370" s="34"/>
    </row>
    <row r="371" spans="4:23" ht="11.25" customHeight="1" x14ac:dyDescent="0.2">
      <c r="D371" s="155"/>
      <c r="E371" s="155"/>
      <c r="F371" s="34"/>
      <c r="J371" s="34"/>
      <c r="K371" s="34"/>
      <c r="P371" s="242">
        <f>_xll.qlCalendarAdvance(Calendar,P370,"1D","f")</f>
        <v>42541</v>
      </c>
      <c r="Q371" s="221">
        <f>_xll.qlInterpolationInterpolate($M$2,P371,TRUE)</f>
        <v>5.0431370761010283E-4</v>
      </c>
      <c r="V371" s="34"/>
      <c r="W371" s="34"/>
    </row>
    <row r="372" spans="4:23" ht="11.25" customHeight="1" x14ac:dyDescent="0.2">
      <c r="D372" s="155"/>
      <c r="E372" s="155"/>
      <c r="F372" s="34"/>
      <c r="J372" s="34"/>
      <c r="K372" s="34"/>
      <c r="P372" s="242">
        <f>_xll.qlCalendarAdvance(Calendar,P371,"1D","f")</f>
        <v>42542</v>
      </c>
      <c r="Q372" s="221">
        <f>_xll.qlInterpolationInterpolate($M$2,P372,TRUE)</f>
        <v>5.0456142753204259E-4</v>
      </c>
      <c r="V372" s="34"/>
      <c r="W372" s="34"/>
    </row>
    <row r="373" spans="4:23" ht="11.25" customHeight="1" x14ac:dyDescent="0.2">
      <c r="D373" s="155"/>
      <c r="E373" s="155"/>
      <c r="F373" s="34"/>
      <c r="J373" s="34"/>
      <c r="K373" s="34"/>
      <c r="P373" s="242">
        <f>_xll.qlCalendarAdvance(Calendar,P372,"1D","f")</f>
        <v>42543</v>
      </c>
      <c r="Q373" s="221">
        <f>_xll.qlInterpolationInterpolate($M$2,P373,TRUE)</f>
        <v>5.0482017037967349E-4</v>
      </c>
      <c r="V373" s="34"/>
      <c r="W373" s="34"/>
    </row>
    <row r="374" spans="4:23" ht="11.25" customHeight="1" x14ac:dyDescent="0.2">
      <c r="D374" s="155"/>
      <c r="E374" s="155"/>
      <c r="F374" s="34"/>
      <c r="J374" s="34"/>
      <c r="K374" s="34"/>
      <c r="P374" s="242">
        <f>_xll.qlCalendarAdvance(Calendar,P373,"1D","f")</f>
        <v>42544</v>
      </c>
      <c r="Q374" s="221">
        <f>_xll.qlInterpolationInterpolate($M$2,P374,TRUE)</f>
        <v>5.0508975287810753E-4</v>
      </c>
      <c r="V374" s="34"/>
      <c r="W374" s="34"/>
    </row>
    <row r="375" spans="4:23" ht="11.25" customHeight="1" x14ac:dyDescent="0.2">
      <c r="D375" s="155"/>
      <c r="E375" s="155"/>
      <c r="F375" s="34"/>
      <c r="J375" s="34"/>
      <c r="K375" s="34"/>
      <c r="P375" s="242">
        <f>_xll.qlCalendarAdvance(Calendar,P374,"1D","f")</f>
        <v>42548</v>
      </c>
      <c r="Q375" s="221">
        <f>_xll.qlInterpolationInterpolate($M$2,P375,TRUE)</f>
        <v>5.062728138821135E-4</v>
      </c>
      <c r="V375" s="34"/>
      <c r="W375" s="34"/>
    </row>
    <row r="376" spans="4:23" ht="11.25" customHeight="1" x14ac:dyDescent="0.2">
      <c r="D376" s="155"/>
      <c r="E376" s="155"/>
      <c r="F376" s="34"/>
      <c r="J376" s="34"/>
      <c r="K376" s="34"/>
      <c r="P376" s="242">
        <f>_xll.qlCalendarAdvance(Calendar,P375,"1D","f")</f>
        <v>42549</v>
      </c>
      <c r="Q376" s="221">
        <f>_xll.qlInterpolationInterpolate($M$2,P376,TRUE)</f>
        <v>5.0659384551124203E-4</v>
      </c>
      <c r="V376" s="34"/>
      <c r="W376" s="34"/>
    </row>
    <row r="377" spans="4:23" ht="11.25" customHeight="1" x14ac:dyDescent="0.2">
      <c r="D377" s="155"/>
      <c r="E377" s="155"/>
      <c r="F377" s="34"/>
      <c r="J377" s="34"/>
      <c r="K377" s="34"/>
      <c r="P377" s="242">
        <f>_xll.qlCalendarAdvance(Calendar,P376,"1D","f")</f>
        <v>42550</v>
      </c>
      <c r="Q377" s="221">
        <f>_xll.qlInterpolationInterpolate($M$2,P377,TRUE)</f>
        <v>5.0692461714184518E-4</v>
      </c>
      <c r="V377" s="34"/>
      <c r="W377" s="34"/>
    </row>
    <row r="378" spans="4:23" ht="11.25" customHeight="1" x14ac:dyDescent="0.2">
      <c r="D378" s="155"/>
      <c r="E378" s="155"/>
      <c r="F378" s="34"/>
      <c r="J378" s="34"/>
      <c r="K378" s="34"/>
      <c r="P378" s="242">
        <f>_xll.qlCalendarAdvance(Calendar,P377,"1D","f")</f>
        <v>42551</v>
      </c>
      <c r="Q378" s="221">
        <f>_xll.qlInterpolationInterpolate($M$2,P378,TRUE)</f>
        <v>5.0726494549903497E-4</v>
      </c>
      <c r="V378" s="34"/>
      <c r="W378" s="34"/>
    </row>
    <row r="379" spans="4:23" ht="11.25" customHeight="1" x14ac:dyDescent="0.2">
      <c r="D379" s="155"/>
      <c r="E379" s="155"/>
      <c r="F379" s="34"/>
      <c r="J379" s="34"/>
      <c r="K379" s="34"/>
      <c r="P379" s="242">
        <f>_xll.qlCalendarAdvance(Calendar,P378,"1D","f")</f>
        <v>42552</v>
      </c>
      <c r="Q379" s="221">
        <f>_xll.qlInterpolationInterpolate($M$2,P379,TRUE)</f>
        <v>5.0761464730792317E-4</v>
      </c>
      <c r="V379" s="34"/>
      <c r="W379" s="34"/>
    </row>
    <row r="380" spans="4:23" ht="11.25" customHeight="1" x14ac:dyDescent="0.2">
      <c r="D380" s="155"/>
      <c r="E380" s="155"/>
      <c r="F380" s="34"/>
      <c r="J380" s="34"/>
      <c r="K380" s="34"/>
      <c r="P380" s="242">
        <f>_xll.qlCalendarAdvance(Calendar,P379,"1D","f")</f>
        <v>42555</v>
      </c>
      <c r="Q380" s="221">
        <f>_xll.qlInterpolationInterpolate($M$2,P380,TRUE)</f>
        <v>5.0871816069589823E-4</v>
      </c>
      <c r="V380" s="34"/>
      <c r="W380" s="34"/>
    </row>
    <row r="381" spans="4:23" ht="11.25" customHeight="1" x14ac:dyDescent="0.2">
      <c r="D381" s="155"/>
      <c r="E381" s="155"/>
      <c r="F381" s="34"/>
      <c r="J381" s="34"/>
      <c r="K381" s="34"/>
      <c r="P381" s="242">
        <f>_xll.qlCalendarAdvance(Calendar,P380,"1D","f")</f>
        <v>42556</v>
      </c>
      <c r="Q381" s="221">
        <f>_xll.qlInterpolationInterpolate($M$2,P381,TRUE)</f>
        <v>5.0910352356269971E-4</v>
      </c>
      <c r="V381" s="34"/>
      <c r="W381" s="34"/>
    </row>
    <row r="382" spans="4:23" ht="11.25" customHeight="1" x14ac:dyDescent="0.2">
      <c r="D382" s="155"/>
      <c r="E382" s="155"/>
      <c r="F382" s="34"/>
      <c r="J382" s="34"/>
      <c r="K382" s="34"/>
      <c r="P382" s="242">
        <f>_xll.qlCalendarAdvance(Calendar,P381,"1D","f")</f>
        <v>42557</v>
      </c>
      <c r="Q382" s="221">
        <f>_xll.qlInterpolationInterpolate($M$2,P382,TRUE)</f>
        <v>5.0949734350675931E-4</v>
      </c>
      <c r="V382" s="34"/>
      <c r="W382" s="34"/>
    </row>
    <row r="383" spans="4:23" ht="11.25" customHeight="1" x14ac:dyDescent="0.2">
      <c r="D383" s="155"/>
      <c r="E383" s="155"/>
      <c r="F383" s="34"/>
      <c r="J383" s="34"/>
      <c r="K383" s="34"/>
      <c r="P383" s="242">
        <f>_xll.qlCalendarAdvance(Calendar,P382,"1D","f")</f>
        <v>42558</v>
      </c>
      <c r="Q383" s="221">
        <f>_xll.qlInterpolationInterpolate($M$2,P383,TRUE)</f>
        <v>5.0989943725318892E-4</v>
      </c>
      <c r="V383" s="34"/>
      <c r="W383" s="34"/>
    </row>
    <row r="384" spans="4:23" ht="11.25" customHeight="1" x14ac:dyDescent="0.2">
      <c r="D384" s="155"/>
      <c r="E384" s="155"/>
      <c r="F384" s="34"/>
      <c r="J384" s="34"/>
      <c r="K384" s="34"/>
      <c r="P384" s="242">
        <f>_xll.qlCalendarAdvance(Calendar,P383,"1D","f")</f>
        <v>42559</v>
      </c>
      <c r="Q384" s="221">
        <f>_xll.qlInterpolationInterpolate($M$2,P384,TRUE)</f>
        <v>5.1030962152710053E-4</v>
      </c>
      <c r="V384" s="34"/>
      <c r="W384" s="34"/>
    </row>
    <row r="385" spans="4:23" ht="11.25" customHeight="1" x14ac:dyDescent="0.2">
      <c r="D385" s="155"/>
      <c r="E385" s="155"/>
      <c r="F385" s="34"/>
      <c r="J385" s="34"/>
      <c r="K385" s="34"/>
      <c r="P385" s="242">
        <f>_xll.qlCalendarAdvance(Calendar,P384,"1D","f")</f>
        <v>42562</v>
      </c>
      <c r="Q385" s="221">
        <f>_xll.qlInterpolationInterpolate($M$2,P385,TRUE)</f>
        <v>5.115868847648462E-4</v>
      </c>
      <c r="V385" s="34"/>
      <c r="W385" s="34"/>
    </row>
    <row r="386" spans="4:23" ht="11.25" customHeight="1" x14ac:dyDescent="0.2">
      <c r="D386" s="155"/>
      <c r="E386" s="155"/>
      <c r="F386" s="34"/>
      <c r="J386" s="34"/>
      <c r="K386" s="34"/>
      <c r="P386" s="242">
        <f>_xll.qlCalendarAdvance(Calendar,P385,"1D","f")</f>
        <v>42563</v>
      </c>
      <c r="Q386" s="221">
        <f>_xll.qlInterpolationInterpolate($M$2,P386,TRUE)</f>
        <v>5.1202759839980483E-4</v>
      </c>
      <c r="V386" s="34"/>
      <c r="W386" s="34"/>
    </row>
    <row r="387" spans="4:23" ht="11.25" customHeight="1" x14ac:dyDescent="0.2">
      <c r="D387" s="155"/>
      <c r="E387" s="155"/>
      <c r="F387" s="34"/>
      <c r="J387" s="34"/>
      <c r="K387" s="34"/>
      <c r="P387" s="242">
        <f>_xll.qlCalendarAdvance(Calendar,P386,"1D","f")</f>
        <v>42564</v>
      </c>
      <c r="Q387" s="221">
        <f>_xll.qlInterpolationInterpolate($M$2,P387,TRUE)</f>
        <v>5.1247548618780505E-4</v>
      </c>
      <c r="V387" s="34"/>
      <c r="W387" s="34"/>
    </row>
    <row r="388" spans="4:23" ht="11.25" customHeight="1" x14ac:dyDescent="0.2">
      <c r="D388" s="155"/>
      <c r="E388" s="155"/>
      <c r="F388" s="34"/>
      <c r="J388" s="34"/>
      <c r="K388" s="34"/>
      <c r="P388" s="242">
        <f>_xll.qlCalendarAdvance(Calendar,P387,"1D","f")</f>
        <v>42565</v>
      </c>
      <c r="Q388" s="221">
        <f>_xll.qlInterpolationInterpolate($M$2,P388,TRUE)</f>
        <v>5.1293036485395866E-4</v>
      </c>
      <c r="V388" s="34"/>
      <c r="W388" s="34"/>
    </row>
    <row r="389" spans="4:23" ht="11.25" customHeight="1" x14ac:dyDescent="0.2">
      <c r="D389" s="155"/>
      <c r="E389" s="155"/>
      <c r="F389" s="34"/>
      <c r="J389" s="34"/>
      <c r="K389" s="34"/>
      <c r="P389" s="242">
        <f>_xll.qlCalendarAdvance(Calendar,P388,"1D","f")</f>
        <v>42566</v>
      </c>
      <c r="Q389" s="221">
        <f>_xll.qlInterpolationInterpolate($M$2,P389,TRUE)</f>
        <v>5.1339205112337777E-4</v>
      </c>
      <c r="V389" s="34"/>
      <c r="W389" s="34"/>
    </row>
    <row r="390" spans="4:23" ht="11.25" customHeight="1" x14ac:dyDescent="0.2">
      <c r="D390" s="155"/>
      <c r="E390" s="155"/>
      <c r="F390" s="34"/>
      <c r="J390" s="34"/>
      <c r="K390" s="34"/>
      <c r="P390" s="242">
        <f>_xll.qlCalendarAdvance(Calendar,P389,"1D","f")</f>
        <v>42569</v>
      </c>
      <c r="Q390" s="221">
        <f>_xll.qlInterpolationInterpolate($M$2,P390,TRUE)</f>
        <v>5.1481612280234671E-4</v>
      </c>
      <c r="V390" s="34"/>
      <c r="W390" s="34"/>
    </row>
    <row r="391" spans="4:23" ht="11.25" customHeight="1" x14ac:dyDescent="0.2">
      <c r="D391" s="155"/>
      <c r="E391" s="155"/>
      <c r="F391" s="34"/>
      <c r="J391" s="34"/>
      <c r="K391" s="34"/>
      <c r="P391" s="242">
        <f>_xll.qlCalendarAdvance(Calendar,P390,"1D","f")</f>
        <v>42570</v>
      </c>
      <c r="Q391" s="221">
        <f>_xll.qlInterpolationInterpolate($M$2,P391,TRUE)</f>
        <v>5.1530320673594666E-4</v>
      </c>
      <c r="V391" s="34"/>
      <c r="W391" s="34"/>
    </row>
    <row r="392" spans="4:23" ht="11.25" customHeight="1" x14ac:dyDescent="0.2">
      <c r="D392" s="155"/>
      <c r="E392" s="155"/>
      <c r="F392" s="34"/>
      <c r="J392" s="34"/>
      <c r="K392" s="34"/>
      <c r="P392" s="242">
        <f>_xll.qlCalendarAdvance(Calendar,P391,"1D","f")</f>
        <v>42571</v>
      </c>
      <c r="Q392" s="221">
        <f>_xll.qlInterpolationInterpolate($M$2,P392,TRUE)</f>
        <v>5.1579618189837159E-4</v>
      </c>
      <c r="V392" s="34"/>
      <c r="W392" s="34"/>
    </row>
    <row r="393" spans="4:23" ht="11.25" customHeight="1" x14ac:dyDescent="0.2">
      <c r="D393" s="155"/>
      <c r="E393" s="155"/>
      <c r="F393" s="34"/>
      <c r="J393" s="34"/>
      <c r="K393" s="34"/>
      <c r="P393" s="242">
        <f>_xll.qlCalendarAdvance(Calendar,P392,"1D","f")</f>
        <v>42572</v>
      </c>
      <c r="Q393" s="221">
        <f>_xll.qlInterpolationInterpolate($M$2,P393,TRUE)</f>
        <v>5.1629486501473349E-4</v>
      </c>
      <c r="V393" s="34"/>
      <c r="W393" s="34"/>
    </row>
    <row r="394" spans="4:23" ht="11.25" customHeight="1" x14ac:dyDescent="0.2">
      <c r="D394" s="155"/>
      <c r="E394" s="155"/>
      <c r="F394" s="34"/>
      <c r="J394" s="34"/>
      <c r="K394" s="34"/>
      <c r="P394" s="242">
        <f>_xll.qlCalendarAdvance(Calendar,P393,"1D","f")</f>
        <v>42573</v>
      </c>
      <c r="Q394" s="221">
        <f>_xll.qlInterpolationInterpolate($M$2,P394,TRUE)</f>
        <v>5.1679907281014417E-4</v>
      </c>
      <c r="V394" s="34"/>
      <c r="W394" s="34"/>
    </row>
    <row r="395" spans="4:23" ht="11.25" customHeight="1" x14ac:dyDescent="0.2">
      <c r="D395" s="155"/>
      <c r="E395" s="155"/>
      <c r="F395" s="34"/>
      <c r="J395" s="34"/>
      <c r="K395" s="34"/>
      <c r="P395" s="242">
        <f>_xll.qlCalendarAdvance(Calendar,P394,"1D","f")</f>
        <v>42576</v>
      </c>
      <c r="Q395" s="221">
        <f>_xll.qlInterpolationInterpolate($M$2,P395,TRUE)</f>
        <v>5.1834301152178883E-4</v>
      </c>
      <c r="V395" s="34"/>
      <c r="W395" s="34"/>
    </row>
    <row r="396" spans="4:23" ht="11.25" customHeight="1" x14ac:dyDescent="0.2">
      <c r="D396" s="155"/>
      <c r="E396" s="155"/>
      <c r="F396" s="34"/>
      <c r="J396" s="34"/>
      <c r="K396" s="34"/>
      <c r="P396" s="242">
        <f>_xll.qlCalendarAdvance(Calendar,P395,"1D","f")</f>
        <v>42577</v>
      </c>
      <c r="Q396" s="221">
        <f>_xll.qlInterpolationInterpolate($M$2,P396,TRUE)</f>
        <v>5.1886748528451418E-4</v>
      </c>
      <c r="V396" s="34"/>
      <c r="W396" s="34"/>
    </row>
    <row r="397" spans="4:23" ht="11.25" customHeight="1" x14ac:dyDescent="0.2">
      <c r="D397" s="155"/>
      <c r="E397" s="155"/>
      <c r="F397" s="34"/>
      <c r="J397" s="34"/>
      <c r="K397" s="34"/>
      <c r="P397" s="242">
        <f>_xll.qlCalendarAdvance(Calendar,P396,"1D","f")</f>
        <v>42578</v>
      </c>
      <c r="Q397" s="221">
        <f>_xll.qlInterpolationInterpolate($M$2,P397,TRUE)</f>
        <v>5.193965673518481E-4</v>
      </c>
      <c r="V397" s="34"/>
      <c r="W397" s="34"/>
    </row>
    <row r="398" spans="4:23" ht="11.25" customHeight="1" x14ac:dyDescent="0.2">
      <c r="D398" s="155"/>
      <c r="E398" s="155"/>
      <c r="F398" s="34"/>
      <c r="J398" s="34"/>
      <c r="K398" s="34"/>
      <c r="P398" s="242">
        <f>_xll.qlCalendarAdvance(Calendar,P397,"1D","f")</f>
        <v>42579</v>
      </c>
      <c r="Q398" s="221">
        <f>_xll.qlInterpolationInterpolate($M$2,P398,TRUE)</f>
        <v>5.1993007444890238E-4</v>
      </c>
      <c r="V398" s="34"/>
      <c r="W398" s="34"/>
    </row>
    <row r="399" spans="4:23" ht="11.25" customHeight="1" x14ac:dyDescent="0.2">
      <c r="D399" s="155"/>
      <c r="E399" s="155"/>
      <c r="F399" s="34"/>
      <c r="J399" s="34"/>
      <c r="K399" s="34"/>
      <c r="P399" s="242">
        <f>_xll.qlCalendarAdvance(Calendar,P398,"1D","f")</f>
        <v>42580</v>
      </c>
      <c r="Q399" s="221">
        <f>_xll.qlInterpolationInterpolate($M$2,P399,TRUE)</f>
        <v>5.2046782330078892E-4</v>
      </c>
      <c r="V399" s="34"/>
      <c r="W399" s="34"/>
    </row>
    <row r="400" spans="4:23" ht="11.25" customHeight="1" x14ac:dyDescent="0.2">
      <c r="D400" s="155"/>
      <c r="E400" s="155"/>
      <c r="F400" s="34"/>
      <c r="J400" s="34"/>
      <c r="K400" s="34"/>
      <c r="P400" s="242">
        <f>_xll.qlCalendarAdvance(Calendar,P399,"1D","f")</f>
        <v>42583</v>
      </c>
      <c r="Q400" s="221">
        <f>_xll.qlInterpolationInterpolate($M$2,P400,TRUE)</f>
        <v>5.2210468763656175E-4</v>
      </c>
      <c r="V400" s="34"/>
      <c r="W400" s="34"/>
    </row>
    <row r="401" spans="4:23" ht="11.25" customHeight="1" x14ac:dyDescent="0.2">
      <c r="D401" s="155"/>
      <c r="E401" s="155"/>
      <c r="F401" s="34"/>
      <c r="J401" s="34"/>
      <c r="K401" s="34"/>
      <c r="P401" s="242">
        <f>_xll.qlCalendarAdvance(Calendar,P400,"1D","f")</f>
        <v>42584</v>
      </c>
      <c r="Q401" s="221">
        <f>_xll.qlInterpolationInterpolate($M$2,P401,TRUE)</f>
        <v>5.2265757075889679E-4</v>
      </c>
      <c r="V401" s="34"/>
      <c r="W401" s="34"/>
    </row>
    <row r="402" spans="4:23" ht="11.25" customHeight="1" x14ac:dyDescent="0.2">
      <c r="D402" s="155"/>
      <c r="E402" s="155"/>
      <c r="F402" s="34"/>
      <c r="J402" s="34"/>
      <c r="K402" s="34"/>
      <c r="P402" s="242">
        <f>_xll.qlCalendarAdvance(Calendar,P401,"1D","f")</f>
        <v>42585</v>
      </c>
      <c r="Q402" s="221">
        <f>_xll.qlInterpolationInterpolate($M$2,P402,TRUE)</f>
        <v>5.2321377926162378E-4</v>
      </c>
      <c r="V402" s="34"/>
      <c r="W402" s="34"/>
    </row>
    <row r="403" spans="4:23" ht="11.25" customHeight="1" x14ac:dyDescent="0.2">
      <c r="D403" s="155"/>
      <c r="E403" s="155"/>
      <c r="F403" s="34"/>
      <c r="J403" s="34"/>
      <c r="K403" s="34"/>
      <c r="P403" s="242">
        <f>_xll.qlCalendarAdvance(Calendar,P402,"1D","f")</f>
        <v>42586</v>
      </c>
      <c r="Q403" s="221">
        <f>_xll.qlInterpolationInterpolate($M$2,P403,TRUE)</f>
        <v>5.2377312986985462E-4</v>
      </c>
      <c r="V403" s="34"/>
      <c r="W403" s="34"/>
    </row>
    <row r="404" spans="4:23" ht="11.25" customHeight="1" x14ac:dyDescent="0.2">
      <c r="D404" s="155"/>
      <c r="E404" s="155"/>
      <c r="F404" s="34"/>
      <c r="J404" s="34"/>
      <c r="K404" s="34"/>
      <c r="P404" s="242">
        <f>_xll.qlCalendarAdvance(Calendar,P403,"1D","f")</f>
        <v>42587</v>
      </c>
      <c r="Q404" s="221">
        <f>_xll.qlInterpolationInterpolate($M$2,P404,TRUE)</f>
        <v>5.2433543930870119E-4</v>
      </c>
      <c r="V404" s="34"/>
      <c r="W404" s="34"/>
    </row>
    <row r="405" spans="4:23" ht="11.25" customHeight="1" x14ac:dyDescent="0.2">
      <c r="D405" s="155"/>
      <c r="E405" s="155"/>
      <c r="F405" s="34"/>
      <c r="J405" s="34"/>
      <c r="K405" s="34"/>
      <c r="P405" s="242">
        <f>_xll.qlCalendarAdvance(Calendar,P404,"1D","f")</f>
        <v>42590</v>
      </c>
      <c r="Q405" s="221">
        <f>_xll.qlInterpolationInterpolate($M$2,P405,TRUE)</f>
        <v>5.2603828786005474E-4</v>
      </c>
      <c r="V405" s="34"/>
      <c r="W405" s="34"/>
    </row>
    <row r="406" spans="4:23" ht="11.25" customHeight="1" x14ac:dyDescent="0.2">
      <c r="D406" s="155"/>
      <c r="E406" s="155"/>
      <c r="F406" s="34"/>
      <c r="J406" s="34"/>
      <c r="K406" s="34"/>
      <c r="P406" s="242">
        <f>_xll.qlCalendarAdvance(Calendar,P405,"1D","f")</f>
        <v>42591</v>
      </c>
      <c r="Q406" s="221">
        <f>_xll.qlInterpolationInterpolate($M$2,P406,TRUE)</f>
        <v>5.2661059987248366E-4</v>
      </c>
      <c r="V406" s="34"/>
      <c r="W406" s="34"/>
    </row>
    <row r="407" spans="4:23" ht="11.25" customHeight="1" x14ac:dyDescent="0.2">
      <c r="D407" s="155"/>
      <c r="E407" s="155"/>
      <c r="F407" s="34"/>
      <c r="J407" s="34"/>
      <c r="K407" s="34"/>
      <c r="P407" s="242">
        <f>_xll.qlCalendarAdvance(Calendar,P406,"1D","f")</f>
        <v>42592</v>
      </c>
      <c r="Q407" s="221">
        <f>_xll.qlInterpolationInterpolate($M$2,P407,TRUE)</f>
        <v>5.2718495434108791E-4</v>
      </c>
      <c r="V407" s="34"/>
      <c r="W407" s="34"/>
    </row>
    <row r="408" spans="4:23" ht="11.25" customHeight="1" x14ac:dyDescent="0.2">
      <c r="D408" s="155"/>
      <c r="E408" s="155"/>
      <c r="F408" s="34"/>
      <c r="J408" s="34"/>
      <c r="K408" s="34"/>
      <c r="P408" s="242">
        <f>_xll.qlCalendarAdvance(Calendar,P407,"1D","f")</f>
        <v>42593</v>
      </c>
      <c r="Q408" s="221">
        <f>_xll.qlInterpolationInterpolate($M$2,P408,TRUE)</f>
        <v>5.2776116799097949E-4</v>
      </c>
      <c r="V408" s="34"/>
      <c r="W408" s="34"/>
    </row>
    <row r="409" spans="4:23" ht="11.25" customHeight="1" x14ac:dyDescent="0.2">
      <c r="D409" s="155"/>
      <c r="E409" s="155"/>
      <c r="F409" s="34"/>
      <c r="J409" s="34"/>
      <c r="K409" s="34"/>
      <c r="P409" s="242">
        <f>_xll.qlCalendarAdvance(Calendar,P408,"1D","f")</f>
        <v>42594</v>
      </c>
      <c r="Q409" s="221">
        <f>_xll.qlInterpolationInterpolate($M$2,P409,TRUE)</f>
        <v>5.2833905754727018E-4</v>
      </c>
      <c r="V409" s="34"/>
      <c r="W409" s="34"/>
    </row>
    <row r="410" spans="4:23" ht="11.25" customHeight="1" x14ac:dyDescent="0.2">
      <c r="D410" s="155"/>
      <c r="E410" s="155"/>
      <c r="F410" s="34"/>
      <c r="J410" s="34"/>
      <c r="K410" s="34"/>
      <c r="P410" s="242">
        <f>_xll.qlCalendarAdvance(Calendar,P409,"1D","f")</f>
        <v>42597</v>
      </c>
      <c r="Q410" s="221">
        <f>_xll.qlInterpolationInterpolate($M$2,P410,TRUE)</f>
        <v>5.3008094890565701E-4</v>
      </c>
      <c r="V410" s="34"/>
      <c r="W410" s="34"/>
    </row>
    <row r="411" spans="4:23" ht="11.25" customHeight="1" x14ac:dyDescent="0.2">
      <c r="D411" s="155"/>
      <c r="E411" s="155"/>
      <c r="F411" s="34"/>
      <c r="J411" s="34"/>
      <c r="K411" s="34"/>
      <c r="P411" s="242">
        <f>_xll.qlCalendarAdvance(Calendar,P410,"1D","f")</f>
        <v>42598</v>
      </c>
      <c r="Q411" s="221">
        <f>_xll.qlInterpolationInterpolate($M$2,P411,TRUE)</f>
        <v>5.3066370933866388E-4</v>
      </c>
      <c r="V411" s="34"/>
      <c r="W411" s="34"/>
    </row>
    <row r="412" spans="4:23" ht="11.25" customHeight="1" x14ac:dyDescent="0.2">
      <c r="D412" s="155"/>
      <c r="E412" s="155"/>
      <c r="F412" s="34"/>
      <c r="J412" s="34"/>
      <c r="K412" s="34"/>
      <c r="P412" s="242">
        <f>_xll.qlCalendarAdvance(Calendar,P411,"1D","f")</f>
        <v>42599</v>
      </c>
      <c r="Q412" s="221">
        <f>_xll.qlInterpolationInterpolate($M$2,P412,TRUE)</f>
        <v>5.3124722930362957E-4</v>
      </c>
      <c r="V412" s="34"/>
      <c r="W412" s="34"/>
    </row>
    <row r="413" spans="4:23" ht="11.25" customHeight="1" x14ac:dyDescent="0.2">
      <c r="D413" s="155"/>
      <c r="E413" s="155"/>
      <c r="F413" s="34"/>
      <c r="J413" s="34"/>
      <c r="K413" s="34"/>
      <c r="P413" s="242">
        <f>_xll.qlCalendarAdvance(Calendar,P412,"1D","f")</f>
        <v>42600</v>
      </c>
      <c r="Q413" s="221">
        <f>_xll.qlInterpolationInterpolate($M$2,P413,TRUE)</f>
        <v>5.3183132552566596E-4</v>
      </c>
      <c r="V413" s="34"/>
      <c r="W413" s="34"/>
    </row>
    <row r="414" spans="4:23" ht="11.25" customHeight="1" x14ac:dyDescent="0.2">
      <c r="D414" s="155"/>
      <c r="E414" s="155"/>
      <c r="F414" s="34"/>
      <c r="J414" s="34"/>
      <c r="K414" s="34"/>
      <c r="P414" s="242">
        <f>_xll.qlCalendarAdvance(Calendar,P413,"1D","f")</f>
        <v>42601</v>
      </c>
      <c r="Q414" s="221">
        <f>_xll.qlInterpolationInterpolate($M$2,P414,TRUE)</f>
        <v>5.3241581472988507E-4</v>
      </c>
      <c r="V414" s="34"/>
      <c r="W414" s="34"/>
    </row>
    <row r="415" spans="4:23" ht="11.25" customHeight="1" x14ac:dyDescent="0.2">
      <c r="D415" s="155"/>
      <c r="E415" s="155"/>
      <c r="F415" s="34"/>
      <c r="J415" s="34"/>
      <c r="K415" s="34"/>
      <c r="P415" s="242">
        <f>_xll.qlCalendarAdvance(Calendar,P414,"1D","f")</f>
        <v>42604</v>
      </c>
      <c r="Q415" s="221">
        <f>_xll.qlInterpolationInterpolate($M$2,P415,TRUE)</f>
        <v>5.3416980748675761E-4</v>
      </c>
      <c r="V415" s="34"/>
      <c r="W415" s="34"/>
    </row>
    <row r="416" spans="4:23" ht="11.25" customHeight="1" x14ac:dyDescent="0.2">
      <c r="D416" s="155"/>
      <c r="E416" s="155"/>
      <c r="F416" s="34"/>
      <c r="J416" s="34"/>
      <c r="K416" s="34"/>
      <c r="P416" s="242">
        <f>_xll.qlCalendarAdvance(Calendar,P415,"1D","f")</f>
        <v>42605</v>
      </c>
      <c r="Q416" s="221">
        <f>_xll.qlInterpolationInterpolate($M$2,P416,TRUE)</f>
        <v>5.3475403587082662E-4</v>
      </c>
      <c r="V416" s="34"/>
      <c r="W416" s="34"/>
    </row>
    <row r="417" spans="4:23" ht="11.25" customHeight="1" x14ac:dyDescent="0.2">
      <c r="D417" s="155"/>
      <c r="E417" s="155"/>
      <c r="F417" s="34"/>
      <c r="J417" s="34"/>
      <c r="K417" s="34"/>
      <c r="P417" s="242">
        <f>_xll.qlCalendarAdvance(Calendar,P416,"1D","f")</f>
        <v>42606</v>
      </c>
      <c r="Q417" s="221">
        <f>_xll.qlInterpolationInterpolate($M$2,P417,TRUE)</f>
        <v>5.3533774086263794E-4</v>
      </c>
      <c r="V417" s="34"/>
      <c r="W417" s="34"/>
    </row>
    <row r="418" spans="4:23" ht="11.25" customHeight="1" x14ac:dyDescent="0.2">
      <c r="D418" s="155"/>
      <c r="E418" s="155"/>
      <c r="F418" s="34"/>
      <c r="J418" s="34"/>
      <c r="K418" s="34"/>
      <c r="P418" s="242">
        <f>_xll.qlCalendarAdvance(Calendar,P417,"1D","f")</f>
        <v>42607</v>
      </c>
      <c r="Q418" s="221">
        <f>_xll.qlInterpolationInterpolate($M$2,P418,TRUE)</f>
        <v>5.3592073918730344E-4</v>
      </c>
      <c r="V418" s="34"/>
      <c r="W418" s="34"/>
    </row>
    <row r="419" spans="4:23" ht="11.25" customHeight="1" x14ac:dyDescent="0.2">
      <c r="D419" s="155"/>
      <c r="E419" s="155"/>
      <c r="F419" s="34"/>
      <c r="J419" s="34"/>
      <c r="K419" s="34"/>
      <c r="P419" s="242">
        <f>_xll.qlCalendarAdvance(Calendar,P418,"1D","f")</f>
        <v>42608</v>
      </c>
      <c r="Q419" s="221">
        <f>_xll.qlInterpolationInterpolate($M$2,P419,TRUE)</f>
        <v>5.3650284756993503E-4</v>
      </c>
      <c r="V419" s="34"/>
      <c r="W419" s="34"/>
    </row>
    <row r="420" spans="4:23" ht="11.25" customHeight="1" x14ac:dyDescent="0.2">
      <c r="D420" s="155"/>
      <c r="E420" s="155"/>
      <c r="F420" s="34"/>
      <c r="J420" s="34"/>
      <c r="K420" s="34"/>
      <c r="P420" s="242">
        <f>_xll.qlCalendarAdvance(Calendar,P419,"1D","f")</f>
        <v>42611</v>
      </c>
      <c r="Q420" s="221">
        <f>_xll.qlInterpolationInterpolate($M$2,P420,TRUE)</f>
        <v>5.3824200031674584E-4</v>
      </c>
      <c r="V420" s="34"/>
      <c r="W420" s="34"/>
    </row>
    <row r="421" spans="4:23" ht="11.25" customHeight="1" x14ac:dyDescent="0.2">
      <c r="D421" s="155"/>
      <c r="E421" s="155"/>
      <c r="F421" s="34"/>
      <c r="J421" s="34"/>
      <c r="K421" s="34"/>
      <c r="P421" s="242">
        <f>_xll.qlCalendarAdvance(Calendar,P420,"1D","f")</f>
        <v>42612</v>
      </c>
      <c r="Q421" s="221">
        <f>_xll.qlInterpolationInterpolate($M$2,P421,TRUE)</f>
        <v>5.3881871618236118E-4</v>
      </c>
      <c r="V421" s="34"/>
      <c r="W421" s="34"/>
    </row>
    <row r="422" spans="4:23" ht="11.25" customHeight="1" x14ac:dyDescent="0.2">
      <c r="D422" s="155"/>
      <c r="E422" s="155"/>
      <c r="F422" s="34"/>
      <c r="J422" s="34"/>
      <c r="K422" s="34"/>
      <c r="P422" s="242">
        <f>_xll.qlCalendarAdvance(Calendar,P421,"1D","f")</f>
        <v>42613</v>
      </c>
      <c r="Q422" s="221">
        <f>_xll.qlInterpolationInterpolate($M$2,P422,TRUE)</f>
        <v>5.393936257315023E-4</v>
      </c>
      <c r="V422" s="34"/>
      <c r="W422" s="34"/>
    </row>
    <row r="423" spans="4:23" ht="11.25" customHeight="1" x14ac:dyDescent="0.2">
      <c r="D423" s="155"/>
      <c r="E423" s="155"/>
      <c r="F423" s="34"/>
      <c r="J423" s="34"/>
      <c r="K423" s="34"/>
      <c r="P423" s="242">
        <f>_xll.qlCalendarAdvance(Calendar,P422,"1D","f")</f>
        <v>42614</v>
      </c>
      <c r="Q423" s="221">
        <f>_xll.qlInterpolationInterpolate($M$2,P423,TRUE)</f>
        <v>5.3996654568928099E-4</v>
      </c>
      <c r="V423" s="34"/>
      <c r="W423" s="34"/>
    </row>
    <row r="424" spans="4:23" ht="11.25" customHeight="1" x14ac:dyDescent="0.2">
      <c r="D424" s="155"/>
      <c r="E424" s="155"/>
      <c r="F424" s="34"/>
      <c r="J424" s="34"/>
      <c r="K424" s="34"/>
      <c r="P424" s="242">
        <f>_xll.qlCalendarAdvance(Calendar,P423,"1D","f")</f>
        <v>42615</v>
      </c>
      <c r="Q424" s="221">
        <f>_xll.qlInterpolationInterpolate($M$2,P424,TRUE)</f>
        <v>5.4053729278080926E-4</v>
      </c>
      <c r="V424" s="34"/>
      <c r="W424" s="34"/>
    </row>
    <row r="425" spans="4:23" ht="11.25" customHeight="1" x14ac:dyDescent="0.2">
      <c r="D425" s="155"/>
      <c r="E425" s="155"/>
      <c r="F425" s="34"/>
      <c r="J425" s="34"/>
      <c r="K425" s="34"/>
      <c r="P425" s="242">
        <f>_xll.qlCalendarAdvance(Calendar,P424,"1D","f")</f>
        <v>42618</v>
      </c>
      <c r="Q425" s="221">
        <f>_xll.qlInterpolationInterpolate($M$2,P425,TRUE)</f>
        <v>5.4223466410901089E-4</v>
      </c>
      <c r="V425" s="34"/>
      <c r="W425" s="34"/>
    </row>
    <row r="426" spans="4:23" ht="11.25" customHeight="1" x14ac:dyDescent="0.2">
      <c r="D426" s="155"/>
      <c r="E426" s="155"/>
      <c r="F426" s="34"/>
      <c r="J426" s="34"/>
      <c r="K426" s="34"/>
      <c r="P426" s="242">
        <f>_xll.qlCalendarAdvance(Calendar,P425,"1D","f")</f>
        <v>42619</v>
      </c>
      <c r="Q426" s="221">
        <f>_xll.qlInterpolationInterpolate($M$2,P426,TRUE)</f>
        <v>5.4279488698665663E-4</v>
      </c>
      <c r="V426" s="34"/>
      <c r="W426" s="34"/>
    </row>
    <row r="427" spans="4:23" ht="11.25" customHeight="1" x14ac:dyDescent="0.2">
      <c r="D427" s="155"/>
      <c r="E427" s="155"/>
      <c r="F427" s="34"/>
      <c r="J427" s="34"/>
      <c r="K427" s="34"/>
      <c r="P427" s="242">
        <f>_xll.qlCalendarAdvance(Calendar,P426,"1D","f")</f>
        <v>42620</v>
      </c>
      <c r="Q427" s="221">
        <f>_xll.qlInterpolationInterpolate($M$2,P427,TRUE)</f>
        <v>5.4335202062361174E-4</v>
      </c>
      <c r="V427" s="34"/>
      <c r="W427" s="34"/>
    </row>
    <row r="428" spans="4:23" ht="11.25" customHeight="1" x14ac:dyDescent="0.2">
      <c r="D428" s="155"/>
      <c r="E428" s="155"/>
      <c r="F428" s="34"/>
      <c r="J428" s="34"/>
      <c r="K428" s="34"/>
      <c r="P428" s="242">
        <f>_xll.qlCalendarAdvance(Calendar,P427,"1D","f")</f>
        <v>42621</v>
      </c>
      <c r="Q428" s="221">
        <f>_xll.qlInterpolationInterpolate($M$2,P428,TRUE)</f>
        <v>5.4390588174498781E-4</v>
      </c>
      <c r="V428" s="34"/>
      <c r="W428" s="34"/>
    </row>
    <row r="429" spans="4:23" ht="11.25" customHeight="1" x14ac:dyDescent="0.2">
      <c r="D429" s="155"/>
      <c r="E429" s="155"/>
      <c r="F429" s="34"/>
      <c r="J429" s="34"/>
      <c r="K429" s="34"/>
      <c r="P429" s="242">
        <f>_xll.qlCalendarAdvance(Calendar,P428,"1D","f")</f>
        <v>42622</v>
      </c>
      <c r="Q429" s="221">
        <f>_xll.qlInterpolationInterpolate($M$2,P429,TRUE)</f>
        <v>5.4445628707589693E-4</v>
      </c>
      <c r="V429" s="34"/>
      <c r="W429" s="34"/>
    </row>
    <row r="430" spans="4:23" ht="11.25" customHeight="1" x14ac:dyDescent="0.2">
      <c r="D430" s="155"/>
      <c r="E430" s="155"/>
      <c r="F430" s="34"/>
      <c r="J430" s="34"/>
      <c r="K430" s="34"/>
      <c r="P430" s="242">
        <f>_xll.qlCalendarAdvance(Calendar,P429,"1D","f")</f>
        <v>42625</v>
      </c>
      <c r="Q430" s="221">
        <f>_xll.qlInterpolationInterpolate($M$2,P430,TRUE)</f>
        <v>5.4608493557694183E-4</v>
      </c>
      <c r="V430" s="34"/>
      <c r="W430" s="34"/>
    </row>
    <row r="431" spans="4:23" ht="11.25" customHeight="1" x14ac:dyDescent="0.2">
      <c r="D431" s="155"/>
      <c r="E431" s="155"/>
      <c r="F431" s="34"/>
      <c r="J431" s="34"/>
      <c r="K431" s="34"/>
      <c r="P431" s="242">
        <f>_xll.qlCalendarAdvance(Calendar,P430,"1D","f")</f>
        <v>42626</v>
      </c>
      <c r="Q431" s="221">
        <f>_xll.qlInterpolationInterpolate($M$2,P431,TRUE)</f>
        <v>5.4661968499710226E-4</v>
      </c>
      <c r="V431" s="34"/>
      <c r="W431" s="34"/>
    </row>
    <row r="432" spans="4:23" ht="11.25" customHeight="1" x14ac:dyDescent="0.2">
      <c r="D432" s="155"/>
      <c r="E432" s="155"/>
      <c r="F432" s="34"/>
      <c r="J432" s="34"/>
      <c r="K432" s="34"/>
      <c r="P432" s="242">
        <f>_xll.qlCalendarAdvance(Calendar,P431,"1D","f")</f>
        <v>42627</v>
      </c>
      <c r="Q432" s="221">
        <f>_xll.qlInterpolationInterpolate($M$2,P432,TRUE)</f>
        <v>5.4715006225235544E-4</v>
      </c>
      <c r="V432" s="34"/>
      <c r="W432" s="34"/>
    </row>
    <row r="433" spans="4:23" ht="11.25" customHeight="1" x14ac:dyDescent="0.2">
      <c r="D433" s="155"/>
      <c r="E433" s="155"/>
      <c r="F433" s="34"/>
      <c r="J433" s="34"/>
      <c r="K433" s="34"/>
      <c r="P433" s="242">
        <f>_xll.qlCalendarAdvance(Calendar,P432,"1D","f")</f>
        <v>42628</v>
      </c>
      <c r="Q433" s="221">
        <f>_xll.qlInterpolationInterpolate($M$2,P433,TRUE)</f>
        <v>5.4767588406781317E-4</v>
      </c>
      <c r="V433" s="34"/>
      <c r="W433" s="34"/>
    </row>
    <row r="434" spans="4:23" ht="11.25" customHeight="1" x14ac:dyDescent="0.2">
      <c r="D434" s="155"/>
      <c r="E434" s="155"/>
      <c r="F434" s="34"/>
      <c r="J434" s="34"/>
      <c r="K434" s="34"/>
      <c r="P434" s="242">
        <f>_xll.qlCalendarAdvance(Calendar,P433,"1D","f")</f>
        <v>42629</v>
      </c>
      <c r="Q434" s="221">
        <f>_xll.qlInterpolationInterpolate($M$2,P434,TRUE)</f>
        <v>5.4819696716858733E-4</v>
      </c>
      <c r="V434" s="34"/>
      <c r="W434" s="34"/>
    </row>
    <row r="435" spans="4:23" ht="11.25" customHeight="1" x14ac:dyDescent="0.2">
      <c r="D435" s="155"/>
      <c r="E435" s="155"/>
      <c r="F435" s="34"/>
      <c r="J435" s="34"/>
      <c r="K435" s="34"/>
      <c r="P435" s="242">
        <f>_xll.qlCalendarAdvance(Calendar,P434,"1D","f")</f>
        <v>42632</v>
      </c>
      <c r="Q435" s="221">
        <f>_xll.qlInterpolationInterpolate($M$2,P435,TRUE)</f>
        <v>5.4972995143392795E-4</v>
      </c>
      <c r="V435" s="34"/>
      <c r="W435" s="34"/>
    </row>
    <row r="436" spans="4:23" ht="11.25" customHeight="1" x14ac:dyDescent="0.2">
      <c r="D436" s="155"/>
      <c r="E436" s="155"/>
      <c r="F436" s="34"/>
      <c r="J436" s="34"/>
      <c r="K436" s="34"/>
      <c r="P436" s="242">
        <f>_xll.qlCalendarAdvance(Calendar,P435,"1D","f")</f>
        <v>42633</v>
      </c>
      <c r="Q436" s="221">
        <f>_xll.qlInterpolationInterpolate($M$2,P436,TRUE)</f>
        <v>5.5023024692708725E-4</v>
      </c>
      <c r="V436" s="34"/>
      <c r="W436" s="34"/>
    </row>
    <row r="437" spans="4:23" ht="11.25" customHeight="1" x14ac:dyDescent="0.2">
      <c r="D437" s="155"/>
      <c r="E437" s="155"/>
      <c r="F437" s="34"/>
      <c r="J437" s="34"/>
      <c r="K437" s="34"/>
      <c r="P437" s="242">
        <f>_xll.qlCalendarAdvance(Calendar,P436,"1D","f")</f>
        <v>42634</v>
      </c>
      <c r="Q437" s="221">
        <f>_xll.qlInterpolationInterpolate($M$2,P437,TRUE)</f>
        <v>5.5072488733112269E-4</v>
      </c>
      <c r="V437" s="34"/>
      <c r="W437" s="34"/>
    </row>
    <row r="438" spans="4:23" ht="11.25" customHeight="1" x14ac:dyDescent="0.2">
      <c r="D438" s="155"/>
      <c r="E438" s="155"/>
      <c r="F438" s="34"/>
      <c r="J438" s="34"/>
      <c r="K438" s="34"/>
      <c r="P438" s="242">
        <f>_xll.qlCalendarAdvance(Calendar,P437,"1D","f")</f>
        <v>42635</v>
      </c>
      <c r="Q438" s="221">
        <f>_xll.qlInterpolationInterpolate($M$2,P438,TRUE)</f>
        <v>5.5121374612631605E-4</v>
      </c>
      <c r="V438" s="34"/>
      <c r="W438" s="34"/>
    </row>
    <row r="439" spans="4:23" ht="11.25" customHeight="1" x14ac:dyDescent="0.2">
      <c r="D439" s="155"/>
      <c r="E439" s="155"/>
      <c r="F439" s="34"/>
      <c r="J439" s="34"/>
      <c r="K439" s="34"/>
      <c r="P439" s="242">
        <f>_xll.qlCalendarAdvance(Calendar,P438,"1D","f")</f>
        <v>42636</v>
      </c>
      <c r="Q439" s="221">
        <f>_xll.qlInterpolationInterpolate($M$2,P439,TRUE)</f>
        <v>5.5169692381362896E-4</v>
      </c>
      <c r="V439" s="34"/>
      <c r="W439" s="34"/>
    </row>
    <row r="440" spans="4:23" ht="11.25" customHeight="1" x14ac:dyDescent="0.2">
      <c r="D440" s="155"/>
      <c r="E440" s="155"/>
      <c r="F440" s="34"/>
      <c r="J440" s="34"/>
      <c r="K440" s="34"/>
      <c r="P440" s="242">
        <f>_xll.qlCalendarAdvance(Calendar,P439,"1D","f")</f>
        <v>42639</v>
      </c>
      <c r="Q440" s="221">
        <f>_xll.qlInterpolationInterpolate($M$2,P440,TRUE)</f>
        <v>5.5311394278960088E-4</v>
      </c>
      <c r="V440" s="34"/>
      <c r="W440" s="34"/>
    </row>
    <row r="441" spans="4:23" ht="11.25" customHeight="1" x14ac:dyDescent="0.2">
      <c r="D441" s="155"/>
      <c r="E441" s="155"/>
      <c r="F441" s="34"/>
      <c r="J441" s="34"/>
      <c r="K441" s="34"/>
      <c r="P441" s="242">
        <f>_xll.qlCalendarAdvance(Calendar,P440,"1D","f")</f>
        <v>42640</v>
      </c>
      <c r="Q441" s="221">
        <f>_xll.qlInterpolationInterpolate($M$2,P441,TRUE)</f>
        <v>5.535759686067077E-4</v>
      </c>
      <c r="V441" s="34"/>
      <c r="W441" s="34"/>
    </row>
    <row r="442" spans="4:23" ht="11.25" customHeight="1" x14ac:dyDescent="0.2">
      <c r="D442" s="155"/>
      <c r="E442" s="155"/>
      <c r="F442" s="34"/>
      <c r="J442" s="34"/>
      <c r="K442" s="34"/>
      <c r="P442" s="242">
        <f>_xll.qlCalendarAdvance(Calendar,P441,"1D","f")</f>
        <v>42641</v>
      </c>
      <c r="Q442" s="221">
        <f>_xll.qlInterpolationInterpolate($M$2,P442,TRUE)</f>
        <v>5.5403309959659193E-4</v>
      </c>
      <c r="V442" s="34"/>
      <c r="W442" s="34"/>
    </row>
    <row r="443" spans="4:23" ht="11.25" customHeight="1" x14ac:dyDescent="0.2">
      <c r="D443" s="155"/>
      <c r="E443" s="155"/>
      <c r="F443" s="34"/>
      <c r="J443" s="34"/>
      <c r="K443" s="34"/>
      <c r="P443" s="242">
        <f>_xll.qlCalendarAdvance(Calendar,P442,"1D","f")</f>
        <v>42642</v>
      </c>
      <c r="Q443" s="221">
        <f>_xll.qlInterpolationInterpolate($M$2,P443,TRUE)</f>
        <v>5.544854930153851E-4</v>
      </c>
      <c r="V443" s="34"/>
      <c r="W443" s="34"/>
    </row>
    <row r="444" spans="4:23" ht="11.25" customHeight="1" x14ac:dyDescent="0.2">
      <c r="D444" s="155"/>
      <c r="E444" s="155"/>
      <c r="F444" s="34"/>
      <c r="J444" s="34"/>
      <c r="K444" s="34"/>
      <c r="P444" s="242">
        <f>_xll.qlCalendarAdvance(Calendar,P443,"1D","f")</f>
        <v>42643</v>
      </c>
      <c r="Q444" s="221">
        <f>_xll.qlInterpolationInterpolate($M$2,P444,TRUE)</f>
        <v>5.5493330611921881E-4</v>
      </c>
      <c r="V444" s="34"/>
      <c r="W444" s="34"/>
    </row>
    <row r="445" spans="4:23" ht="11.25" customHeight="1" x14ac:dyDescent="0.2">
      <c r="D445" s="155"/>
      <c r="E445" s="155"/>
      <c r="F445" s="34"/>
      <c r="J445" s="34"/>
      <c r="K445" s="34"/>
      <c r="P445" s="242">
        <f>_xll.qlCalendarAdvance(Calendar,P444,"1D","f")</f>
        <v>42646</v>
      </c>
      <c r="Q445" s="221">
        <f>_xll.qlInterpolationInterpolate($M$2,P445,TRUE)</f>
        <v>5.5625083610227834E-4</v>
      </c>
      <c r="V445" s="34"/>
      <c r="W445" s="34"/>
    </row>
    <row r="446" spans="4:23" ht="11.25" customHeight="1" x14ac:dyDescent="0.2">
      <c r="D446" s="155"/>
      <c r="E446" s="155"/>
      <c r="F446" s="34"/>
      <c r="J446" s="34"/>
      <c r="K446" s="34"/>
      <c r="P446" s="242">
        <f>_xll.qlCalendarAdvance(Calendar,P445,"1D","f")</f>
        <v>42647</v>
      </c>
      <c r="Q446" s="221">
        <f>_xll.qlInterpolationInterpolate($M$2,P446,TRUE)</f>
        <v>5.5668190050758956E-4</v>
      </c>
      <c r="V446" s="34"/>
      <c r="W446" s="34"/>
    </row>
    <row r="447" spans="4:23" ht="11.25" customHeight="1" x14ac:dyDescent="0.2">
      <c r="D447" s="155"/>
      <c r="E447" s="155"/>
      <c r="F447" s="34"/>
      <c r="J447" s="34"/>
      <c r="K447" s="34"/>
      <c r="P447" s="242">
        <f>_xll.qlCalendarAdvance(Calendar,P446,"1D","f")</f>
        <v>42648</v>
      </c>
      <c r="Q447" s="221">
        <f>_xll.qlInterpolationInterpolate($M$2,P447,TRUE)</f>
        <v>5.5710917087859911E-4</v>
      </c>
      <c r="V447" s="34"/>
      <c r="W447" s="34"/>
    </row>
    <row r="448" spans="4:23" ht="11.25" customHeight="1" x14ac:dyDescent="0.2">
      <c r="D448" s="155"/>
      <c r="E448" s="155"/>
      <c r="F448" s="34"/>
      <c r="J448" s="34"/>
      <c r="K448" s="34"/>
      <c r="P448" s="242">
        <f>_xll.qlCalendarAdvance(Calendar,P447,"1D","f")</f>
        <v>42649</v>
      </c>
      <c r="Q448" s="221">
        <f>_xll.qlInterpolationInterpolate($M$2,P448,TRUE)</f>
        <v>5.5753280447143848E-4</v>
      </c>
      <c r="V448" s="34"/>
      <c r="W448" s="34"/>
    </row>
    <row r="449" spans="4:23" ht="11.25" customHeight="1" x14ac:dyDescent="0.2">
      <c r="D449" s="155"/>
      <c r="E449" s="155"/>
      <c r="F449" s="34"/>
      <c r="J449" s="34"/>
      <c r="K449" s="34"/>
      <c r="P449" s="242">
        <f>_xll.qlCalendarAdvance(Calendar,P448,"1D","f")</f>
        <v>42650</v>
      </c>
      <c r="Q449" s="221">
        <f>_xll.qlInterpolationInterpolate($M$2,P449,TRUE)</f>
        <v>5.579529585422393E-4</v>
      </c>
      <c r="V449" s="34"/>
      <c r="W449" s="34"/>
    </row>
    <row r="450" spans="4:23" ht="11.25" customHeight="1" x14ac:dyDescent="0.2">
      <c r="D450" s="155"/>
      <c r="E450" s="155"/>
      <c r="F450" s="34"/>
      <c r="J450" s="34"/>
      <c r="K450" s="34"/>
      <c r="P450" s="242">
        <f>_xll.qlCalendarAdvance(Calendar,P449,"1D","f")</f>
        <v>42653</v>
      </c>
      <c r="Q450" s="221">
        <f>_xll.qlInterpolationInterpolate($M$2,P450,TRUE)</f>
        <v>5.5919411618372589E-4</v>
      </c>
      <c r="V450" s="34"/>
      <c r="W450" s="34"/>
    </row>
    <row r="451" spans="4:23" ht="11.25" customHeight="1" x14ac:dyDescent="0.2">
      <c r="D451" s="155"/>
      <c r="E451" s="155"/>
      <c r="F451" s="34"/>
      <c r="J451" s="34"/>
      <c r="K451" s="34"/>
      <c r="P451" s="242">
        <f>_xll.qlCalendarAdvance(Calendar,P450,"1D","f")</f>
        <v>42654</v>
      </c>
      <c r="Q451" s="221">
        <f>_xll.qlInterpolationInterpolate($M$2,P451,TRUE)</f>
        <v>5.5960192472768793E-4</v>
      </c>
      <c r="V451" s="34"/>
      <c r="W451" s="34"/>
    </row>
    <row r="452" spans="4:23" ht="11.25" customHeight="1" x14ac:dyDescent="0.2">
      <c r="D452" s="155"/>
      <c r="E452" s="155"/>
      <c r="F452" s="34"/>
      <c r="J452" s="34"/>
      <c r="K452" s="34"/>
      <c r="P452" s="242">
        <f>_xll.qlCalendarAdvance(Calendar,P451,"1D","f")</f>
        <v>42655</v>
      </c>
      <c r="Q452" s="221">
        <f>_xll.qlInterpolationInterpolate($M$2,P452,TRUE)</f>
        <v>5.600070400302692E-4</v>
      </c>
      <c r="V452" s="34"/>
      <c r="W452" s="34"/>
    </row>
    <row r="453" spans="4:23" ht="11.25" customHeight="1" x14ac:dyDescent="0.2">
      <c r="D453" s="155"/>
      <c r="E453" s="155"/>
      <c r="F453" s="34"/>
      <c r="J453" s="34"/>
      <c r="K453" s="34"/>
      <c r="P453" s="242">
        <f>_xll.qlCalendarAdvance(Calendar,P452,"1D","f")</f>
        <v>42656</v>
      </c>
      <c r="Q453" s="221">
        <f>_xll.qlInterpolationInterpolate($M$2,P453,TRUE)</f>
        <v>5.604096193476013E-4</v>
      </c>
      <c r="V453" s="34"/>
      <c r="W453" s="34"/>
    </row>
    <row r="454" spans="4:23" ht="11.25" customHeight="1" x14ac:dyDescent="0.2">
      <c r="D454" s="155"/>
      <c r="E454" s="155"/>
      <c r="F454" s="34"/>
      <c r="J454" s="34"/>
      <c r="K454" s="34"/>
      <c r="P454" s="242">
        <f>_xll.qlCalendarAdvance(Calendar,P453,"1D","f")</f>
        <v>42657</v>
      </c>
      <c r="Q454" s="221">
        <f>_xll.qlInterpolationInterpolate($M$2,P454,TRUE)</f>
        <v>5.6080981993581575E-4</v>
      </c>
      <c r="V454" s="34"/>
      <c r="W454" s="34"/>
    </row>
    <row r="455" spans="4:23" ht="11.25" customHeight="1" x14ac:dyDescent="0.2">
      <c r="D455" s="155"/>
      <c r="E455" s="155"/>
      <c r="F455" s="34"/>
      <c r="J455" s="34"/>
      <c r="K455" s="34"/>
      <c r="P455" s="242">
        <f>_xll.qlCalendarAdvance(Calendar,P454,"1D","f")</f>
        <v>42660</v>
      </c>
      <c r="Q455" s="221">
        <f>_xll.qlInterpolationInterpolate($M$2,P455,TRUE)</f>
        <v>5.6199772188706874E-4</v>
      </c>
      <c r="V455" s="34"/>
      <c r="W455" s="34"/>
    </row>
    <row r="456" spans="4:23" ht="11.25" customHeight="1" x14ac:dyDescent="0.2">
      <c r="D456" s="155"/>
      <c r="E456" s="155"/>
      <c r="F456" s="34"/>
      <c r="J456" s="34"/>
      <c r="K456" s="34"/>
      <c r="P456" s="242">
        <f>_xll.qlCalendarAdvance(Calendar,P455,"1D","f")</f>
        <v>42661</v>
      </c>
      <c r="Q456" s="221">
        <f>_xll.qlInterpolationInterpolate($M$2,P456,TRUE)</f>
        <v>5.6238998012012812E-4</v>
      </c>
      <c r="V456" s="34"/>
      <c r="W456" s="34"/>
    </row>
    <row r="457" spans="4:23" ht="11.25" customHeight="1" x14ac:dyDescent="0.2">
      <c r="D457" s="155"/>
      <c r="E457" s="155"/>
      <c r="F457" s="34"/>
      <c r="J457" s="34"/>
      <c r="K457" s="34"/>
      <c r="P457" s="242">
        <f>_xll.qlCalendarAdvance(Calendar,P456,"1D","f")</f>
        <v>42662</v>
      </c>
      <c r="Q457" s="221">
        <f>_xll.qlInterpolationInterpolate($M$2,P457,TRUE)</f>
        <v>5.6278064590472763E-4</v>
      </c>
      <c r="V457" s="34"/>
      <c r="W457" s="34"/>
    </row>
    <row r="458" spans="4:23" ht="11.25" customHeight="1" x14ac:dyDescent="0.2">
      <c r="D458" s="155"/>
      <c r="E458" s="155"/>
      <c r="F458" s="34"/>
      <c r="J458" s="34"/>
      <c r="K458" s="34"/>
      <c r="P458" s="242">
        <f>_xll.qlCalendarAdvance(Calendar,P457,"1D","f")</f>
        <v>42663</v>
      </c>
      <c r="Q458" s="221">
        <f>_xll.qlInterpolationInterpolate($M$2,P458,TRUE)</f>
        <v>5.6316987649699887E-4</v>
      </c>
      <c r="V458" s="34"/>
      <c r="W458" s="34"/>
    </row>
    <row r="459" spans="4:23" ht="11.25" customHeight="1" x14ac:dyDescent="0.2">
      <c r="D459" s="155"/>
      <c r="E459" s="155"/>
      <c r="F459" s="34"/>
      <c r="J459" s="34"/>
      <c r="K459" s="34"/>
      <c r="P459" s="242">
        <f>_xll.qlCalendarAdvance(Calendar,P458,"1D","f")</f>
        <v>42664</v>
      </c>
      <c r="Q459" s="221">
        <f>_xll.qlInterpolationInterpolate($M$2,P459,TRUE)</f>
        <v>5.6355782915307336E-4</v>
      </c>
      <c r="V459" s="34"/>
      <c r="W459" s="34"/>
    </row>
    <row r="460" spans="4:23" ht="11.25" customHeight="1" x14ac:dyDescent="0.2">
      <c r="D460" s="155"/>
      <c r="E460" s="155"/>
      <c r="F460" s="34"/>
      <c r="J460" s="34"/>
      <c r="K460" s="34"/>
      <c r="P460" s="242">
        <f>_xll.qlCalendarAdvance(Calendar,P459,"1D","f")</f>
        <v>42667</v>
      </c>
      <c r="Q460" s="221">
        <f>_xll.qlInterpolationInterpolate($M$2,P460,TRUE)</f>
        <v>5.6471559206543198E-4</v>
      </c>
      <c r="V460" s="34"/>
      <c r="W460" s="34"/>
    </row>
    <row r="461" spans="4:23" ht="11.25" customHeight="1" x14ac:dyDescent="0.2">
      <c r="D461" s="155"/>
      <c r="E461" s="155"/>
      <c r="F461" s="34"/>
      <c r="J461" s="34"/>
      <c r="K461" s="34"/>
      <c r="P461" s="242">
        <f>_xll.qlCalendarAdvance(Calendar,P460,"1D","f")</f>
        <v>42668</v>
      </c>
      <c r="Q461" s="221">
        <f>_xll.qlInterpolationInterpolate($M$2,P461,TRUE)</f>
        <v>5.6510000553803522E-4</v>
      </c>
      <c r="V461" s="34"/>
      <c r="W461" s="34"/>
    </row>
    <row r="462" spans="4:23" ht="11.25" customHeight="1" x14ac:dyDescent="0.2">
      <c r="D462" s="155"/>
      <c r="E462" s="155"/>
      <c r="F462" s="34"/>
      <c r="J462" s="34"/>
      <c r="K462" s="34"/>
      <c r="P462" s="242">
        <f>_xll.qlCalendarAdvance(Calendar,P461,"1D","f")</f>
        <v>42669</v>
      </c>
      <c r="Q462" s="221">
        <f>_xll.qlInterpolationInterpolate($M$2,P462,TRUE)</f>
        <v>5.6548392735509938E-4</v>
      </c>
      <c r="V462" s="34"/>
      <c r="W462" s="34"/>
    </row>
    <row r="463" spans="4:23" ht="11.25" customHeight="1" x14ac:dyDescent="0.2">
      <c r="D463" s="155"/>
      <c r="E463" s="155"/>
      <c r="F463" s="34"/>
      <c r="J463" s="34"/>
      <c r="K463" s="34"/>
      <c r="P463" s="242">
        <f>_xll.qlCalendarAdvance(Calendar,P462,"1D","f")</f>
        <v>42670</v>
      </c>
      <c r="Q463" s="221">
        <f>_xll.qlInterpolationInterpolate($M$2,P463,TRUE)</f>
        <v>5.6586751477275628E-4</v>
      </c>
      <c r="V463" s="34"/>
      <c r="W463" s="34"/>
    </row>
    <row r="464" spans="4:23" ht="11.25" customHeight="1" x14ac:dyDescent="0.2">
      <c r="D464" s="155"/>
      <c r="E464" s="155"/>
      <c r="F464" s="34"/>
      <c r="J464" s="34"/>
      <c r="K464" s="34"/>
      <c r="P464" s="242">
        <f>_xll.qlCalendarAdvance(Calendar,P463,"1D","f")</f>
        <v>42671</v>
      </c>
      <c r="Q464" s="221">
        <f>_xll.qlInterpolationInterpolate($M$2,P464,TRUE)</f>
        <v>5.6625092504713722E-4</v>
      </c>
      <c r="V464" s="34"/>
      <c r="W464" s="34"/>
    </row>
    <row r="465" spans="4:23" ht="11.25" customHeight="1" x14ac:dyDescent="0.2">
      <c r="D465" s="155"/>
      <c r="E465" s="155"/>
      <c r="F465" s="34"/>
      <c r="J465" s="34"/>
      <c r="K465" s="34"/>
      <c r="P465" s="242">
        <f>_xll.qlCalendarAdvance(Calendar,P464,"1D","f")</f>
        <v>42674</v>
      </c>
      <c r="Q465" s="221">
        <f>_xll.qlInterpolationInterpolate($M$2,P465,TRUE)</f>
        <v>5.6740166557194102E-4</v>
      </c>
      <c r="V465" s="34"/>
      <c r="W465" s="34"/>
    </row>
    <row r="466" spans="4:23" ht="11.25" customHeight="1" x14ac:dyDescent="0.2">
      <c r="D466" s="155"/>
      <c r="E466" s="155"/>
      <c r="F466" s="34"/>
      <c r="J466" s="34"/>
      <c r="K466" s="34"/>
      <c r="P466" s="242">
        <f>_xll.qlCalendarAdvance(Calendar,P465,"1D","f")</f>
        <v>42675</v>
      </c>
      <c r="Q466" s="221">
        <f>_xll.qlInterpolationInterpolate($M$2,P466,TRUE)</f>
        <v>5.6778593983453443E-4</v>
      </c>
      <c r="V466" s="34"/>
      <c r="W466" s="34"/>
    </row>
    <row r="467" spans="4:23" ht="11.25" customHeight="1" x14ac:dyDescent="0.2">
      <c r="D467" s="155"/>
      <c r="E467" s="155"/>
      <c r="F467" s="34"/>
      <c r="J467" s="34"/>
      <c r="K467" s="34"/>
      <c r="P467" s="242">
        <f>_xll.qlCalendarAdvance(Calendar,P466,"1D","f")</f>
        <v>42676</v>
      </c>
      <c r="Q467" s="221">
        <f>_xll.qlInterpolationInterpolate($M$2,P467,TRUE)</f>
        <v>5.6817082323450975E-4</v>
      </c>
      <c r="V467" s="34"/>
      <c r="W467" s="34"/>
    </row>
    <row r="468" spans="4:23" ht="11.25" customHeight="1" x14ac:dyDescent="0.2">
      <c r="D468" s="155"/>
      <c r="E468" s="155"/>
      <c r="F468" s="34"/>
      <c r="J468" s="34"/>
      <c r="K468" s="34"/>
      <c r="P468" s="242">
        <f>_xll.qlCalendarAdvance(Calendar,P467,"1D","f")</f>
        <v>42677</v>
      </c>
      <c r="Q468" s="221">
        <f>_xll.qlInterpolationInterpolate($M$2,P468,TRUE)</f>
        <v>5.6855647302799862E-4</v>
      </c>
      <c r="V468" s="34"/>
      <c r="W468" s="34"/>
    </row>
    <row r="469" spans="4:23" ht="11.25" customHeight="1" x14ac:dyDescent="0.2">
      <c r="D469" s="155"/>
      <c r="E469" s="155"/>
      <c r="F469" s="34"/>
      <c r="J469" s="34"/>
      <c r="K469" s="34"/>
      <c r="P469" s="242">
        <f>_xll.qlCalendarAdvance(Calendar,P468,"1D","f")</f>
        <v>42678</v>
      </c>
      <c r="Q469" s="221">
        <f>_xll.qlInterpolationInterpolate($M$2,P469,TRUE)</f>
        <v>5.6894304647113264E-4</v>
      </c>
      <c r="V469" s="34"/>
      <c r="W469" s="34"/>
    </row>
    <row r="470" spans="4:23" ht="11.25" customHeight="1" x14ac:dyDescent="0.2">
      <c r="D470" s="155"/>
      <c r="E470" s="155"/>
      <c r="F470" s="34"/>
      <c r="J470" s="34"/>
      <c r="K470" s="34"/>
      <c r="P470" s="242">
        <f>_xll.qlCalendarAdvance(Calendar,P469,"1D","f")</f>
        <v>42681</v>
      </c>
      <c r="Q470" s="221">
        <f>_xll.qlInterpolationInterpolate($M$2,P470,TRUE)</f>
        <v>5.7010988125972086E-4</v>
      </c>
      <c r="V470" s="34"/>
      <c r="W470" s="34"/>
    </row>
    <row r="471" spans="4:23" ht="11.25" customHeight="1" x14ac:dyDescent="0.2">
      <c r="D471" s="155"/>
      <c r="E471" s="155"/>
      <c r="F471" s="34"/>
      <c r="J471" s="34"/>
      <c r="K471" s="34"/>
      <c r="P471" s="242">
        <f>_xll.qlCalendarAdvance(Calendar,P470,"1D","f")</f>
        <v>42682</v>
      </c>
      <c r="Q471" s="221">
        <f>_xll.qlInterpolationInterpolate($M$2,P471,TRUE)</f>
        <v>5.7050172186275095E-4</v>
      </c>
      <c r="V471" s="34"/>
      <c r="W471" s="34"/>
    </row>
    <row r="472" spans="4:23" ht="11.25" customHeight="1" x14ac:dyDescent="0.2">
      <c r="D472" s="155"/>
      <c r="E472" s="155"/>
      <c r="F472" s="34"/>
      <c r="J472" s="34"/>
      <c r="K472" s="34"/>
      <c r="P472" s="242">
        <f>_xll.qlCalendarAdvance(Calendar,P471,"1D","f")</f>
        <v>42683</v>
      </c>
      <c r="Q472" s="221">
        <f>_xll.qlInterpolationInterpolate($M$2,P472,TRUE)</f>
        <v>5.7089527239608385E-4</v>
      </c>
      <c r="V472" s="34"/>
      <c r="W472" s="34"/>
    </row>
    <row r="473" spans="4:23" ht="11.25" customHeight="1" x14ac:dyDescent="0.2">
      <c r="D473" s="155"/>
      <c r="E473" s="155"/>
      <c r="F473" s="34"/>
      <c r="J473" s="34"/>
      <c r="K473" s="34"/>
      <c r="P473" s="242">
        <f>_xll.qlCalendarAdvance(Calendar,P472,"1D","f")</f>
        <v>42684</v>
      </c>
      <c r="Q473" s="221">
        <f>_xll.qlInterpolationInterpolate($M$2,P473,TRUE)</f>
        <v>5.7129069011585131E-4</v>
      </c>
      <c r="V473" s="34"/>
      <c r="W473" s="34"/>
    </row>
    <row r="474" spans="4:23" ht="11.25" customHeight="1" x14ac:dyDescent="0.2">
      <c r="D474" s="155"/>
      <c r="E474" s="155"/>
      <c r="F474" s="34"/>
      <c r="J474" s="34"/>
      <c r="K474" s="34"/>
      <c r="P474" s="242">
        <f>_xll.qlCalendarAdvance(Calendar,P473,"1D","f")</f>
        <v>42685</v>
      </c>
      <c r="Q474" s="221">
        <f>_xll.qlInterpolationInterpolate($M$2,P474,TRUE)</f>
        <v>5.7168813227818471E-4</v>
      </c>
      <c r="V474" s="34"/>
      <c r="W474" s="34"/>
    </row>
    <row r="475" spans="4:23" ht="11.25" customHeight="1" x14ac:dyDescent="0.2">
      <c r="D475" s="155"/>
      <c r="E475" s="155"/>
      <c r="F475" s="34"/>
      <c r="J475" s="34"/>
      <c r="K475" s="34"/>
      <c r="P475" s="242">
        <f>_xll.qlCalendarAdvance(Calendar,P474,"1D","f")</f>
        <v>42688</v>
      </c>
      <c r="Q475" s="221">
        <f>_xll.qlInterpolationInterpolate($M$2,P475,TRUE)</f>
        <v>5.7289417798189681E-4</v>
      </c>
      <c r="V475" s="34"/>
      <c r="W475" s="34"/>
    </row>
    <row r="476" spans="4:23" ht="11.25" customHeight="1" x14ac:dyDescent="0.2">
      <c r="D476" s="155"/>
      <c r="E476" s="155"/>
      <c r="F476" s="34"/>
      <c r="J476" s="34"/>
      <c r="K476" s="34"/>
      <c r="P476" s="242">
        <f>_xll.qlCalendarAdvance(Calendar,P475,"1D","f")</f>
        <v>42689</v>
      </c>
      <c r="Q476" s="221">
        <f>_xll.qlInterpolationInterpolate($M$2,P476,TRUE)</f>
        <v>5.7330129047580987E-4</v>
      </c>
      <c r="V476" s="34"/>
      <c r="W476" s="34"/>
    </row>
    <row r="477" spans="4:23" ht="11.25" customHeight="1" x14ac:dyDescent="0.2">
      <c r="D477" s="155"/>
      <c r="E477" s="155"/>
      <c r="F477" s="34"/>
      <c r="J477" s="34"/>
      <c r="K477" s="34"/>
      <c r="P477" s="242">
        <f>_xll.qlCalendarAdvance(Calendar,P476,"1D","f")</f>
        <v>42690</v>
      </c>
      <c r="Q477" s="221">
        <f>_xll.qlInterpolationInterpolate($M$2,P477,TRUE)</f>
        <v>5.7371121369294688E-4</v>
      </c>
      <c r="V477" s="34"/>
      <c r="W477" s="34"/>
    </row>
    <row r="478" spans="4:23" ht="11.25" customHeight="1" x14ac:dyDescent="0.2">
      <c r="D478" s="155"/>
      <c r="E478" s="155"/>
      <c r="F478" s="34"/>
      <c r="J478" s="34"/>
      <c r="K478" s="34"/>
      <c r="P478" s="242">
        <f>_xll.qlCalendarAdvance(Calendar,P477,"1D","f")</f>
        <v>42691</v>
      </c>
      <c r="Q478" s="221">
        <f>_xll.qlInterpolationInterpolate($M$2,P478,TRUE)</f>
        <v>5.7412410488943922E-4</v>
      </c>
      <c r="V478" s="34"/>
      <c r="W478" s="34"/>
    </row>
    <row r="479" spans="4:23" ht="11.25" customHeight="1" x14ac:dyDescent="0.2">
      <c r="D479" s="155"/>
      <c r="E479" s="155"/>
      <c r="F479" s="34"/>
      <c r="J479" s="34"/>
      <c r="K479" s="34"/>
      <c r="P479" s="242">
        <f>_xll.qlCalendarAdvance(Calendar,P478,"1D","f")</f>
        <v>42692</v>
      </c>
      <c r="Q479" s="221">
        <f>_xll.qlInterpolationInterpolate($M$2,P479,TRUE)</f>
        <v>5.7454012132141863E-4</v>
      </c>
      <c r="V479" s="34"/>
      <c r="W479" s="34"/>
    </row>
    <row r="480" spans="4:23" ht="11.25" customHeight="1" x14ac:dyDescent="0.2">
      <c r="D480" s="155"/>
      <c r="E480" s="155"/>
      <c r="F480" s="34"/>
      <c r="J480" s="34"/>
      <c r="K480" s="34"/>
      <c r="P480" s="242">
        <f>_xll.qlCalendarAdvance(Calendar,P479,"1D","f")</f>
        <v>42695</v>
      </c>
      <c r="Q480" s="221">
        <f>_xll.qlInterpolationInterpolate($M$2,P480,TRUE)</f>
        <v>5.7580849459159384E-4</v>
      </c>
      <c r="T480" s="34"/>
      <c r="V480" s="34"/>
      <c r="W480" s="34"/>
    </row>
    <row r="481" spans="4:23" ht="11.25" customHeight="1" x14ac:dyDescent="0.2">
      <c r="D481" s="155"/>
      <c r="E481" s="155"/>
      <c r="F481" s="34"/>
      <c r="J481" s="34"/>
      <c r="K481" s="34"/>
      <c r="P481" s="242">
        <f>_xll.qlCalendarAdvance(Calendar,P480,"1D","f")</f>
        <v>42696</v>
      </c>
      <c r="Q481" s="221">
        <f>_xll.qlInterpolationInterpolate($M$2,P481,TRUE)</f>
        <v>5.7623858452683662E-4</v>
      </c>
      <c r="T481" s="34"/>
      <c r="V481" s="34"/>
      <c r="W481" s="34"/>
    </row>
    <row r="482" spans="4:23" ht="11.25" customHeight="1" x14ac:dyDescent="0.2">
      <c r="D482" s="155"/>
      <c r="E482" s="155"/>
      <c r="F482" s="34"/>
      <c r="J482" s="34"/>
      <c r="K482" s="34"/>
      <c r="P482" s="242">
        <f>_xll.qlCalendarAdvance(Calendar,P481,"1D","f")</f>
        <v>42697</v>
      </c>
      <c r="Q482" s="221">
        <f>_xll.qlInterpolationInterpolate($M$2,P482,TRUE)</f>
        <v>5.7667258597822403E-4</v>
      </c>
      <c r="T482" s="34"/>
      <c r="V482" s="34"/>
      <c r="W482" s="34"/>
    </row>
    <row r="483" spans="4:23" ht="11.25" customHeight="1" x14ac:dyDescent="0.2">
      <c r="D483" s="155"/>
      <c r="E483" s="155"/>
      <c r="F483" s="34"/>
      <c r="J483" s="34"/>
      <c r="K483" s="34"/>
      <c r="P483" s="242">
        <f>_xll.qlCalendarAdvance(Calendar,P482,"1D","f")</f>
        <v>42698</v>
      </c>
      <c r="Q483" s="221">
        <f>_xll.qlInterpolationInterpolate($M$2,P483,TRUE)</f>
        <v>5.7711065620188789E-4</v>
      </c>
      <c r="T483" s="34"/>
      <c r="V483" s="34"/>
      <c r="W483" s="34"/>
    </row>
    <row r="484" spans="4:23" ht="11.25" customHeight="1" x14ac:dyDescent="0.2">
      <c r="D484" s="155"/>
      <c r="E484" s="155"/>
      <c r="F484" s="34"/>
      <c r="J484" s="34"/>
      <c r="K484" s="34"/>
      <c r="P484" s="242">
        <f>_xll.qlCalendarAdvance(Calendar,P483,"1D","f")</f>
        <v>42699</v>
      </c>
      <c r="Q484" s="221">
        <f>_xll.qlInterpolationInterpolate($M$2,P484,TRUE)</f>
        <v>5.7755295245395951E-4</v>
      </c>
      <c r="T484" s="34"/>
      <c r="V484" s="34"/>
      <c r="W484" s="34"/>
    </row>
    <row r="485" spans="4:23" ht="11.25" customHeight="1" x14ac:dyDescent="0.2">
      <c r="D485" s="155"/>
      <c r="E485" s="155"/>
      <c r="F485" s="34"/>
      <c r="J485" s="34"/>
      <c r="K485" s="34"/>
      <c r="P485" s="242">
        <f>_xll.qlCalendarAdvance(Calendar,P484,"1D","f")</f>
        <v>42702</v>
      </c>
      <c r="Q485" s="221">
        <f>_xll.qlInterpolationInterpolate($M$2,P485,TRUE)</f>
        <v>5.7890676994193737E-4</v>
      </c>
      <c r="T485" s="34"/>
      <c r="V485" s="34"/>
      <c r="W485" s="34"/>
    </row>
    <row r="486" spans="4:23" ht="11.25" customHeight="1" x14ac:dyDescent="0.2">
      <c r="D486" s="155"/>
      <c r="E486" s="155"/>
      <c r="F486" s="34"/>
      <c r="J486" s="34"/>
      <c r="K486" s="34"/>
      <c r="P486" s="242">
        <f>_xll.qlCalendarAdvance(Calendar,P485,"1D","f")</f>
        <v>42703</v>
      </c>
      <c r="Q486" s="221">
        <f>_xll.qlInterpolationInterpolate($M$2,P486,TRUE)</f>
        <v>5.7936754286895607E-4</v>
      </c>
      <c r="T486" s="34"/>
      <c r="V486" s="34"/>
      <c r="W486" s="34"/>
    </row>
    <row r="487" spans="4:23" ht="11.25" customHeight="1" x14ac:dyDescent="0.2">
      <c r="D487" s="155"/>
      <c r="E487" s="155"/>
      <c r="F487" s="34"/>
      <c r="J487" s="34"/>
      <c r="K487" s="34"/>
      <c r="P487" s="242">
        <f>_xll.qlCalendarAdvance(Calendar,P486,"1D","f")</f>
        <v>42704</v>
      </c>
      <c r="Q487" s="221">
        <f>_xll.qlInterpolationInterpolate($M$2,P487,TRUE)</f>
        <v>5.7983332810504051E-4</v>
      </c>
      <c r="T487" s="34"/>
      <c r="V487" s="34"/>
      <c r="W487" s="34"/>
    </row>
    <row r="488" spans="4:23" ht="11.25" customHeight="1" x14ac:dyDescent="0.2">
      <c r="D488" s="155"/>
      <c r="E488" s="155"/>
      <c r="F488" s="34"/>
      <c r="J488" s="34"/>
      <c r="K488" s="34"/>
      <c r="P488" s="242">
        <f>_xll.qlCalendarAdvance(Calendar,P487,"1D","f")</f>
        <v>42705</v>
      </c>
      <c r="Q488" s="221">
        <f>_xll.qlInterpolationInterpolate($M$2,P488,TRUE)</f>
        <v>5.8030428290632219E-4</v>
      </c>
      <c r="T488" s="34"/>
      <c r="V488" s="34"/>
      <c r="W488" s="34"/>
    </row>
    <row r="489" spans="4:23" ht="11.25" customHeight="1" x14ac:dyDescent="0.2">
      <c r="D489" s="155"/>
      <c r="E489" s="155"/>
      <c r="F489" s="34"/>
      <c r="J489" s="34"/>
      <c r="K489" s="34"/>
      <c r="P489" s="242">
        <f>_xll.qlCalendarAdvance(Calendar,P488,"1D","f")</f>
        <v>42706</v>
      </c>
      <c r="Q489" s="221">
        <f>_xll.qlInterpolationInterpolate($M$2,P489,TRUE)</f>
        <v>5.8078056452893264E-4</v>
      </c>
      <c r="T489" s="34"/>
      <c r="V489" s="34"/>
      <c r="W489" s="34"/>
    </row>
    <row r="490" spans="4:23" ht="11.25" customHeight="1" x14ac:dyDescent="0.2">
      <c r="D490" s="155"/>
      <c r="E490" s="155"/>
      <c r="F490" s="34"/>
      <c r="J490" s="34"/>
      <c r="K490" s="34"/>
      <c r="P490" s="242">
        <f>_xll.qlCalendarAdvance(Calendar,P489,"1D","f")</f>
        <v>42709</v>
      </c>
      <c r="Q490" s="221">
        <f>_xll.qlInterpolationInterpolate($M$2,P490,TRUE)</f>
        <v>5.822429428860524E-4</v>
      </c>
      <c r="T490" s="34"/>
      <c r="V490" s="34"/>
      <c r="W490" s="34"/>
    </row>
    <row r="491" spans="4:23" ht="11.25" customHeight="1" x14ac:dyDescent="0.2">
      <c r="D491" s="155"/>
      <c r="E491" s="155"/>
      <c r="F491" s="34"/>
      <c r="J491" s="34"/>
      <c r="K491" s="34"/>
      <c r="P491" s="242">
        <f>_xll.qlCalendarAdvance(Calendar,P490,"1D","f")</f>
        <v>42710</v>
      </c>
      <c r="Q491" s="221">
        <f>_xll.qlInterpolationInterpolate($M$2,P491,TRUE)</f>
        <v>5.8274210435529353E-4</v>
      </c>
      <c r="T491" s="34"/>
      <c r="V491" s="34"/>
      <c r="W491" s="34"/>
    </row>
    <row r="492" spans="4:23" ht="11.25" customHeight="1" x14ac:dyDescent="0.2">
      <c r="D492" s="155"/>
      <c r="E492" s="155"/>
      <c r="F492" s="34"/>
      <c r="J492" s="34"/>
      <c r="K492" s="34"/>
      <c r="P492" s="242">
        <f>_xll.qlCalendarAdvance(Calendar,P491,"1D","f")</f>
        <v>42711</v>
      </c>
      <c r="Q492" s="221">
        <f>_xll.qlInterpolationInterpolate($M$2,P492,TRUE)</f>
        <v>5.8324737892652141E-4</v>
      </c>
      <c r="T492" s="34"/>
      <c r="V492" s="34"/>
      <c r="W492" s="34"/>
    </row>
    <row r="493" spans="4:23" ht="11.25" customHeight="1" x14ac:dyDescent="0.2">
      <c r="D493" s="155"/>
      <c r="E493" s="155"/>
      <c r="F493" s="34"/>
      <c r="J493" s="34"/>
      <c r="K493" s="34"/>
      <c r="P493" s="242">
        <f>_xll.qlCalendarAdvance(Calendar,P492,"1D","f")</f>
        <v>42712</v>
      </c>
      <c r="Q493" s="221">
        <f>_xll.qlInterpolationInterpolate($M$2,P493,TRUE)</f>
        <v>5.8375892385586743E-4</v>
      </c>
      <c r="T493" s="34"/>
      <c r="V493" s="34"/>
      <c r="W493" s="34"/>
    </row>
    <row r="494" spans="4:23" ht="11.25" customHeight="1" x14ac:dyDescent="0.2">
      <c r="D494" s="155"/>
      <c r="E494" s="155"/>
      <c r="F494" s="34"/>
      <c r="J494" s="34"/>
      <c r="K494" s="34"/>
      <c r="P494" s="242">
        <f>_xll.qlCalendarAdvance(Calendar,P493,"1D","f")</f>
        <v>42713</v>
      </c>
      <c r="Q494" s="221">
        <f>_xll.qlInterpolationInterpolate($M$2,P494,TRUE)</f>
        <v>5.8427689639946312E-4</v>
      </c>
      <c r="T494" s="34"/>
      <c r="V494" s="34"/>
      <c r="W494" s="34"/>
    </row>
    <row r="495" spans="4:23" ht="11.25" customHeight="1" x14ac:dyDescent="0.2">
      <c r="D495" s="155"/>
      <c r="E495" s="155"/>
      <c r="F495" s="34"/>
      <c r="J495" s="34"/>
      <c r="K495" s="34"/>
      <c r="P495" s="242">
        <f>_xll.qlCalendarAdvance(Calendar,P494,"1D","f")</f>
        <v>42716</v>
      </c>
      <c r="Q495" s="221">
        <f>_xll.qlInterpolationInterpolate($M$2,P495,TRUE)</f>
        <v>5.8587095227706412E-4</v>
      </c>
      <c r="T495" s="34"/>
      <c r="V495" s="34"/>
      <c r="W495" s="34"/>
    </row>
    <row r="496" spans="4:23" ht="11.25" customHeight="1" x14ac:dyDescent="0.2">
      <c r="D496" s="155"/>
      <c r="E496" s="155"/>
      <c r="F496" s="34"/>
      <c r="J496" s="34"/>
      <c r="K496" s="34"/>
      <c r="P496" s="242">
        <f>_xll.qlCalendarAdvance(Calendar,P495,"1D","f")</f>
        <v>42717</v>
      </c>
      <c r="Q496" s="221">
        <f>_xll.qlInterpolationInterpolate($M$2,P496,TRUE)</f>
        <v>5.8641620783897431E-4</v>
      </c>
      <c r="T496" s="34"/>
      <c r="V496" s="34"/>
      <c r="W496" s="34"/>
    </row>
    <row r="497" spans="4:23" ht="11.25" customHeight="1" x14ac:dyDescent="0.2">
      <c r="D497" s="155"/>
      <c r="E497" s="155"/>
      <c r="F497" s="34"/>
      <c r="J497" s="34"/>
      <c r="K497" s="34"/>
      <c r="P497" s="242">
        <f>_xll.qlCalendarAdvance(Calendar,P496,"1D","f")</f>
        <v>42718</v>
      </c>
      <c r="Q497" s="221">
        <f>_xll.qlInterpolationInterpolate($M$2,P497,TRUE)</f>
        <v>5.8696867729579193E-4</v>
      </c>
      <c r="T497" s="34"/>
      <c r="V497" s="34"/>
      <c r="W497" s="34"/>
    </row>
    <row r="498" spans="4:23" ht="11.25" customHeight="1" x14ac:dyDescent="0.2">
      <c r="D498" s="155"/>
      <c r="E498" s="155"/>
      <c r="F498" s="34"/>
      <c r="J498" s="34"/>
      <c r="K498" s="34"/>
      <c r="P498" s="242">
        <f>_xll.qlCalendarAdvance(Calendar,P497,"1D","f")</f>
        <v>42719</v>
      </c>
      <c r="Q498" s="221">
        <f>_xll.qlInterpolationInterpolate($M$2,P498,TRUE)</f>
        <v>5.8752851790364871E-4</v>
      </c>
      <c r="T498" s="34"/>
      <c r="V498" s="34"/>
      <c r="W498" s="34"/>
    </row>
    <row r="499" spans="4:23" ht="11.25" customHeight="1" x14ac:dyDescent="0.2">
      <c r="D499" s="155"/>
      <c r="E499" s="155"/>
      <c r="F499" s="34"/>
      <c r="J499" s="34"/>
      <c r="K499" s="34"/>
      <c r="P499" s="242">
        <f>_xll.qlCalendarAdvance(Calendar,P498,"1D","f")</f>
        <v>42720</v>
      </c>
      <c r="Q499" s="221">
        <f>_xll.qlInterpolationInterpolate($M$2,P499,TRUE)</f>
        <v>5.8809588691867616E-4</v>
      </c>
      <c r="T499" s="34"/>
      <c r="V499" s="34"/>
      <c r="W499" s="34"/>
    </row>
    <row r="500" spans="4:23" ht="11.25" customHeight="1" x14ac:dyDescent="0.2">
      <c r="D500" s="155"/>
      <c r="E500" s="155"/>
      <c r="F500" s="34"/>
      <c r="J500" s="34"/>
      <c r="K500" s="34"/>
      <c r="P500" s="242">
        <f>_xll.qlCalendarAdvance(Calendar,P499,"1D","f")</f>
        <v>42723</v>
      </c>
      <c r="Q500" s="221">
        <f>_xll.qlInterpolationInterpolate($M$2,P500,TRUE)</f>
        <v>5.8984473696809783E-4</v>
      </c>
      <c r="T500" s="34"/>
      <c r="V500" s="34"/>
      <c r="W500" s="34"/>
    </row>
    <row r="501" spans="4:23" ht="11.25" customHeight="1" x14ac:dyDescent="0.2">
      <c r="D501" s="155"/>
      <c r="E501" s="155"/>
      <c r="F501" s="34"/>
      <c r="J501" s="34"/>
      <c r="K501" s="34"/>
      <c r="P501" s="242">
        <f>_xll.qlCalendarAdvance(Calendar,P500,"1D","f")</f>
        <v>42724</v>
      </c>
      <c r="Q501" s="221">
        <f>_xll.qlInterpolationInterpolate($M$2,P501,TRUE)</f>
        <v>5.9044379217312339E-4</v>
      </c>
      <c r="T501" s="34"/>
      <c r="V501" s="34"/>
      <c r="W501" s="34"/>
    </row>
    <row r="502" spans="4:23" ht="11.25" customHeight="1" x14ac:dyDescent="0.2">
      <c r="D502" s="155"/>
      <c r="E502" s="155"/>
      <c r="F502" s="34"/>
      <c r="J502" s="34"/>
      <c r="K502" s="34"/>
      <c r="P502" s="242">
        <f>_xll.qlCalendarAdvance(Calendar,P501,"1D","f")</f>
        <v>42725</v>
      </c>
      <c r="Q502" s="221">
        <f>_xll.qlInterpolationInterpolate($M$2,P502,TRUE)</f>
        <v>5.9105116206597738E-4</v>
      </c>
      <c r="T502" s="34"/>
      <c r="V502" s="34"/>
      <c r="W502" s="34"/>
    </row>
    <row r="503" spans="4:23" ht="11.25" customHeight="1" x14ac:dyDescent="0.2">
      <c r="D503" s="155"/>
      <c r="E503" s="155"/>
      <c r="F503" s="34"/>
      <c r="J503" s="34"/>
      <c r="K503" s="34"/>
      <c r="P503" s="242">
        <f>_xll.qlCalendarAdvance(Calendar,P502,"1D","f")</f>
        <v>42726</v>
      </c>
      <c r="Q503" s="221">
        <f>_xll.qlInterpolationInterpolate($M$2,P503,TRUE)</f>
        <v>5.9166696088402352E-4</v>
      </c>
      <c r="T503" s="34"/>
      <c r="V503" s="34"/>
      <c r="W503" s="34"/>
    </row>
    <row r="504" spans="4:23" ht="11.25" customHeight="1" x14ac:dyDescent="0.2">
      <c r="D504" s="155"/>
      <c r="E504" s="155"/>
      <c r="F504" s="34"/>
      <c r="J504" s="34"/>
      <c r="K504" s="34"/>
      <c r="P504" s="242">
        <f>_xll.qlCalendarAdvance(Calendar,P503,"1D","f")</f>
        <v>42727</v>
      </c>
      <c r="Q504" s="221">
        <f>_xll.qlInterpolationInterpolate($M$2,P504,TRUE)</f>
        <v>5.9229113078955388E-4</v>
      </c>
      <c r="T504" s="34"/>
      <c r="V504" s="34"/>
      <c r="W504" s="34"/>
    </row>
    <row r="505" spans="4:23" ht="11.25" customHeight="1" x14ac:dyDescent="0.2">
      <c r="D505" s="155"/>
      <c r="E505" s="155"/>
      <c r="F505" s="34"/>
      <c r="J505" s="34"/>
      <c r="K505" s="34"/>
      <c r="P505" s="242">
        <f>_xll.qlCalendarAdvance(Calendar,P504,"1D","f")</f>
        <v>42731</v>
      </c>
      <c r="Q505" s="221">
        <f>_xll.qlInterpolationInterpolate($M$2,P505,TRUE)</f>
        <v>5.9486950415700416E-4</v>
      </c>
      <c r="T505" s="34"/>
      <c r="V505" s="34"/>
      <c r="W505" s="34"/>
    </row>
    <row r="506" spans="4:23" ht="11.25" customHeight="1" x14ac:dyDescent="0.2">
      <c r="D506" s="155"/>
      <c r="E506" s="155"/>
      <c r="F506" s="34"/>
      <c r="J506" s="34"/>
      <c r="K506" s="34"/>
      <c r="P506" s="242">
        <f>_xll.qlCalendarAdvance(Calendar,P505,"1D","f")</f>
        <v>42732</v>
      </c>
      <c r="Q506" s="221">
        <f>_xll.qlInterpolationInterpolate($M$2,P506,TRUE)</f>
        <v>5.9553401665282028E-4</v>
      </c>
      <c r="T506" s="34"/>
      <c r="V506" s="34"/>
      <c r="W506" s="34"/>
    </row>
    <row r="507" spans="4:23" ht="11.25" customHeight="1" x14ac:dyDescent="0.2">
      <c r="D507" s="155"/>
      <c r="E507" s="155"/>
      <c r="F507" s="34"/>
      <c r="J507" s="34"/>
      <c r="K507" s="34"/>
      <c r="P507" s="242">
        <f>_xll.qlCalendarAdvance(Calendar,P506,"1D","f")</f>
        <v>42733</v>
      </c>
      <c r="Q507" s="221">
        <f>_xll.qlInterpolationInterpolate($M$2,P507,TRUE)</f>
        <v>5.9620629509726634E-4</v>
      </c>
      <c r="T507" s="34"/>
      <c r="V507" s="34"/>
      <c r="W507" s="34"/>
    </row>
    <row r="508" spans="4:23" ht="11.25" customHeight="1" x14ac:dyDescent="0.2">
      <c r="D508" s="155"/>
      <c r="E508" s="155"/>
      <c r="F508" s="34"/>
      <c r="J508" s="34"/>
      <c r="K508" s="34"/>
      <c r="P508" s="242">
        <f>_xll.qlCalendarAdvance(Calendar,P507,"1D","f")</f>
        <v>42734</v>
      </c>
      <c r="Q508" s="221">
        <f>_xll.qlInterpolationInterpolate($M$2,P508,TRUE)</f>
        <v>5.9688623863386682E-4</v>
      </c>
      <c r="T508" s="34"/>
      <c r="V508" s="34"/>
      <c r="W508" s="34"/>
    </row>
    <row r="509" spans="4:23" ht="11.25" customHeight="1" x14ac:dyDescent="0.2">
      <c r="D509" s="155"/>
      <c r="E509" s="155"/>
      <c r="F509" s="34"/>
      <c r="J509" s="34"/>
      <c r="K509" s="34"/>
      <c r="P509" s="242">
        <f>_xll.qlCalendarAdvance(Calendar,P508,"1D","f")</f>
        <v>42737</v>
      </c>
      <c r="Q509" s="221">
        <f>_xll.qlInterpolationInterpolate($M$2,P509,TRUE)</f>
        <v>5.989710512318366E-4</v>
      </c>
      <c r="T509" s="34"/>
      <c r="V509" s="34"/>
      <c r="W509" s="34"/>
    </row>
    <row r="510" spans="4:23" ht="11.25" customHeight="1" x14ac:dyDescent="0.2">
      <c r="D510" s="155"/>
      <c r="E510" s="155"/>
      <c r="F510" s="34"/>
      <c r="J510" s="34"/>
      <c r="K510" s="34"/>
      <c r="P510" s="242">
        <f>_xll.qlCalendarAdvance(Calendar,P509,"1D","f")</f>
        <v>42738</v>
      </c>
      <c r="Q510" s="221">
        <f>_xll.qlInterpolationInterpolate($M$2,P510,TRUE)</f>
        <v>5.9968064657229701E-4</v>
      </c>
      <c r="T510" s="34"/>
      <c r="V510" s="34"/>
      <c r="W510" s="34"/>
    </row>
    <row r="511" spans="4:23" ht="11.25" customHeight="1" x14ac:dyDescent="0.2">
      <c r="D511" s="155"/>
      <c r="E511" s="155"/>
      <c r="F511" s="34"/>
      <c r="J511" s="34"/>
      <c r="K511" s="34"/>
      <c r="P511" s="242">
        <f>_xll.qlCalendarAdvance(Calendar,P510,"1D","f")</f>
        <v>42739</v>
      </c>
      <c r="Q511" s="221">
        <f>_xll.qlInterpolationInterpolate($M$2,P511,TRUE)</f>
        <v>6.0039740272253307E-4</v>
      </c>
      <c r="T511" s="34"/>
      <c r="V511" s="34"/>
      <c r="W511" s="34"/>
    </row>
    <row r="512" spans="4:23" ht="11.25" customHeight="1" x14ac:dyDescent="0.2">
      <c r="D512" s="155"/>
      <c r="E512" s="155"/>
      <c r="F512" s="34"/>
      <c r="J512" s="34"/>
      <c r="K512" s="34"/>
      <c r="P512" s="242">
        <f>_xll.qlCalendarAdvance(Calendar,P511,"1D","f")</f>
        <v>42740</v>
      </c>
      <c r="Q512" s="221">
        <f>_xll.qlInterpolationInterpolate($M$2,P512,TRUE)</f>
        <v>6.0112121882606928E-4</v>
      </c>
      <c r="T512" s="34"/>
      <c r="V512" s="34"/>
      <c r="W512" s="34"/>
    </row>
    <row r="513" spans="4:23" ht="11.25" customHeight="1" x14ac:dyDescent="0.2">
      <c r="D513" s="155"/>
      <c r="E513" s="155"/>
      <c r="F513" s="34"/>
      <c r="J513" s="34"/>
      <c r="K513" s="34"/>
      <c r="P513" s="242">
        <f>_xll.qlCalendarAdvance(Calendar,P512,"1D","f")</f>
        <v>42744</v>
      </c>
      <c r="Q513" s="221">
        <f>_xll.qlInterpolationInterpolate($M$2,P513,TRUE)</f>
        <v>6.0408506564369943E-4</v>
      </c>
      <c r="T513" s="34"/>
      <c r="V513" s="34"/>
      <c r="W513" s="34"/>
    </row>
    <row r="514" spans="4:23" ht="11.25" customHeight="1" x14ac:dyDescent="0.2">
      <c r="D514" s="155"/>
      <c r="E514" s="155"/>
      <c r="F514" s="34"/>
      <c r="J514" s="34"/>
      <c r="K514" s="34"/>
      <c r="P514" s="242">
        <f>_xll.qlCalendarAdvance(Calendar,P513,"1D","f")</f>
        <v>42745</v>
      </c>
      <c r="Q514" s="221">
        <f>_xll.qlInterpolationInterpolate($M$2,P514,TRUE)</f>
        <v>6.0484266866659992E-4</v>
      </c>
      <c r="T514" s="34"/>
      <c r="V514" s="34"/>
      <c r="W514" s="34"/>
    </row>
    <row r="515" spans="4:23" ht="11.25" customHeight="1" x14ac:dyDescent="0.2">
      <c r="D515" s="155"/>
      <c r="E515" s="155"/>
      <c r="F515" s="34"/>
      <c r="J515" s="34"/>
      <c r="K515" s="34"/>
      <c r="P515" s="242">
        <f>_xll.qlCalendarAdvance(Calendar,P514,"1D","f")</f>
        <v>42746</v>
      </c>
      <c r="Q515" s="221">
        <f>_xll.qlInterpolationInterpolate($M$2,P515,TRUE)</f>
        <v>6.0560672650394605E-4</v>
      </c>
      <c r="T515" s="34"/>
      <c r="V515" s="34"/>
      <c r="W515" s="34"/>
    </row>
    <row r="516" spans="4:23" ht="11.25" customHeight="1" x14ac:dyDescent="0.2">
      <c r="D516" s="155"/>
      <c r="E516" s="155"/>
      <c r="F516" s="34"/>
      <c r="J516" s="34"/>
      <c r="K516" s="34"/>
      <c r="P516" s="242">
        <f>_xll.qlCalendarAdvance(Calendar,P515,"1D","f")</f>
        <v>42747</v>
      </c>
      <c r="Q516" s="221">
        <f>_xll.qlInterpolationInterpolate($M$2,P516,TRUE)</f>
        <v>6.0637713829926208E-4</v>
      </c>
      <c r="T516" s="34"/>
      <c r="V516" s="34"/>
      <c r="W516" s="34"/>
    </row>
    <row r="517" spans="4:23" ht="11.25" customHeight="1" x14ac:dyDescent="0.2">
      <c r="D517" s="155"/>
      <c r="E517" s="155"/>
      <c r="F517" s="34"/>
      <c r="J517" s="34"/>
      <c r="K517" s="34"/>
      <c r="P517" s="242">
        <f>_xll.qlCalendarAdvance(Calendar,P516,"1D","f")</f>
        <v>42748</v>
      </c>
      <c r="Q517" s="221">
        <f>_xll.qlInterpolationInterpolate($M$2,P517,TRUE)</f>
        <v>6.0715380319607251E-4</v>
      </c>
      <c r="T517" s="34"/>
      <c r="V517" s="34"/>
      <c r="W517" s="34"/>
    </row>
    <row r="518" spans="4:23" ht="11.25" customHeight="1" x14ac:dyDescent="0.2">
      <c r="D518" s="155"/>
      <c r="E518" s="155"/>
      <c r="F518" s="34"/>
      <c r="J518" s="34"/>
      <c r="K518" s="34"/>
      <c r="P518" s="242">
        <f>_xll.qlCalendarAdvance(Calendar,P517,"1D","f")</f>
        <v>42751</v>
      </c>
      <c r="Q518" s="221">
        <f>_xll.qlInterpolationInterpolate($M$2,P518,TRUE)</f>
        <v>6.0952030793071229E-4</v>
      </c>
      <c r="T518" s="34"/>
      <c r="V518" s="34"/>
      <c r="W518" s="34"/>
    </row>
    <row r="519" spans="4:23" ht="11.25" customHeight="1" x14ac:dyDescent="0.2">
      <c r="D519" s="155"/>
      <c r="E519" s="155"/>
      <c r="F519" s="34"/>
      <c r="J519" s="34"/>
      <c r="K519" s="34"/>
      <c r="P519" s="242">
        <f>_xll.qlCalendarAdvance(Calendar,P518,"1D","f")</f>
        <v>42752</v>
      </c>
      <c r="Q519" s="221">
        <f>_xll.qlInterpolationInterpolate($M$2,P519,TRUE)</f>
        <v>6.1032097666874276E-4</v>
      </c>
      <c r="T519" s="34"/>
      <c r="V519" s="34"/>
      <c r="W519" s="34"/>
    </row>
    <row r="520" spans="4:23" ht="11.25" customHeight="1" x14ac:dyDescent="0.2">
      <c r="D520" s="155"/>
      <c r="E520" s="155"/>
      <c r="F520" s="34"/>
      <c r="J520" s="34"/>
      <c r="K520" s="34"/>
      <c r="P520" s="242">
        <f>_xll.qlCalendarAdvance(Calendar,P519,"1D","f")</f>
        <v>42753</v>
      </c>
      <c r="Q520" s="221">
        <f>_xll.qlInterpolationInterpolate($M$2,P520,TRUE)</f>
        <v>6.1112739422588885E-4</v>
      </c>
      <c r="T520" s="34"/>
      <c r="V520" s="34"/>
      <c r="W520" s="34"/>
    </row>
    <row r="521" spans="4:23" ht="11.25" customHeight="1" x14ac:dyDescent="0.2">
      <c r="D521" s="155"/>
      <c r="E521" s="155"/>
      <c r="F521" s="34"/>
      <c r="J521" s="34"/>
      <c r="K521" s="34"/>
      <c r="P521" s="242">
        <f>_xll.qlCalendarAdvance(Calendar,P520,"1D","f")</f>
        <v>42754</v>
      </c>
      <c r="Q521" s="221">
        <f>_xll.qlInterpolationInterpolate($M$2,P521,TRUE)</f>
        <v>6.1193945974567505E-4</v>
      </c>
      <c r="T521" s="34"/>
      <c r="V521" s="34"/>
      <c r="W521" s="34"/>
    </row>
    <row r="522" spans="4:23" ht="11.25" customHeight="1" x14ac:dyDescent="0.2">
      <c r="D522" s="155"/>
      <c r="E522" s="155"/>
      <c r="F522" s="34"/>
      <c r="J522" s="34"/>
      <c r="K522" s="34"/>
      <c r="P522" s="242">
        <f>_xll.qlCalendarAdvance(Calendar,P521,"1D","f")</f>
        <v>42755</v>
      </c>
      <c r="Q522" s="221">
        <f>_xll.qlInterpolationInterpolate($M$2,P522,TRUE)</f>
        <v>6.1275707237162542E-4</v>
      </c>
      <c r="T522" s="34"/>
      <c r="V522" s="34"/>
      <c r="W522" s="34"/>
    </row>
    <row r="523" spans="4:23" ht="11.25" customHeight="1" x14ac:dyDescent="0.2">
      <c r="D523" s="155"/>
      <c r="E523" s="155"/>
      <c r="F523" s="34"/>
      <c r="J523" s="34"/>
      <c r="K523" s="34"/>
      <c r="P523" s="242">
        <f>_xll.qlCalendarAdvance(Calendar,P522,"1D","f")</f>
        <v>42758</v>
      </c>
      <c r="Q523" s="221">
        <f>_xll.qlInterpolationInterpolate($M$2,P523,TRUE)</f>
        <v>6.1524218432170525E-4</v>
      </c>
      <c r="T523" s="34"/>
      <c r="V523" s="34"/>
      <c r="W523" s="34"/>
    </row>
    <row r="524" spans="4:23" ht="11.25" customHeight="1" x14ac:dyDescent="0.2">
      <c r="D524" s="155"/>
      <c r="E524" s="155"/>
      <c r="F524" s="34"/>
      <c r="J524" s="34"/>
      <c r="K524" s="34"/>
      <c r="P524" s="242">
        <f>_xll.qlCalendarAdvance(Calendar,P523,"1D","f")</f>
        <v>42759</v>
      </c>
      <c r="Q524" s="221">
        <f>_xll.qlInterpolationInterpolate($M$2,P524,TRUE)</f>
        <v>6.160809768075556E-4</v>
      </c>
      <c r="T524" s="34"/>
      <c r="V524" s="34"/>
      <c r="W524" s="34"/>
    </row>
    <row r="525" spans="4:23" ht="11.25" customHeight="1" x14ac:dyDescent="0.2">
      <c r="D525" s="155"/>
      <c r="E525" s="155"/>
      <c r="F525" s="34"/>
      <c r="J525" s="34"/>
      <c r="K525" s="34"/>
      <c r="P525" s="242">
        <f>_xll.qlCalendarAdvance(Calendar,P524,"1D","f")</f>
        <v>42760</v>
      </c>
      <c r="Q525" s="221">
        <f>_xll.qlInterpolationInterpolate($M$2,P525,TRUE)</f>
        <v>6.1692481211719178E-4</v>
      </c>
      <c r="T525" s="34"/>
      <c r="V525" s="34"/>
      <c r="W525" s="34"/>
    </row>
    <row r="526" spans="4:23" ht="11.25" customHeight="1" x14ac:dyDescent="0.2">
      <c r="D526" s="155"/>
      <c r="E526" s="155"/>
      <c r="F526" s="34"/>
      <c r="J526" s="34"/>
      <c r="K526" s="34"/>
      <c r="P526" s="242">
        <f>_xll.qlCalendarAdvance(Calendar,P525,"1D","f")</f>
        <v>42761</v>
      </c>
      <c r="Q526" s="221">
        <f>_xll.qlInterpolationInterpolate($M$2,P526,TRUE)</f>
        <v>6.1777358939413794E-4</v>
      </c>
      <c r="T526" s="34"/>
      <c r="V526" s="34"/>
      <c r="W526" s="34"/>
    </row>
    <row r="527" spans="4:23" ht="11.25" customHeight="1" x14ac:dyDescent="0.2">
      <c r="D527" s="155"/>
      <c r="E527" s="155"/>
      <c r="F527" s="34"/>
      <c r="J527" s="34"/>
      <c r="K527" s="34"/>
      <c r="P527" s="242">
        <f>_xll.qlCalendarAdvance(Calendar,P526,"1D","f")</f>
        <v>42762</v>
      </c>
      <c r="Q527" s="221">
        <f>_xll.qlInterpolationInterpolate($M$2,P527,TRUE)</f>
        <v>6.1862720778191826E-4</v>
      </c>
      <c r="T527" s="34"/>
      <c r="V527" s="34"/>
      <c r="W527" s="34"/>
    </row>
    <row r="528" spans="4:23" ht="11.25" customHeight="1" x14ac:dyDescent="0.2">
      <c r="D528" s="155"/>
      <c r="E528" s="155"/>
      <c r="F528" s="34"/>
      <c r="J528" s="34"/>
      <c r="K528" s="34"/>
      <c r="P528" s="242">
        <f>_xll.qlCalendarAdvance(Calendar,P527,"1D","f")</f>
        <v>42765</v>
      </c>
      <c r="Q528" s="221">
        <f>_xll.qlInterpolationInterpolate($M$2,P528,TRUE)</f>
        <v>6.2121610104550807E-4</v>
      </c>
      <c r="T528" s="34"/>
      <c r="V528" s="34"/>
      <c r="W528" s="34"/>
    </row>
    <row r="529" spans="4:23" ht="11.25" customHeight="1" x14ac:dyDescent="0.2">
      <c r="D529" s="155"/>
      <c r="E529" s="155"/>
      <c r="F529" s="34"/>
      <c r="J529" s="34"/>
      <c r="K529" s="34"/>
      <c r="P529" s="242">
        <f>_xll.qlCalendarAdvance(Calendar,P528,"1D","f")</f>
        <v>42766</v>
      </c>
      <c r="Q529" s="221">
        <f>_xll.qlInterpolationInterpolate($M$2,P529,TRUE)</f>
        <v>6.2208807531186853E-4</v>
      </c>
      <c r="T529" s="34"/>
      <c r="V529" s="34"/>
      <c r="W529" s="34"/>
    </row>
    <row r="530" spans="4:23" ht="11.25" customHeight="1" x14ac:dyDescent="0.2">
      <c r="D530" s="155"/>
      <c r="E530" s="155"/>
      <c r="F530" s="34"/>
      <c r="J530" s="34"/>
      <c r="K530" s="34"/>
      <c r="P530" s="242">
        <f>_xll.qlCalendarAdvance(Calendar,P529,"1D","f")</f>
        <v>42767</v>
      </c>
      <c r="Q530" s="221">
        <f>_xll.qlInterpolationInterpolate($M$2,P530,TRUE)</f>
        <v>6.2296438640668469E-4</v>
      </c>
      <c r="T530" s="34"/>
      <c r="V530" s="34"/>
      <c r="W530" s="34"/>
    </row>
    <row r="531" spans="4:23" ht="11.25" customHeight="1" x14ac:dyDescent="0.2">
      <c r="D531" s="155"/>
      <c r="E531" s="155"/>
      <c r="F531" s="34"/>
      <c r="J531" s="34"/>
      <c r="K531" s="34"/>
      <c r="P531" s="242">
        <f>_xll.qlCalendarAdvance(Calendar,P530,"1D","f")</f>
        <v>42768</v>
      </c>
      <c r="Q531" s="221">
        <f>_xll.qlInterpolationInterpolate($M$2,P531,TRUE)</f>
        <v>6.2384493347348072E-4</v>
      </c>
      <c r="T531" s="34"/>
      <c r="V531" s="34"/>
      <c r="W531" s="34"/>
    </row>
    <row r="532" spans="4:23" ht="11.25" customHeight="1" x14ac:dyDescent="0.2">
      <c r="D532" s="155"/>
      <c r="E532" s="155"/>
      <c r="F532" s="34"/>
      <c r="J532" s="34"/>
      <c r="K532" s="34"/>
      <c r="P532" s="242">
        <f>_xll.qlCalendarAdvance(Calendar,P531,"1D","f")</f>
        <v>42769</v>
      </c>
      <c r="Q532" s="221">
        <f>_xll.qlInterpolationInterpolate($M$2,P532,TRUE)</f>
        <v>6.2472961565578121E-4</v>
      </c>
      <c r="T532" s="34"/>
      <c r="V532" s="34"/>
      <c r="W532" s="34"/>
    </row>
    <row r="533" spans="4:23" ht="11.25" customHeight="1" x14ac:dyDescent="0.2">
      <c r="D533" s="155"/>
      <c r="E533" s="155"/>
      <c r="F533" s="34"/>
      <c r="J533" s="34"/>
      <c r="K533" s="34"/>
      <c r="P533" s="242">
        <f>_xll.qlCalendarAdvance(Calendar,P532,"1D","f")</f>
        <v>42772</v>
      </c>
      <c r="Q533" s="221">
        <f>_xll.qlInterpolationInterpolate($M$2,P533,TRUE)</f>
        <v>6.2740746433095104E-4</v>
      </c>
      <c r="T533" s="34"/>
      <c r="V533" s="34"/>
      <c r="W533" s="34"/>
    </row>
    <row r="534" spans="4:23" ht="11.25" customHeight="1" thickBot="1" x14ac:dyDescent="0.25">
      <c r="D534" s="155"/>
      <c r="E534" s="155"/>
      <c r="F534" s="34"/>
      <c r="J534" s="34"/>
      <c r="K534" s="34"/>
      <c r="P534" s="243">
        <f>_xll.qlCalendarAdvance(Calendar,P533,"1D","f")</f>
        <v>42773</v>
      </c>
      <c r="Q534" s="225">
        <f>_xll.qlInterpolationInterpolate($M$2,P534,TRUE)</f>
        <v>6.283076784105114E-4</v>
      </c>
      <c r="T534" s="34"/>
      <c r="V534" s="34"/>
      <c r="W534" s="34"/>
    </row>
    <row r="535" spans="4:23" ht="11.25" customHeight="1" x14ac:dyDescent="0.2">
      <c r="D535" s="155"/>
      <c r="E535" s="155"/>
      <c r="F535" s="34"/>
      <c r="J535" s="34"/>
      <c r="K535" s="34"/>
      <c r="T535" s="34"/>
      <c r="V535" s="34"/>
      <c r="W535" s="34"/>
    </row>
    <row r="536" spans="4:23" ht="11.25" customHeight="1" x14ac:dyDescent="0.2">
      <c r="D536" s="155"/>
      <c r="E536" s="155"/>
      <c r="F536" s="34"/>
      <c r="J536" s="34"/>
      <c r="K536" s="34"/>
      <c r="T536" s="34"/>
      <c r="V536" s="34"/>
      <c r="W536" s="34"/>
    </row>
    <row r="537" spans="4:23" ht="11.25" customHeight="1" x14ac:dyDescent="0.2">
      <c r="D537" s="155"/>
      <c r="E537" s="155"/>
      <c r="F537" s="34"/>
      <c r="J537" s="34"/>
      <c r="K537" s="34"/>
      <c r="T537" s="34"/>
      <c r="V537" s="34"/>
      <c r="W537" s="34"/>
    </row>
    <row r="538" spans="4:23" ht="11.25" customHeight="1" x14ac:dyDescent="0.2">
      <c r="D538" s="155"/>
      <c r="E538" s="155"/>
      <c r="F538" s="34"/>
      <c r="J538" s="34"/>
      <c r="K538" s="34"/>
      <c r="T538" s="34"/>
      <c r="V538" s="34"/>
      <c r="W538" s="34"/>
    </row>
    <row r="539" spans="4:23" ht="11.25" customHeight="1" x14ac:dyDescent="0.2">
      <c r="D539" s="155"/>
      <c r="E539" s="155"/>
      <c r="F539" s="34"/>
      <c r="J539" s="34"/>
      <c r="K539" s="34"/>
      <c r="T539" s="34"/>
      <c r="V539" s="34"/>
      <c r="W539" s="34"/>
    </row>
    <row r="540" spans="4:23" ht="11.25" customHeight="1" x14ac:dyDescent="0.2">
      <c r="D540" s="155"/>
      <c r="E540" s="155"/>
      <c r="F540" s="34"/>
      <c r="J540" s="34"/>
      <c r="K540" s="34"/>
      <c r="T540" s="34"/>
      <c r="V540" s="34"/>
      <c r="W540" s="34"/>
    </row>
    <row r="541" spans="4:23" ht="11.25" customHeight="1" x14ac:dyDescent="0.2">
      <c r="D541" s="155"/>
      <c r="E541" s="155"/>
      <c r="F541" s="34"/>
      <c r="J541" s="34"/>
      <c r="K541" s="34"/>
      <c r="T541" s="34"/>
      <c r="V541" s="34"/>
      <c r="W541" s="34"/>
    </row>
    <row r="542" spans="4:23" ht="11.25" customHeight="1" x14ac:dyDescent="0.2">
      <c r="D542" s="155"/>
      <c r="E542" s="155"/>
      <c r="F542" s="34"/>
      <c r="J542" s="34"/>
      <c r="K542" s="34"/>
      <c r="T542" s="34"/>
      <c r="V542" s="34"/>
      <c r="W542" s="34"/>
    </row>
    <row r="543" spans="4:23" ht="11.25" customHeight="1" x14ac:dyDescent="0.2">
      <c r="D543" s="155"/>
      <c r="E543" s="155"/>
      <c r="F543" s="34"/>
      <c r="J543" s="34"/>
      <c r="K543" s="34"/>
      <c r="T543" s="34"/>
      <c r="V543" s="34"/>
      <c r="W543" s="34"/>
    </row>
    <row r="544" spans="4:23" ht="11.25" customHeight="1" x14ac:dyDescent="0.2">
      <c r="D544" s="155"/>
      <c r="E544" s="155"/>
      <c r="F544" s="34"/>
      <c r="J544" s="34"/>
      <c r="K544" s="34"/>
      <c r="T544" s="34"/>
      <c r="V544" s="34"/>
      <c r="W544" s="34"/>
    </row>
    <row r="545" spans="4:23" ht="11.25" customHeight="1" x14ac:dyDescent="0.2">
      <c r="D545" s="155"/>
      <c r="E545" s="155"/>
      <c r="F545" s="34"/>
      <c r="J545" s="34"/>
      <c r="K545" s="34"/>
      <c r="T545" s="34"/>
      <c r="V545" s="34"/>
      <c r="W545" s="34"/>
    </row>
    <row r="546" spans="4:23" ht="11.25" customHeight="1" x14ac:dyDescent="0.2">
      <c r="D546" s="155"/>
      <c r="E546" s="155"/>
      <c r="F546" s="34"/>
      <c r="J546" s="34"/>
      <c r="K546" s="34"/>
      <c r="T546" s="34"/>
      <c r="V546" s="34"/>
      <c r="W546" s="34"/>
    </row>
    <row r="547" spans="4:23" ht="11.25" customHeight="1" x14ac:dyDescent="0.2">
      <c r="D547" s="155"/>
      <c r="E547" s="155"/>
      <c r="F547" s="34"/>
      <c r="J547" s="34"/>
      <c r="K547" s="34"/>
      <c r="T547" s="34"/>
      <c r="V547" s="34"/>
      <c r="W547" s="34"/>
    </row>
    <row r="548" spans="4:23" ht="11.25" customHeight="1" x14ac:dyDescent="0.2">
      <c r="D548" s="155"/>
      <c r="E548" s="155"/>
      <c r="F548" s="34"/>
      <c r="J548" s="34"/>
      <c r="K548" s="34"/>
      <c r="T548" s="34"/>
      <c r="V548" s="34"/>
      <c r="W548" s="34"/>
    </row>
    <row r="549" spans="4:23" ht="11.25" customHeight="1" x14ac:dyDescent="0.2">
      <c r="D549" s="155"/>
      <c r="E549" s="155"/>
      <c r="F549" s="34"/>
      <c r="J549" s="34"/>
      <c r="K549" s="34"/>
      <c r="T549" s="34"/>
      <c r="V549" s="34"/>
      <c r="W549" s="34"/>
    </row>
    <row r="550" spans="4:23" ht="11.25" customHeight="1" x14ac:dyDescent="0.2">
      <c r="D550" s="155"/>
      <c r="E550" s="155"/>
      <c r="F550" s="34"/>
      <c r="J550" s="34"/>
      <c r="K550" s="34"/>
      <c r="T550" s="34"/>
      <c r="V550" s="34"/>
      <c r="W550" s="34"/>
    </row>
    <row r="551" spans="4:23" ht="11.25" customHeight="1" x14ac:dyDescent="0.2">
      <c r="D551" s="155"/>
      <c r="E551" s="155"/>
      <c r="F551" s="34"/>
      <c r="J551" s="34"/>
      <c r="K551" s="34"/>
      <c r="T551" s="34"/>
      <c r="V551" s="34"/>
      <c r="W551" s="34"/>
    </row>
    <row r="552" spans="4:23" ht="11.25" customHeight="1" x14ac:dyDescent="0.2">
      <c r="D552" s="155"/>
      <c r="E552" s="155"/>
      <c r="F552" s="34"/>
      <c r="J552" s="34"/>
      <c r="K552" s="34"/>
      <c r="T552" s="34"/>
      <c r="V552" s="34"/>
      <c r="W552" s="34"/>
    </row>
    <row r="553" spans="4:23" ht="11.25" customHeight="1" x14ac:dyDescent="0.2">
      <c r="D553" s="155"/>
      <c r="E553" s="155"/>
      <c r="F553" s="34"/>
      <c r="J553" s="34"/>
      <c r="K553" s="34"/>
      <c r="T553" s="34"/>
      <c r="V553" s="34"/>
      <c r="W553" s="34"/>
    </row>
    <row r="554" spans="4:23" ht="11.25" customHeight="1" x14ac:dyDescent="0.2">
      <c r="D554" s="155"/>
      <c r="E554" s="155"/>
      <c r="F554" s="34"/>
      <c r="J554" s="34"/>
      <c r="K554" s="34"/>
      <c r="T554" s="34"/>
      <c r="V554" s="34"/>
      <c r="W554" s="34"/>
    </row>
    <row r="555" spans="4:23" ht="11.25" customHeight="1" x14ac:dyDescent="0.2">
      <c r="D555" s="155"/>
      <c r="E555" s="155"/>
      <c r="F555" s="34"/>
      <c r="J555" s="34"/>
      <c r="K555" s="34"/>
      <c r="T555" s="34"/>
      <c r="V555" s="34"/>
      <c r="W555" s="34"/>
    </row>
    <row r="556" spans="4:23" ht="11.25" customHeight="1" x14ac:dyDescent="0.2">
      <c r="D556" s="155"/>
      <c r="E556" s="155"/>
      <c r="F556" s="34"/>
      <c r="J556" s="34"/>
      <c r="K556" s="34"/>
      <c r="T556" s="34"/>
      <c r="V556" s="34"/>
      <c r="W556" s="34"/>
    </row>
    <row r="557" spans="4:23" ht="11.25" customHeight="1" x14ac:dyDescent="0.2">
      <c r="D557" s="155"/>
      <c r="E557" s="155"/>
      <c r="F557" s="34"/>
      <c r="J557" s="34"/>
      <c r="K557" s="34"/>
      <c r="T557" s="34"/>
      <c r="V557" s="34"/>
      <c r="W557" s="34"/>
    </row>
    <row r="558" spans="4:23" ht="11.25" customHeight="1" x14ac:dyDescent="0.2">
      <c r="D558" s="155"/>
      <c r="E558" s="155"/>
      <c r="F558" s="34"/>
      <c r="J558" s="34"/>
      <c r="K558" s="34"/>
      <c r="T558" s="34"/>
      <c r="V558" s="34"/>
      <c r="W558" s="34"/>
    </row>
    <row r="559" spans="4:23" ht="11.25" customHeight="1" x14ac:dyDescent="0.2">
      <c r="D559" s="155"/>
      <c r="E559" s="155"/>
      <c r="F559" s="34"/>
      <c r="J559" s="34"/>
      <c r="K559" s="34"/>
      <c r="T559" s="34"/>
      <c r="V559" s="34"/>
      <c r="W559" s="34"/>
    </row>
    <row r="560" spans="4:23" ht="11.25" customHeight="1" x14ac:dyDescent="0.2">
      <c r="D560" s="155"/>
      <c r="E560" s="155"/>
      <c r="F560" s="34"/>
      <c r="J560" s="34"/>
      <c r="K560" s="34"/>
      <c r="T560" s="34"/>
      <c r="V560" s="34"/>
      <c r="W560" s="34"/>
    </row>
    <row r="561" spans="4:23" ht="11.25" customHeight="1" x14ac:dyDescent="0.2">
      <c r="D561" s="155"/>
      <c r="E561" s="155"/>
      <c r="F561" s="34"/>
      <c r="J561" s="34"/>
      <c r="K561" s="34"/>
      <c r="T561" s="34"/>
      <c r="V561" s="34"/>
      <c r="W561" s="34"/>
    </row>
    <row r="562" spans="4:23" ht="11.25" customHeight="1" x14ac:dyDescent="0.2">
      <c r="D562" s="155"/>
      <c r="E562" s="155"/>
      <c r="F562" s="34"/>
      <c r="J562" s="34"/>
      <c r="K562" s="34"/>
      <c r="T562" s="34"/>
      <c r="V562" s="34"/>
      <c r="W562" s="34"/>
    </row>
    <row r="563" spans="4:23" ht="11.25" customHeight="1" x14ac:dyDescent="0.2">
      <c r="D563" s="155"/>
      <c r="E563" s="155"/>
      <c r="F563" s="34"/>
      <c r="J563" s="34"/>
      <c r="K563" s="34"/>
      <c r="T563" s="34"/>
      <c r="V563" s="34"/>
      <c r="W563" s="34"/>
    </row>
    <row r="564" spans="4:23" ht="11.25" customHeight="1" x14ac:dyDescent="0.2">
      <c r="D564" s="155"/>
      <c r="E564" s="155"/>
      <c r="F564" s="34"/>
      <c r="J564" s="34"/>
      <c r="K564" s="34"/>
      <c r="T564" s="34"/>
      <c r="V564" s="34"/>
      <c r="W564" s="34"/>
    </row>
    <row r="565" spans="4:23" ht="11.25" customHeight="1" x14ac:dyDescent="0.2">
      <c r="D565" s="155"/>
      <c r="E565" s="155"/>
      <c r="F565" s="34"/>
      <c r="J565" s="34"/>
      <c r="K565" s="34"/>
      <c r="T565" s="34"/>
      <c r="V565" s="34"/>
      <c r="W565" s="34"/>
    </row>
    <row r="566" spans="4:23" ht="11.25" customHeight="1" x14ac:dyDescent="0.2">
      <c r="D566" s="155"/>
      <c r="E566" s="155"/>
      <c r="F566" s="34"/>
      <c r="J566" s="34"/>
      <c r="K566" s="34"/>
      <c r="T566" s="34"/>
      <c r="V566" s="34"/>
      <c r="W566" s="34"/>
    </row>
    <row r="567" spans="4:23" ht="11.25" customHeight="1" x14ac:dyDescent="0.2">
      <c r="D567" s="155"/>
      <c r="E567" s="155"/>
      <c r="F567" s="34"/>
      <c r="J567" s="34"/>
      <c r="K567" s="34"/>
      <c r="T567" s="34"/>
      <c r="V567" s="34"/>
      <c r="W567" s="34"/>
    </row>
    <row r="568" spans="4:23" ht="11.25" customHeight="1" x14ac:dyDescent="0.2">
      <c r="D568" s="155"/>
      <c r="E568" s="155"/>
      <c r="F568" s="34"/>
      <c r="J568" s="34"/>
      <c r="K568" s="34"/>
      <c r="T568" s="34"/>
      <c r="V568" s="34"/>
      <c r="W568" s="34"/>
    </row>
    <row r="569" spans="4:23" ht="11.25" customHeight="1" x14ac:dyDescent="0.2">
      <c r="D569" s="155"/>
      <c r="E569" s="155"/>
      <c r="F569" s="34"/>
      <c r="J569" s="34"/>
      <c r="K569" s="34"/>
      <c r="T569" s="34"/>
      <c r="V569" s="34"/>
      <c r="W569" s="34"/>
    </row>
    <row r="570" spans="4:23" ht="11.25" customHeight="1" x14ac:dyDescent="0.2">
      <c r="D570" s="155"/>
      <c r="E570" s="155"/>
      <c r="F570" s="34"/>
      <c r="J570" s="34"/>
      <c r="K570" s="34"/>
      <c r="T570" s="34"/>
      <c r="V570" s="34"/>
      <c r="W570" s="34"/>
    </row>
    <row r="571" spans="4:23" ht="11.25" customHeight="1" x14ac:dyDescent="0.2">
      <c r="D571" s="155"/>
      <c r="E571" s="155"/>
      <c r="F571" s="34"/>
      <c r="J571" s="34"/>
      <c r="K571" s="34"/>
      <c r="T571" s="34"/>
      <c r="V571" s="34"/>
      <c r="W571" s="34"/>
    </row>
    <row r="572" spans="4:23" ht="11.25" customHeight="1" x14ac:dyDescent="0.2">
      <c r="D572" s="155"/>
      <c r="E572" s="155"/>
      <c r="F572" s="34"/>
      <c r="J572" s="34"/>
      <c r="K572" s="34"/>
      <c r="T572" s="34"/>
      <c r="V572" s="34"/>
      <c r="W572" s="34"/>
    </row>
    <row r="573" spans="4:23" ht="11.25" customHeight="1" x14ac:dyDescent="0.2">
      <c r="D573" s="155"/>
      <c r="E573" s="155"/>
      <c r="F573" s="34"/>
      <c r="J573" s="34"/>
      <c r="K573" s="34"/>
      <c r="T573" s="34"/>
      <c r="V573" s="34"/>
      <c r="W573" s="34"/>
    </row>
    <row r="574" spans="4:23" ht="11.25" customHeight="1" x14ac:dyDescent="0.2">
      <c r="D574" s="155"/>
      <c r="E574" s="155"/>
      <c r="F574" s="34"/>
      <c r="J574" s="34"/>
      <c r="K574" s="34"/>
      <c r="T574" s="34"/>
      <c r="V574" s="34"/>
      <c r="W574" s="34"/>
    </row>
    <row r="575" spans="4:23" ht="11.25" customHeight="1" x14ac:dyDescent="0.2">
      <c r="D575" s="155"/>
      <c r="E575" s="155"/>
      <c r="F575" s="34"/>
      <c r="J575" s="34"/>
      <c r="K575" s="34"/>
      <c r="T575" s="34"/>
      <c r="V575" s="34"/>
      <c r="W575" s="34"/>
    </row>
    <row r="576" spans="4:23" ht="11.25" customHeight="1" x14ac:dyDescent="0.2">
      <c r="D576" s="155"/>
      <c r="E576" s="155"/>
      <c r="F576" s="34"/>
      <c r="J576" s="34"/>
      <c r="K576" s="34"/>
      <c r="T576" s="34"/>
      <c r="V576" s="34"/>
      <c r="W576" s="34"/>
    </row>
    <row r="577" spans="4:23" ht="11.25" customHeight="1" x14ac:dyDescent="0.2">
      <c r="D577" s="155"/>
      <c r="E577" s="155"/>
      <c r="F577" s="34"/>
      <c r="J577" s="34"/>
      <c r="K577" s="34"/>
      <c r="T577" s="34"/>
      <c r="V577" s="34"/>
      <c r="W577" s="34"/>
    </row>
    <row r="578" spans="4:23" ht="11.25" customHeight="1" x14ac:dyDescent="0.2">
      <c r="D578" s="155"/>
      <c r="E578" s="155"/>
      <c r="F578" s="34"/>
      <c r="J578" s="34"/>
      <c r="K578" s="34"/>
      <c r="T578" s="34"/>
      <c r="V578" s="34"/>
      <c r="W578" s="34"/>
    </row>
    <row r="579" spans="4:23" ht="11.25" customHeight="1" x14ac:dyDescent="0.2">
      <c r="T579" s="34"/>
      <c r="V579" s="34"/>
      <c r="W579" s="34"/>
    </row>
    <row r="580" spans="4:23" ht="11.25" customHeight="1" x14ac:dyDescent="0.2">
      <c r="T580" s="34"/>
      <c r="V580" s="34"/>
      <c r="W580" s="34"/>
    </row>
    <row r="581" spans="4:23" ht="11.25" customHeight="1" x14ac:dyDescent="0.2">
      <c r="T581" s="34"/>
      <c r="V581" s="34"/>
      <c r="W581" s="34"/>
    </row>
    <row r="582" spans="4:23" ht="11.25" customHeight="1" x14ac:dyDescent="0.2">
      <c r="T582" s="34"/>
      <c r="V582" s="34"/>
      <c r="W582" s="34"/>
    </row>
    <row r="583" spans="4:23" x14ac:dyDescent="0.2">
      <c r="T583" s="34"/>
      <c r="V583" s="34"/>
      <c r="W583" s="34"/>
    </row>
    <row r="584" spans="4:23" x14ac:dyDescent="0.2">
      <c r="T584" s="34"/>
      <c r="V584" s="34"/>
      <c r="W584" s="34"/>
    </row>
    <row r="585" spans="4:23" x14ac:dyDescent="0.2">
      <c r="T585" s="34"/>
      <c r="V585" s="34"/>
      <c r="W585" s="34"/>
    </row>
    <row r="586" spans="4:23" x14ac:dyDescent="0.2">
      <c r="T586" s="34"/>
      <c r="V586" s="34"/>
      <c r="W586" s="34"/>
    </row>
    <row r="587" spans="4:23" x14ac:dyDescent="0.2">
      <c r="T587" s="34"/>
      <c r="V587" s="34"/>
      <c r="W587" s="34"/>
    </row>
    <row r="588" spans="4:23" x14ac:dyDescent="0.2">
      <c r="T588" s="34"/>
      <c r="V588" s="34"/>
      <c r="W588" s="34"/>
    </row>
    <row r="589" spans="4:23" x14ac:dyDescent="0.2">
      <c r="T589" s="34"/>
      <c r="V589" s="34"/>
      <c r="W589" s="34"/>
    </row>
    <row r="590" spans="4:23" x14ac:dyDescent="0.2">
      <c r="T590" s="34"/>
      <c r="V590" s="34"/>
      <c r="W590" s="34"/>
    </row>
    <row r="591" spans="4:23" x14ac:dyDescent="0.2">
      <c r="T591" s="34"/>
      <c r="V591" s="34"/>
      <c r="W591" s="34"/>
    </row>
    <row r="592" spans="4:23" x14ac:dyDescent="0.2">
      <c r="T592" s="34"/>
      <c r="V592" s="34"/>
      <c r="W592" s="34"/>
    </row>
    <row r="593" spans="20:23" x14ac:dyDescent="0.2">
      <c r="T593" s="34"/>
      <c r="V593" s="34"/>
      <c r="W593" s="34"/>
    </row>
    <row r="594" spans="20:23" x14ac:dyDescent="0.2">
      <c r="T594" s="34"/>
      <c r="V594" s="34"/>
      <c r="W594" s="34"/>
    </row>
    <row r="595" spans="20:23" x14ac:dyDescent="0.2">
      <c r="T595" s="34"/>
      <c r="V595" s="34"/>
      <c r="W595" s="34"/>
    </row>
    <row r="596" spans="20:23" x14ac:dyDescent="0.2">
      <c r="T596" s="34"/>
      <c r="V596" s="34"/>
      <c r="W596" s="34"/>
    </row>
    <row r="597" spans="20:23" x14ac:dyDescent="0.2">
      <c r="T597" s="34"/>
      <c r="V597" s="34"/>
      <c r="W597" s="34"/>
    </row>
    <row r="598" spans="20:23" x14ac:dyDescent="0.2">
      <c r="T598" s="34"/>
      <c r="V598" s="34"/>
      <c r="W598" s="34"/>
    </row>
    <row r="599" spans="20:23" x14ac:dyDescent="0.2">
      <c r="T599" s="34"/>
      <c r="V599" s="34"/>
      <c r="W599" s="34"/>
    </row>
    <row r="600" spans="20:23" x14ac:dyDescent="0.2">
      <c r="T600" s="34"/>
      <c r="V600" s="34"/>
      <c r="W600" s="34"/>
    </row>
    <row r="601" spans="20:23" x14ac:dyDescent="0.2">
      <c r="T601" s="34"/>
      <c r="V601" s="34"/>
      <c r="W601" s="34"/>
    </row>
    <row r="602" spans="20:23" x14ac:dyDescent="0.2">
      <c r="T602" s="34"/>
      <c r="V602" s="34"/>
      <c r="W602" s="34"/>
    </row>
    <row r="603" spans="20:23" x14ac:dyDescent="0.2">
      <c r="T603" s="34"/>
      <c r="V603" s="34"/>
      <c r="W603" s="34"/>
    </row>
    <row r="604" spans="20:23" x14ac:dyDescent="0.2">
      <c r="T604" s="34"/>
      <c r="V604" s="34"/>
      <c r="W604" s="34"/>
    </row>
    <row r="605" spans="20:23" x14ac:dyDescent="0.2">
      <c r="T605" s="34"/>
      <c r="V605" s="34"/>
      <c r="W605" s="34"/>
    </row>
    <row r="606" spans="20:23" x14ac:dyDescent="0.2">
      <c r="T606" s="34"/>
      <c r="V606" s="34"/>
      <c r="W606" s="34"/>
    </row>
    <row r="607" spans="20:23" x14ac:dyDescent="0.2">
      <c r="T607" s="34"/>
      <c r="V607" s="34"/>
      <c r="W607" s="34"/>
    </row>
    <row r="608" spans="20:23" x14ac:dyDescent="0.2">
      <c r="T608" s="34"/>
      <c r="V608" s="34"/>
      <c r="W608" s="34"/>
    </row>
    <row r="609" spans="20:23" x14ac:dyDescent="0.2">
      <c r="T609" s="34"/>
      <c r="V609" s="34"/>
      <c r="W609" s="34"/>
    </row>
    <row r="610" spans="20:23" x14ac:dyDescent="0.2">
      <c r="T610" s="34"/>
      <c r="V610" s="34"/>
      <c r="W610" s="34"/>
    </row>
    <row r="611" spans="20:23" x14ac:dyDescent="0.2">
      <c r="T611" s="34"/>
      <c r="V611" s="34"/>
      <c r="W611" s="34"/>
    </row>
    <row r="612" spans="20:23" x14ac:dyDescent="0.2">
      <c r="T612" s="34"/>
      <c r="V612" s="34"/>
      <c r="W612" s="34"/>
    </row>
    <row r="613" spans="20:23" x14ac:dyDescent="0.2">
      <c r="T613" s="34"/>
      <c r="V613" s="34"/>
      <c r="W613" s="34"/>
    </row>
    <row r="614" spans="20:23" x14ac:dyDescent="0.2">
      <c r="T614" s="34"/>
      <c r="V614" s="34"/>
      <c r="W614" s="34"/>
    </row>
    <row r="615" spans="20:23" x14ac:dyDescent="0.2">
      <c r="T615" s="34"/>
      <c r="V615" s="34"/>
      <c r="W615" s="34"/>
    </row>
    <row r="616" spans="20:23" x14ac:dyDescent="0.2">
      <c r="T616" s="34"/>
      <c r="V616" s="34"/>
      <c r="W616" s="34"/>
    </row>
    <row r="617" spans="20:23" x14ac:dyDescent="0.2">
      <c r="T617" s="34"/>
      <c r="V617" s="34"/>
      <c r="W617" s="34"/>
    </row>
    <row r="618" spans="20:23" x14ac:dyDescent="0.2">
      <c r="T618" s="34"/>
      <c r="V618" s="34"/>
      <c r="W618" s="34"/>
    </row>
    <row r="619" spans="20:23" x14ac:dyDescent="0.2">
      <c r="T619" s="34"/>
      <c r="V619" s="34"/>
      <c r="W619" s="34"/>
    </row>
    <row r="620" spans="20:23" x14ac:dyDescent="0.2">
      <c r="T620" s="34"/>
      <c r="V620" s="34"/>
      <c r="W620" s="34"/>
    </row>
    <row r="621" spans="20:23" x14ac:dyDescent="0.2">
      <c r="T621" s="34"/>
      <c r="V621" s="34"/>
      <c r="W621" s="34"/>
    </row>
    <row r="622" spans="20:23" x14ac:dyDescent="0.2">
      <c r="T622" s="34"/>
      <c r="V622" s="34"/>
      <c r="W622" s="34"/>
    </row>
    <row r="623" spans="20:23" x14ac:dyDescent="0.2">
      <c r="T623" s="34"/>
      <c r="V623" s="34"/>
      <c r="W623" s="34"/>
    </row>
    <row r="624" spans="20:23" x14ac:dyDescent="0.2">
      <c r="T624" s="34"/>
      <c r="V624" s="34"/>
      <c r="W624" s="34"/>
    </row>
    <row r="625" spans="20:23" x14ac:dyDescent="0.2">
      <c r="T625" s="34"/>
      <c r="V625" s="34"/>
      <c r="W625" s="34"/>
    </row>
    <row r="626" spans="20:23" x14ac:dyDescent="0.2">
      <c r="T626" s="34"/>
      <c r="V626" s="34"/>
      <c r="W626" s="34"/>
    </row>
    <row r="627" spans="20:23" x14ac:dyDescent="0.2">
      <c r="T627" s="34"/>
      <c r="V627" s="34"/>
      <c r="W627" s="34"/>
    </row>
    <row r="628" spans="20:23" x14ac:dyDescent="0.2">
      <c r="T628" s="34"/>
      <c r="V628" s="34"/>
      <c r="W628" s="34"/>
    </row>
    <row r="629" spans="20:23" x14ac:dyDescent="0.2">
      <c r="T629" s="34"/>
      <c r="V629" s="34"/>
      <c r="W629" s="34"/>
    </row>
    <row r="630" spans="20:23" x14ac:dyDescent="0.2">
      <c r="T630" s="34"/>
      <c r="V630" s="34"/>
      <c r="W630" s="34"/>
    </row>
    <row r="631" spans="20:23" x14ac:dyDescent="0.2">
      <c r="T631" s="34"/>
      <c r="V631" s="34"/>
      <c r="W631" s="34"/>
    </row>
    <row r="632" spans="20:23" x14ac:dyDescent="0.2">
      <c r="T632" s="34"/>
      <c r="V632" s="34"/>
      <c r="W632" s="34"/>
    </row>
    <row r="633" spans="20:23" x14ac:dyDescent="0.2">
      <c r="T633" s="34"/>
      <c r="V633" s="34"/>
      <c r="W633" s="34"/>
    </row>
    <row r="634" spans="20:23" x14ac:dyDescent="0.2">
      <c r="T634" s="34"/>
      <c r="V634" s="34"/>
      <c r="W634" s="34"/>
    </row>
    <row r="635" spans="20:23" x14ac:dyDescent="0.2">
      <c r="T635" s="34"/>
      <c r="V635" s="34"/>
      <c r="W635" s="34"/>
    </row>
    <row r="636" spans="20:23" x14ac:dyDescent="0.2">
      <c r="T636" s="34"/>
      <c r="V636" s="34"/>
      <c r="W636" s="34"/>
    </row>
    <row r="637" spans="20:23" x14ac:dyDescent="0.2">
      <c r="T637" s="34"/>
      <c r="V637" s="34"/>
      <c r="W637" s="34"/>
    </row>
    <row r="638" spans="20:23" x14ac:dyDescent="0.2">
      <c r="T638" s="34"/>
      <c r="V638" s="34"/>
      <c r="W638" s="34"/>
    </row>
    <row r="639" spans="20:23" x14ac:dyDescent="0.2">
      <c r="T639" s="34"/>
      <c r="V639" s="34"/>
      <c r="W639" s="34"/>
    </row>
    <row r="640" spans="20:23" x14ac:dyDescent="0.2">
      <c r="T640" s="34"/>
      <c r="V640" s="34"/>
      <c r="W640" s="34"/>
    </row>
    <row r="641" spans="20:23" x14ac:dyDescent="0.2">
      <c r="T641" s="34"/>
      <c r="V641" s="34"/>
      <c r="W641" s="34"/>
    </row>
    <row r="642" spans="20:23" x14ac:dyDescent="0.2">
      <c r="T642" s="34"/>
      <c r="V642" s="34"/>
      <c r="W642" s="34"/>
    </row>
    <row r="643" spans="20:23" x14ac:dyDescent="0.2">
      <c r="T643" s="34"/>
      <c r="V643" s="34"/>
      <c r="W643" s="34"/>
    </row>
    <row r="644" spans="20:23" x14ac:dyDescent="0.2">
      <c r="T644" s="34"/>
      <c r="V644" s="34"/>
      <c r="W644" s="34"/>
    </row>
    <row r="645" spans="20:23" x14ac:dyDescent="0.2">
      <c r="T645" s="34"/>
      <c r="V645" s="34"/>
      <c r="W645" s="34"/>
    </row>
    <row r="646" spans="20:23" x14ac:dyDescent="0.2">
      <c r="T646" s="34"/>
      <c r="V646" s="34"/>
      <c r="W646" s="34"/>
    </row>
    <row r="647" spans="20:23" x14ac:dyDescent="0.2">
      <c r="T647" s="34"/>
      <c r="V647" s="34"/>
      <c r="W647" s="34"/>
    </row>
    <row r="648" spans="20:23" x14ac:dyDescent="0.2">
      <c r="T648" s="34"/>
      <c r="V648" s="34"/>
      <c r="W648" s="34"/>
    </row>
    <row r="649" spans="20:23" x14ac:dyDescent="0.2">
      <c r="T649" s="34"/>
      <c r="V649" s="34"/>
      <c r="W649" s="34"/>
    </row>
    <row r="650" spans="20:23" x14ac:dyDescent="0.2">
      <c r="T650" s="34"/>
      <c r="V650" s="34"/>
      <c r="W650" s="34"/>
    </row>
    <row r="651" spans="20:23" x14ac:dyDescent="0.2">
      <c r="T651" s="34"/>
      <c r="V651" s="34"/>
      <c r="W651" s="34"/>
    </row>
    <row r="652" spans="20:23" x14ac:dyDescent="0.2">
      <c r="T652" s="34"/>
      <c r="V652" s="34"/>
      <c r="W652" s="34"/>
    </row>
    <row r="653" spans="20:23" x14ac:dyDescent="0.2">
      <c r="T653" s="34"/>
      <c r="V653" s="34"/>
      <c r="W653" s="34"/>
    </row>
    <row r="654" spans="20:23" x14ac:dyDescent="0.2">
      <c r="T654" s="34"/>
      <c r="V654" s="34"/>
      <c r="W654" s="34"/>
    </row>
    <row r="655" spans="20:23" x14ac:dyDescent="0.2">
      <c r="T655" s="34"/>
      <c r="V655" s="34"/>
      <c r="W655" s="34"/>
    </row>
    <row r="656" spans="20:23" x14ac:dyDescent="0.2">
      <c r="T656" s="34"/>
      <c r="V656" s="34"/>
      <c r="W656" s="34"/>
    </row>
    <row r="657" spans="20:23" x14ac:dyDescent="0.2">
      <c r="T657" s="34"/>
      <c r="V657" s="34"/>
      <c r="W657" s="34"/>
    </row>
    <row r="658" spans="20:23" x14ac:dyDescent="0.2">
      <c r="T658" s="34"/>
      <c r="V658" s="34"/>
      <c r="W658" s="34"/>
    </row>
    <row r="659" spans="20:23" x14ac:dyDescent="0.2">
      <c r="T659" s="34"/>
      <c r="V659" s="34"/>
      <c r="W659" s="34"/>
    </row>
    <row r="660" spans="20:23" x14ac:dyDescent="0.2">
      <c r="T660" s="34"/>
      <c r="V660" s="34"/>
      <c r="W660" s="34"/>
    </row>
    <row r="661" spans="20:23" x14ac:dyDescent="0.2">
      <c r="T661" s="34"/>
      <c r="V661" s="34"/>
      <c r="W661" s="34"/>
    </row>
    <row r="662" spans="20:23" x14ac:dyDescent="0.2">
      <c r="T662" s="34"/>
      <c r="V662" s="34"/>
      <c r="W662" s="34"/>
    </row>
    <row r="663" spans="20:23" x14ac:dyDescent="0.2">
      <c r="T663" s="34"/>
      <c r="V663" s="34"/>
      <c r="W663" s="34"/>
    </row>
    <row r="664" spans="20:23" x14ac:dyDescent="0.2">
      <c r="T664" s="34"/>
      <c r="V664" s="34"/>
      <c r="W664" s="34"/>
    </row>
    <row r="665" spans="20:23" x14ac:dyDescent="0.2">
      <c r="T665" s="34"/>
      <c r="V665" s="34"/>
      <c r="W665" s="34"/>
    </row>
    <row r="666" spans="20:23" x14ac:dyDescent="0.2">
      <c r="T666" s="34"/>
      <c r="V666" s="34"/>
      <c r="W666" s="34"/>
    </row>
    <row r="667" spans="20:23" x14ac:dyDescent="0.2">
      <c r="T667" s="34"/>
      <c r="V667" s="34"/>
      <c r="W667" s="34"/>
    </row>
    <row r="668" spans="20:23" x14ac:dyDescent="0.2">
      <c r="T668" s="34"/>
      <c r="V668" s="34"/>
      <c r="W668" s="34"/>
    </row>
    <row r="669" spans="20:23" x14ac:dyDescent="0.2">
      <c r="T669" s="34"/>
      <c r="V669" s="34"/>
      <c r="W669" s="34"/>
    </row>
    <row r="670" spans="20:23" x14ac:dyDescent="0.2">
      <c r="T670" s="34"/>
      <c r="V670" s="34"/>
      <c r="W670" s="34"/>
    </row>
    <row r="671" spans="20:23" x14ac:dyDescent="0.2">
      <c r="T671" s="34"/>
      <c r="V671" s="34"/>
      <c r="W671" s="34"/>
    </row>
    <row r="672" spans="20:23" x14ac:dyDescent="0.2">
      <c r="T672" s="34"/>
      <c r="V672" s="34"/>
      <c r="W672" s="34"/>
    </row>
    <row r="673" spans="20:23" x14ac:dyDescent="0.2">
      <c r="T673" s="34"/>
      <c r="V673" s="34"/>
      <c r="W673" s="34"/>
    </row>
    <row r="674" spans="20:23" x14ac:dyDescent="0.2">
      <c r="T674" s="34"/>
      <c r="V674" s="34"/>
      <c r="W674" s="34"/>
    </row>
    <row r="675" spans="20:23" x14ac:dyDescent="0.2">
      <c r="T675" s="34"/>
      <c r="V675" s="34"/>
      <c r="W675" s="34"/>
    </row>
    <row r="676" spans="20:23" x14ac:dyDescent="0.2">
      <c r="T676" s="34"/>
      <c r="V676" s="34"/>
      <c r="W676" s="34"/>
    </row>
    <row r="677" spans="20:23" x14ac:dyDescent="0.2">
      <c r="T677" s="34"/>
      <c r="V677" s="34"/>
      <c r="W677" s="34"/>
    </row>
    <row r="678" spans="20:23" x14ac:dyDescent="0.2">
      <c r="T678" s="34"/>
      <c r="V678" s="34"/>
      <c r="W678" s="34"/>
    </row>
    <row r="679" spans="20:23" x14ac:dyDescent="0.2">
      <c r="T679" s="34"/>
      <c r="V679" s="34"/>
      <c r="W679" s="34"/>
    </row>
    <row r="680" spans="20:23" x14ac:dyDescent="0.2">
      <c r="T680" s="34"/>
      <c r="V680" s="34"/>
      <c r="W680" s="34"/>
    </row>
    <row r="681" spans="20:23" x14ac:dyDescent="0.2">
      <c r="T681" s="34"/>
      <c r="V681" s="34"/>
      <c r="W681" s="34"/>
    </row>
    <row r="682" spans="20:23" x14ac:dyDescent="0.2">
      <c r="T682" s="34"/>
      <c r="V682" s="34"/>
      <c r="W682" s="34"/>
    </row>
    <row r="683" spans="20:23" x14ac:dyDescent="0.2">
      <c r="T683" s="34"/>
      <c r="V683" s="34"/>
      <c r="W683" s="34"/>
    </row>
    <row r="684" spans="20:23" x14ac:dyDescent="0.2">
      <c r="T684" s="34"/>
      <c r="V684" s="34"/>
      <c r="W684" s="34"/>
    </row>
    <row r="685" spans="20:23" x14ac:dyDescent="0.2">
      <c r="T685" s="34"/>
      <c r="V685" s="34"/>
      <c r="W685" s="34"/>
    </row>
    <row r="686" spans="20:23" x14ac:dyDescent="0.2">
      <c r="T686" s="34"/>
      <c r="V686" s="34"/>
      <c r="W686" s="34"/>
    </row>
    <row r="687" spans="20:23" x14ac:dyDescent="0.2">
      <c r="T687" s="34"/>
      <c r="V687" s="34"/>
      <c r="W687" s="34"/>
    </row>
    <row r="688" spans="20:23" x14ac:dyDescent="0.2">
      <c r="T688" s="34"/>
      <c r="V688" s="34"/>
      <c r="W688" s="34"/>
    </row>
    <row r="689" spans="20:23" x14ac:dyDescent="0.2">
      <c r="T689" s="34"/>
      <c r="V689" s="34"/>
      <c r="W689" s="34"/>
    </row>
    <row r="690" spans="20:23" x14ac:dyDescent="0.2">
      <c r="T690" s="34"/>
      <c r="V690" s="34"/>
      <c r="W690" s="34"/>
    </row>
    <row r="691" spans="20:23" x14ac:dyDescent="0.2">
      <c r="T691" s="34"/>
      <c r="V691" s="34"/>
      <c r="W691" s="34"/>
    </row>
    <row r="692" spans="20:23" x14ac:dyDescent="0.2">
      <c r="T692" s="34"/>
      <c r="V692" s="34"/>
      <c r="W692" s="34"/>
    </row>
    <row r="693" spans="20:23" x14ac:dyDescent="0.2">
      <c r="T693" s="34"/>
      <c r="V693" s="34"/>
      <c r="W693" s="34"/>
    </row>
    <row r="694" spans="20:23" x14ac:dyDescent="0.2">
      <c r="T694" s="34"/>
      <c r="V694" s="34"/>
      <c r="W694" s="34"/>
    </row>
    <row r="695" spans="20:23" x14ac:dyDescent="0.2">
      <c r="T695" s="34"/>
      <c r="V695" s="34"/>
      <c r="W695" s="34"/>
    </row>
    <row r="696" spans="20:23" x14ac:dyDescent="0.2">
      <c r="T696" s="34"/>
      <c r="V696" s="34"/>
      <c r="W696" s="34"/>
    </row>
    <row r="697" spans="20:23" x14ac:dyDescent="0.2">
      <c r="T697" s="34"/>
      <c r="V697" s="34"/>
      <c r="W697" s="34"/>
    </row>
    <row r="698" spans="20:23" x14ac:dyDescent="0.2">
      <c r="T698" s="34"/>
      <c r="V698" s="34"/>
      <c r="W698" s="34"/>
    </row>
    <row r="699" spans="20:23" x14ac:dyDescent="0.2">
      <c r="T699" s="34"/>
      <c r="V699" s="34"/>
      <c r="W699" s="34"/>
    </row>
    <row r="700" spans="20:23" x14ac:dyDescent="0.2">
      <c r="T700" s="34"/>
      <c r="V700" s="34"/>
      <c r="W700" s="34"/>
    </row>
    <row r="701" spans="20:23" x14ac:dyDescent="0.2">
      <c r="T701" s="34"/>
      <c r="V701" s="34"/>
      <c r="W701" s="34"/>
    </row>
    <row r="702" spans="20:23" x14ac:dyDescent="0.2">
      <c r="T702" s="34"/>
      <c r="V702" s="34"/>
      <c r="W702" s="34"/>
    </row>
    <row r="703" spans="20:23" x14ac:dyDescent="0.2">
      <c r="T703" s="34"/>
      <c r="V703" s="34"/>
      <c r="W703" s="34"/>
    </row>
    <row r="704" spans="20:23" x14ac:dyDescent="0.2">
      <c r="T704" s="34"/>
      <c r="V704" s="34"/>
      <c r="W704" s="34"/>
    </row>
    <row r="705" spans="20:23" x14ac:dyDescent="0.2">
      <c r="T705" s="34"/>
      <c r="V705" s="34"/>
      <c r="W705" s="34"/>
    </row>
    <row r="706" spans="20:23" x14ac:dyDescent="0.2">
      <c r="T706" s="34"/>
      <c r="V706" s="34"/>
      <c r="W706" s="34"/>
    </row>
    <row r="707" spans="20:23" x14ac:dyDescent="0.2">
      <c r="T707" s="34"/>
      <c r="V707" s="34"/>
      <c r="W707" s="34"/>
    </row>
    <row r="708" spans="20:23" x14ac:dyDescent="0.2">
      <c r="T708" s="34"/>
      <c r="V708" s="34"/>
      <c r="W708" s="34"/>
    </row>
    <row r="709" spans="20:23" x14ac:dyDescent="0.2">
      <c r="T709" s="34"/>
      <c r="V709" s="34"/>
      <c r="W709" s="34"/>
    </row>
    <row r="710" spans="20:23" x14ac:dyDescent="0.2">
      <c r="T710" s="34"/>
      <c r="V710" s="34"/>
      <c r="W710" s="34"/>
    </row>
    <row r="711" spans="20:23" x14ac:dyDescent="0.2">
      <c r="T711" s="34"/>
      <c r="V711" s="34"/>
      <c r="W711" s="34"/>
    </row>
    <row r="712" spans="20:23" x14ac:dyDescent="0.2">
      <c r="T712" s="34"/>
      <c r="V712" s="34"/>
      <c r="W712" s="34"/>
    </row>
    <row r="713" spans="20:23" x14ac:dyDescent="0.2">
      <c r="T713" s="34"/>
      <c r="V713" s="34"/>
      <c r="W713" s="34"/>
    </row>
    <row r="714" spans="20:23" x14ac:dyDescent="0.2">
      <c r="T714" s="34"/>
      <c r="V714" s="34"/>
      <c r="W714" s="34"/>
    </row>
    <row r="715" spans="20:23" x14ac:dyDescent="0.2">
      <c r="T715" s="34"/>
      <c r="V715" s="34"/>
      <c r="W715" s="34"/>
    </row>
    <row r="716" spans="20:23" x14ac:dyDescent="0.2">
      <c r="T716" s="34"/>
      <c r="V716" s="34"/>
      <c r="W716" s="34"/>
    </row>
    <row r="717" spans="20:23" x14ac:dyDescent="0.2">
      <c r="T717" s="34"/>
      <c r="V717" s="34"/>
      <c r="W717" s="34"/>
    </row>
    <row r="718" spans="20:23" x14ac:dyDescent="0.2">
      <c r="T718" s="34"/>
      <c r="V718" s="34"/>
      <c r="W718" s="34"/>
    </row>
    <row r="719" spans="20:23" x14ac:dyDescent="0.2">
      <c r="T719" s="34"/>
      <c r="V719" s="34"/>
      <c r="W719" s="34"/>
    </row>
    <row r="720" spans="20:23" x14ac:dyDescent="0.2">
      <c r="T720" s="34"/>
      <c r="V720" s="34"/>
      <c r="W720" s="34"/>
    </row>
    <row r="721" spans="20:23" x14ac:dyDescent="0.2">
      <c r="T721" s="34"/>
      <c r="V721" s="34"/>
      <c r="W721" s="34"/>
    </row>
    <row r="722" spans="20:23" x14ac:dyDescent="0.2">
      <c r="T722" s="34"/>
      <c r="V722" s="34"/>
      <c r="W722" s="34"/>
    </row>
    <row r="723" spans="20:23" x14ac:dyDescent="0.2">
      <c r="T723" s="34"/>
      <c r="V723" s="34"/>
      <c r="W723" s="34"/>
    </row>
    <row r="724" spans="20:23" x14ac:dyDescent="0.2">
      <c r="T724" s="34"/>
      <c r="V724" s="34"/>
      <c r="W724" s="34"/>
    </row>
    <row r="725" spans="20:23" x14ac:dyDescent="0.2">
      <c r="T725" s="34"/>
      <c r="V725" s="34"/>
      <c r="W725" s="34"/>
    </row>
    <row r="726" spans="20:23" x14ac:dyDescent="0.2">
      <c r="T726" s="34"/>
      <c r="V726" s="34"/>
      <c r="W726" s="34"/>
    </row>
    <row r="727" spans="20:23" x14ac:dyDescent="0.2">
      <c r="T727" s="34"/>
      <c r="V727" s="34"/>
      <c r="W727" s="34"/>
    </row>
    <row r="728" spans="20:23" x14ac:dyDescent="0.2">
      <c r="T728" s="34"/>
      <c r="V728" s="34"/>
      <c r="W728" s="34"/>
    </row>
    <row r="729" spans="20:23" x14ac:dyDescent="0.2">
      <c r="T729" s="34"/>
      <c r="V729" s="34"/>
      <c r="W729" s="34"/>
    </row>
    <row r="730" spans="20:23" x14ac:dyDescent="0.2">
      <c r="T730" s="34"/>
      <c r="V730" s="34"/>
      <c r="W730" s="34"/>
    </row>
    <row r="731" spans="20:23" x14ac:dyDescent="0.2">
      <c r="T731" s="34"/>
      <c r="V731" s="34"/>
      <c r="W731" s="34"/>
    </row>
    <row r="732" spans="20:23" x14ac:dyDescent="0.2">
      <c r="T732" s="34"/>
      <c r="V732" s="34"/>
      <c r="W732" s="34"/>
    </row>
    <row r="733" spans="20:23" x14ac:dyDescent="0.2">
      <c r="T733" s="34"/>
      <c r="V733" s="34"/>
      <c r="W733" s="34"/>
    </row>
    <row r="734" spans="20:23" x14ac:dyDescent="0.2">
      <c r="T734" s="34"/>
      <c r="V734" s="34"/>
      <c r="W734" s="34"/>
    </row>
    <row r="735" spans="20:23" x14ac:dyDescent="0.2">
      <c r="T735" s="34"/>
      <c r="V735" s="34"/>
      <c r="W735" s="34"/>
    </row>
    <row r="736" spans="20:23" x14ac:dyDescent="0.2">
      <c r="T736" s="34"/>
      <c r="V736" s="34"/>
      <c r="W736" s="34"/>
    </row>
    <row r="737" spans="20:23" x14ac:dyDescent="0.2">
      <c r="T737" s="34"/>
      <c r="V737" s="34"/>
      <c r="W737" s="34"/>
    </row>
    <row r="738" spans="20:23" x14ac:dyDescent="0.2">
      <c r="T738" s="34"/>
      <c r="V738" s="34"/>
      <c r="W738" s="34"/>
    </row>
    <row r="739" spans="20:23" x14ac:dyDescent="0.2">
      <c r="T739" s="34"/>
      <c r="V739" s="34"/>
      <c r="W739" s="34"/>
    </row>
    <row r="740" spans="20:23" x14ac:dyDescent="0.2">
      <c r="T740" s="34"/>
      <c r="V740" s="34"/>
      <c r="W740" s="34"/>
    </row>
    <row r="741" spans="20:23" x14ac:dyDescent="0.2">
      <c r="T741" s="34"/>
      <c r="V741" s="34"/>
      <c r="W741" s="34"/>
    </row>
    <row r="742" spans="20:23" x14ac:dyDescent="0.2">
      <c r="T742" s="34"/>
      <c r="V742" s="34"/>
      <c r="W742" s="34"/>
    </row>
    <row r="743" spans="20:23" x14ac:dyDescent="0.2">
      <c r="T743" s="34"/>
      <c r="V743" s="34"/>
      <c r="W743" s="34"/>
    </row>
    <row r="744" spans="20:23" x14ac:dyDescent="0.2">
      <c r="T744" s="34"/>
      <c r="V744" s="34"/>
      <c r="W744" s="34"/>
    </row>
    <row r="745" spans="20:23" x14ac:dyDescent="0.2">
      <c r="T745" s="34"/>
      <c r="V745" s="34"/>
      <c r="W745" s="34"/>
    </row>
    <row r="746" spans="20:23" x14ac:dyDescent="0.2">
      <c r="T746" s="34"/>
      <c r="V746" s="34"/>
      <c r="W746" s="34"/>
    </row>
    <row r="747" spans="20:23" x14ac:dyDescent="0.2">
      <c r="T747" s="34"/>
      <c r="V747" s="34"/>
      <c r="W747" s="34"/>
    </row>
    <row r="748" spans="20:23" x14ac:dyDescent="0.2">
      <c r="T748" s="34"/>
      <c r="V748" s="34"/>
      <c r="W748" s="34"/>
    </row>
    <row r="749" spans="20:23" x14ac:dyDescent="0.2">
      <c r="T749" s="34"/>
      <c r="V749" s="34"/>
      <c r="W749" s="34"/>
    </row>
    <row r="750" spans="20:23" x14ac:dyDescent="0.2">
      <c r="T750" s="34"/>
      <c r="V750" s="34"/>
      <c r="W750" s="34"/>
    </row>
    <row r="751" spans="20:23" x14ac:dyDescent="0.2">
      <c r="T751" s="34"/>
      <c r="V751" s="34"/>
      <c r="W751" s="34"/>
    </row>
    <row r="752" spans="20:23" x14ac:dyDescent="0.2">
      <c r="T752" s="34"/>
      <c r="V752" s="34"/>
      <c r="W752" s="34"/>
    </row>
    <row r="753" spans="20:23" x14ac:dyDescent="0.2">
      <c r="T753" s="34"/>
      <c r="V753" s="34"/>
      <c r="W753" s="34"/>
    </row>
    <row r="754" spans="20:23" x14ac:dyDescent="0.2">
      <c r="T754" s="34"/>
      <c r="V754" s="34"/>
      <c r="W754" s="34"/>
    </row>
    <row r="755" spans="20:23" x14ac:dyDescent="0.2">
      <c r="T755" s="34"/>
      <c r="V755" s="34"/>
      <c r="W755" s="34"/>
    </row>
    <row r="756" spans="20:23" x14ac:dyDescent="0.2">
      <c r="T756" s="34"/>
      <c r="V756" s="34"/>
      <c r="W756" s="34"/>
    </row>
    <row r="757" spans="20:23" x14ac:dyDescent="0.2">
      <c r="T757" s="34"/>
      <c r="V757" s="34"/>
      <c r="W757" s="34"/>
    </row>
    <row r="758" spans="20:23" x14ac:dyDescent="0.2">
      <c r="T758" s="34"/>
      <c r="V758" s="34"/>
      <c r="W758" s="34"/>
    </row>
    <row r="759" spans="20:23" x14ac:dyDescent="0.2">
      <c r="T759" s="34"/>
      <c r="V759" s="34"/>
      <c r="W759" s="34"/>
    </row>
    <row r="760" spans="20:23" x14ac:dyDescent="0.2">
      <c r="T760" s="34"/>
      <c r="V760" s="34"/>
      <c r="W760" s="34"/>
    </row>
    <row r="761" spans="20:23" x14ac:dyDescent="0.2">
      <c r="T761" s="34"/>
      <c r="V761" s="34"/>
      <c r="W761" s="34"/>
    </row>
    <row r="762" spans="20:23" x14ac:dyDescent="0.2">
      <c r="T762" s="34"/>
      <c r="V762" s="34"/>
      <c r="W762" s="34"/>
    </row>
    <row r="763" spans="20:23" x14ac:dyDescent="0.2">
      <c r="T763" s="34"/>
      <c r="V763" s="34"/>
      <c r="W763" s="34"/>
    </row>
    <row r="764" spans="20:23" x14ac:dyDescent="0.2">
      <c r="T764" s="34"/>
      <c r="V764" s="34"/>
      <c r="W764" s="34"/>
    </row>
    <row r="765" spans="20:23" x14ac:dyDescent="0.2">
      <c r="T765" s="34"/>
      <c r="V765" s="34"/>
      <c r="W765" s="34"/>
    </row>
    <row r="766" spans="20:23" x14ac:dyDescent="0.2">
      <c r="T766" s="34"/>
      <c r="V766" s="34"/>
      <c r="W766" s="34"/>
    </row>
    <row r="767" spans="20:23" x14ac:dyDescent="0.2">
      <c r="T767" s="34"/>
      <c r="V767" s="34"/>
      <c r="W767" s="34"/>
    </row>
    <row r="768" spans="20:23" x14ac:dyDescent="0.2">
      <c r="T768" s="34"/>
      <c r="V768" s="34"/>
      <c r="W768" s="34"/>
    </row>
    <row r="769" spans="20:23" x14ac:dyDescent="0.2">
      <c r="T769" s="34"/>
      <c r="V769" s="34"/>
      <c r="W769" s="34"/>
    </row>
    <row r="770" spans="20:23" x14ac:dyDescent="0.2">
      <c r="T770" s="34"/>
      <c r="V770" s="34"/>
      <c r="W770" s="34"/>
    </row>
    <row r="771" spans="20:23" x14ac:dyDescent="0.2">
      <c r="T771" s="34"/>
      <c r="V771" s="34"/>
      <c r="W771" s="34"/>
    </row>
    <row r="772" spans="20:23" x14ac:dyDescent="0.2">
      <c r="T772" s="34"/>
      <c r="V772" s="34"/>
      <c r="W772" s="34"/>
    </row>
    <row r="773" spans="20:23" x14ac:dyDescent="0.2">
      <c r="T773" s="34"/>
      <c r="V773" s="34"/>
      <c r="W773" s="34"/>
    </row>
    <row r="774" spans="20:23" x14ac:dyDescent="0.2">
      <c r="T774" s="34"/>
      <c r="V774" s="34"/>
      <c r="W774" s="34"/>
    </row>
    <row r="775" spans="20:23" x14ac:dyDescent="0.2">
      <c r="T775" s="34"/>
      <c r="V775" s="34"/>
      <c r="W775" s="34"/>
    </row>
    <row r="776" spans="20:23" x14ac:dyDescent="0.2">
      <c r="T776" s="34"/>
      <c r="V776" s="34"/>
      <c r="W776" s="34"/>
    </row>
    <row r="777" spans="20:23" x14ac:dyDescent="0.2">
      <c r="T777" s="34"/>
      <c r="V777" s="34"/>
      <c r="W777" s="34"/>
    </row>
    <row r="778" spans="20:23" x14ac:dyDescent="0.2">
      <c r="T778" s="34"/>
      <c r="V778" s="34"/>
      <c r="W778" s="34"/>
    </row>
    <row r="779" spans="20:23" x14ac:dyDescent="0.2">
      <c r="T779" s="34"/>
      <c r="V779" s="34"/>
      <c r="W779" s="34"/>
    </row>
    <row r="780" spans="20:23" x14ac:dyDescent="0.2">
      <c r="T780" s="34"/>
      <c r="V780" s="34"/>
      <c r="W780" s="34"/>
    </row>
    <row r="781" spans="20:23" x14ac:dyDescent="0.2">
      <c r="T781" s="34"/>
      <c r="V781" s="34"/>
      <c r="W781" s="34"/>
    </row>
    <row r="782" spans="20:23" x14ac:dyDescent="0.2">
      <c r="T782" s="34"/>
      <c r="V782" s="34"/>
      <c r="W782" s="34"/>
    </row>
    <row r="783" spans="20:23" x14ac:dyDescent="0.2">
      <c r="T783" s="34"/>
      <c r="V783" s="34"/>
      <c r="W783" s="34"/>
    </row>
    <row r="784" spans="20:23" x14ac:dyDescent="0.2">
      <c r="T784" s="34"/>
      <c r="V784" s="34"/>
      <c r="W784" s="34"/>
    </row>
    <row r="785" spans="20:23" x14ac:dyDescent="0.2">
      <c r="T785" s="34"/>
      <c r="V785" s="34"/>
      <c r="W785" s="34"/>
    </row>
    <row r="786" spans="20:23" x14ac:dyDescent="0.2">
      <c r="T786" s="34"/>
      <c r="V786" s="34"/>
      <c r="W786" s="34"/>
    </row>
    <row r="787" spans="20:23" x14ac:dyDescent="0.2">
      <c r="T787" s="34"/>
      <c r="V787" s="34"/>
      <c r="W787" s="34"/>
    </row>
    <row r="788" spans="20:23" x14ac:dyDescent="0.2">
      <c r="T788" s="34"/>
      <c r="V788" s="34"/>
      <c r="W788" s="34"/>
    </row>
    <row r="789" spans="20:23" x14ac:dyDescent="0.2">
      <c r="T789" s="34"/>
      <c r="V789" s="34"/>
      <c r="W789" s="34"/>
    </row>
    <row r="790" spans="20:23" x14ac:dyDescent="0.2">
      <c r="T790" s="34"/>
      <c r="V790" s="34"/>
      <c r="W790" s="34"/>
    </row>
    <row r="791" spans="20:23" x14ac:dyDescent="0.2">
      <c r="T791" s="34"/>
      <c r="V791" s="34"/>
      <c r="W791" s="34"/>
    </row>
    <row r="792" spans="20:23" x14ac:dyDescent="0.2">
      <c r="T792" s="34"/>
      <c r="V792" s="34"/>
      <c r="W792" s="34"/>
    </row>
    <row r="793" spans="20:23" x14ac:dyDescent="0.2">
      <c r="T793" s="34"/>
      <c r="V793" s="34"/>
      <c r="W793" s="34"/>
    </row>
    <row r="794" spans="20:23" x14ac:dyDescent="0.2">
      <c r="T794" s="34"/>
      <c r="V794" s="34"/>
      <c r="W794" s="34"/>
    </row>
    <row r="795" spans="20:23" x14ac:dyDescent="0.2">
      <c r="T795" s="34"/>
      <c r="V795" s="34"/>
      <c r="W795" s="34"/>
    </row>
    <row r="796" spans="20:23" x14ac:dyDescent="0.2">
      <c r="T796" s="34"/>
      <c r="V796" s="34"/>
      <c r="W796" s="34"/>
    </row>
    <row r="797" spans="20:23" x14ac:dyDescent="0.2">
      <c r="T797" s="34"/>
      <c r="V797" s="34"/>
      <c r="W797" s="34"/>
    </row>
    <row r="798" spans="20:23" x14ac:dyDescent="0.2">
      <c r="T798" s="34"/>
      <c r="V798" s="34"/>
      <c r="W798" s="34"/>
    </row>
    <row r="799" spans="20:23" x14ac:dyDescent="0.2">
      <c r="T799" s="34"/>
      <c r="V799" s="34"/>
      <c r="W799" s="34"/>
    </row>
    <row r="800" spans="20:23" x14ac:dyDescent="0.2">
      <c r="T800" s="34"/>
      <c r="V800" s="34"/>
      <c r="W800" s="34"/>
    </row>
    <row r="801" spans="20:23" x14ac:dyDescent="0.2">
      <c r="T801" s="34"/>
      <c r="V801" s="34"/>
      <c r="W801" s="34"/>
    </row>
    <row r="802" spans="20:23" x14ac:dyDescent="0.2">
      <c r="T802" s="34"/>
      <c r="V802" s="34"/>
      <c r="W802" s="34"/>
    </row>
    <row r="803" spans="20:23" x14ac:dyDescent="0.2">
      <c r="T803" s="34"/>
      <c r="V803" s="34"/>
      <c r="W803" s="34"/>
    </row>
    <row r="804" spans="20:23" x14ac:dyDescent="0.2">
      <c r="T804" s="34"/>
      <c r="V804" s="34"/>
      <c r="W804" s="34"/>
    </row>
    <row r="805" spans="20:23" x14ac:dyDescent="0.2">
      <c r="T805" s="34"/>
      <c r="V805" s="34"/>
      <c r="W805" s="34"/>
    </row>
    <row r="806" spans="20:23" x14ac:dyDescent="0.2">
      <c r="T806" s="34"/>
      <c r="V806" s="34"/>
      <c r="W806" s="34"/>
    </row>
    <row r="807" spans="20:23" x14ac:dyDescent="0.2">
      <c r="T807" s="34"/>
      <c r="V807" s="34"/>
      <c r="W807" s="34"/>
    </row>
    <row r="808" spans="20:23" x14ac:dyDescent="0.2">
      <c r="T808" s="34"/>
      <c r="V808" s="34"/>
      <c r="W808" s="34"/>
    </row>
    <row r="809" spans="20:23" x14ac:dyDescent="0.2">
      <c r="T809" s="34"/>
      <c r="V809" s="34"/>
      <c r="W809" s="34"/>
    </row>
    <row r="810" spans="20:23" x14ac:dyDescent="0.2">
      <c r="T810" s="34"/>
      <c r="V810" s="34"/>
      <c r="W810" s="34"/>
    </row>
    <row r="811" spans="20:23" x14ac:dyDescent="0.2">
      <c r="T811" s="34"/>
      <c r="V811" s="34"/>
      <c r="W811" s="34"/>
    </row>
    <row r="812" spans="20:23" x14ac:dyDescent="0.2">
      <c r="T812" s="34"/>
      <c r="V812" s="34"/>
      <c r="W812" s="34"/>
    </row>
    <row r="813" spans="20:23" x14ac:dyDescent="0.2">
      <c r="T813" s="34"/>
      <c r="V813" s="34"/>
      <c r="W813" s="34"/>
    </row>
    <row r="814" spans="20:23" x14ac:dyDescent="0.2">
      <c r="T814" s="34"/>
      <c r="V814" s="34"/>
      <c r="W814" s="34"/>
    </row>
    <row r="815" spans="20:23" x14ac:dyDescent="0.2">
      <c r="T815" s="34"/>
      <c r="V815" s="34"/>
      <c r="W815" s="34"/>
    </row>
    <row r="816" spans="20:23" x14ac:dyDescent="0.2">
      <c r="T816" s="34"/>
      <c r="V816" s="34"/>
      <c r="W816" s="34"/>
    </row>
    <row r="817" spans="20:23" x14ac:dyDescent="0.2">
      <c r="T817" s="34"/>
      <c r="V817" s="34"/>
      <c r="W817" s="34"/>
    </row>
    <row r="818" spans="20:23" x14ac:dyDescent="0.2">
      <c r="T818" s="34"/>
      <c r="V818" s="34"/>
      <c r="W818" s="34"/>
    </row>
    <row r="819" spans="20:23" x14ac:dyDescent="0.2">
      <c r="T819" s="34"/>
      <c r="V819" s="34"/>
      <c r="W819" s="34"/>
    </row>
    <row r="820" spans="20:23" x14ac:dyDescent="0.2">
      <c r="T820" s="34"/>
      <c r="V820" s="34"/>
      <c r="W820" s="34"/>
    </row>
    <row r="821" spans="20:23" x14ac:dyDescent="0.2">
      <c r="T821" s="34"/>
      <c r="V821" s="34"/>
      <c r="W821" s="34"/>
    </row>
    <row r="822" spans="20:23" x14ac:dyDescent="0.2">
      <c r="T822" s="34"/>
      <c r="V822" s="34"/>
      <c r="W822" s="34"/>
    </row>
    <row r="823" spans="20:23" x14ac:dyDescent="0.2">
      <c r="T823" s="34"/>
      <c r="V823" s="34"/>
      <c r="W823" s="34"/>
    </row>
    <row r="824" spans="20:23" x14ac:dyDescent="0.2">
      <c r="T824" s="34"/>
      <c r="V824" s="34"/>
      <c r="W824" s="34"/>
    </row>
    <row r="825" spans="20:23" x14ac:dyDescent="0.2">
      <c r="T825" s="34"/>
      <c r="V825" s="34"/>
      <c r="W825" s="34"/>
    </row>
    <row r="826" spans="20:23" x14ac:dyDescent="0.2">
      <c r="T826" s="34"/>
      <c r="V826" s="34"/>
      <c r="W826" s="34"/>
    </row>
    <row r="827" spans="20:23" x14ac:dyDescent="0.2">
      <c r="T827" s="34"/>
      <c r="V827" s="34"/>
      <c r="W827" s="34"/>
    </row>
    <row r="828" spans="20:23" x14ac:dyDescent="0.2">
      <c r="T828" s="34"/>
      <c r="V828" s="34"/>
      <c r="W828" s="34"/>
    </row>
    <row r="829" spans="20:23" x14ac:dyDescent="0.2">
      <c r="T829" s="34"/>
      <c r="V829" s="34"/>
      <c r="W829" s="34"/>
    </row>
    <row r="830" spans="20:23" x14ac:dyDescent="0.2">
      <c r="T830" s="34"/>
      <c r="V830" s="34"/>
      <c r="W830" s="34"/>
    </row>
    <row r="831" spans="20:23" x14ac:dyDescent="0.2">
      <c r="T831" s="34"/>
      <c r="V831" s="34"/>
      <c r="W831" s="34"/>
    </row>
    <row r="832" spans="20:23" x14ac:dyDescent="0.2">
      <c r="T832" s="34"/>
      <c r="V832" s="34"/>
      <c r="W832" s="34"/>
    </row>
    <row r="833" spans="20:23" x14ac:dyDescent="0.2">
      <c r="T833" s="34"/>
      <c r="V833" s="34"/>
      <c r="W833" s="34"/>
    </row>
    <row r="834" spans="20:23" x14ac:dyDescent="0.2">
      <c r="T834" s="34"/>
      <c r="V834" s="34"/>
      <c r="W834" s="34"/>
    </row>
    <row r="835" spans="20:23" x14ac:dyDescent="0.2">
      <c r="T835" s="34"/>
      <c r="V835" s="34"/>
      <c r="W835" s="34"/>
    </row>
    <row r="836" spans="20:23" x14ac:dyDescent="0.2">
      <c r="T836" s="34"/>
      <c r="V836" s="34"/>
      <c r="W836" s="34"/>
    </row>
    <row r="837" spans="20:23" x14ac:dyDescent="0.2">
      <c r="T837" s="34"/>
      <c r="V837" s="34"/>
      <c r="W837" s="34"/>
    </row>
    <row r="838" spans="20:23" x14ac:dyDescent="0.2">
      <c r="T838" s="34"/>
      <c r="V838" s="34"/>
      <c r="W838" s="34"/>
    </row>
    <row r="839" spans="20:23" x14ac:dyDescent="0.2">
      <c r="T839" s="34"/>
      <c r="V839" s="34"/>
      <c r="W839" s="34"/>
    </row>
    <row r="840" spans="20:23" x14ac:dyDescent="0.2">
      <c r="T840" s="34"/>
      <c r="V840" s="34"/>
      <c r="W840" s="34"/>
    </row>
    <row r="841" spans="20:23" x14ac:dyDescent="0.2">
      <c r="T841" s="34"/>
      <c r="V841" s="34"/>
      <c r="W841" s="34"/>
    </row>
    <row r="842" spans="20:23" x14ac:dyDescent="0.2">
      <c r="T842" s="34"/>
      <c r="V842" s="34"/>
      <c r="W842" s="34"/>
    </row>
    <row r="843" spans="20:23" x14ac:dyDescent="0.2">
      <c r="T843" s="34"/>
      <c r="V843" s="34"/>
      <c r="W843" s="34"/>
    </row>
    <row r="844" spans="20:23" x14ac:dyDescent="0.2">
      <c r="T844" s="34"/>
      <c r="V844" s="34"/>
      <c r="W844" s="34"/>
    </row>
    <row r="845" spans="20:23" x14ac:dyDescent="0.2">
      <c r="T845" s="34"/>
      <c r="V845" s="34"/>
      <c r="W845" s="34"/>
    </row>
    <row r="846" spans="20:23" x14ac:dyDescent="0.2">
      <c r="T846" s="34"/>
      <c r="V846" s="34"/>
      <c r="W846" s="34"/>
    </row>
    <row r="847" spans="20:23" x14ac:dyDescent="0.2">
      <c r="T847" s="34"/>
      <c r="V847" s="34"/>
      <c r="W847" s="34"/>
    </row>
    <row r="848" spans="20:23" x14ac:dyDescent="0.2">
      <c r="T848" s="34"/>
      <c r="V848" s="34"/>
      <c r="W848" s="34"/>
    </row>
    <row r="849" spans="20:23" x14ac:dyDescent="0.2">
      <c r="T849" s="34"/>
      <c r="V849" s="34"/>
      <c r="W849" s="34"/>
    </row>
    <row r="850" spans="20:23" x14ac:dyDescent="0.2">
      <c r="T850" s="34"/>
      <c r="V850" s="34"/>
      <c r="W850" s="34"/>
    </row>
    <row r="851" spans="20:23" x14ac:dyDescent="0.2">
      <c r="T851" s="34"/>
      <c r="V851" s="34"/>
      <c r="W851" s="34"/>
    </row>
    <row r="852" spans="20:23" x14ac:dyDescent="0.2">
      <c r="T852" s="34"/>
      <c r="V852" s="34"/>
      <c r="W852" s="34"/>
    </row>
    <row r="853" spans="20:23" x14ac:dyDescent="0.2">
      <c r="T853" s="34"/>
      <c r="V853" s="34"/>
      <c r="W853" s="34"/>
    </row>
    <row r="854" spans="20:23" x14ac:dyDescent="0.2">
      <c r="T854" s="34"/>
      <c r="V854" s="34"/>
      <c r="W854" s="34"/>
    </row>
    <row r="855" spans="20:23" x14ac:dyDescent="0.2">
      <c r="T855" s="34"/>
      <c r="V855" s="34"/>
      <c r="W855" s="34"/>
    </row>
    <row r="856" spans="20:23" x14ac:dyDescent="0.2">
      <c r="T856" s="34"/>
      <c r="V856" s="34"/>
      <c r="W856" s="34"/>
    </row>
    <row r="857" spans="20:23" x14ac:dyDescent="0.2">
      <c r="T857" s="34"/>
      <c r="V857" s="34"/>
      <c r="W857" s="34"/>
    </row>
    <row r="858" spans="20:23" x14ac:dyDescent="0.2">
      <c r="T858" s="34"/>
      <c r="V858" s="34"/>
      <c r="W858" s="34"/>
    </row>
    <row r="859" spans="20:23" x14ac:dyDescent="0.2">
      <c r="T859" s="34"/>
      <c r="V859" s="34"/>
      <c r="W859" s="34"/>
    </row>
    <row r="860" spans="20:23" x14ac:dyDescent="0.2">
      <c r="T860" s="34"/>
      <c r="V860" s="34"/>
      <c r="W860" s="34"/>
    </row>
    <row r="861" spans="20:23" x14ac:dyDescent="0.2">
      <c r="T861" s="34"/>
      <c r="V861" s="34"/>
      <c r="W861" s="34"/>
    </row>
    <row r="862" spans="20:23" x14ac:dyDescent="0.2">
      <c r="T862" s="34"/>
      <c r="V862" s="34"/>
      <c r="W862" s="34"/>
    </row>
    <row r="863" spans="20:23" x14ac:dyDescent="0.2">
      <c r="T863" s="34"/>
      <c r="V863" s="34"/>
      <c r="W863" s="34"/>
    </row>
    <row r="864" spans="20:23" x14ac:dyDescent="0.2">
      <c r="T864" s="34"/>
      <c r="V864" s="34"/>
      <c r="W864" s="34"/>
    </row>
    <row r="865" spans="20:23" x14ac:dyDescent="0.2">
      <c r="T865" s="34"/>
      <c r="V865" s="34"/>
      <c r="W865" s="34"/>
    </row>
    <row r="866" spans="20:23" x14ac:dyDescent="0.2">
      <c r="T866" s="34"/>
      <c r="V866" s="34"/>
      <c r="W866" s="34"/>
    </row>
    <row r="867" spans="20:23" x14ac:dyDescent="0.2">
      <c r="T867" s="34"/>
      <c r="V867" s="34"/>
      <c r="W867" s="34"/>
    </row>
    <row r="868" spans="20:23" x14ac:dyDescent="0.2">
      <c r="T868" s="34"/>
      <c r="V868" s="34"/>
      <c r="W868" s="34"/>
    </row>
    <row r="869" spans="20:23" x14ac:dyDescent="0.2">
      <c r="T869" s="34"/>
      <c r="V869" s="34"/>
      <c r="W869" s="34"/>
    </row>
    <row r="870" spans="20:23" x14ac:dyDescent="0.2">
      <c r="T870" s="34"/>
      <c r="V870" s="34"/>
      <c r="W870" s="34"/>
    </row>
    <row r="871" spans="20:23" x14ac:dyDescent="0.2">
      <c r="T871" s="34"/>
      <c r="V871" s="34"/>
      <c r="W871" s="34"/>
    </row>
    <row r="872" spans="20:23" x14ac:dyDescent="0.2">
      <c r="T872" s="34"/>
      <c r="V872" s="34"/>
      <c r="W872" s="34"/>
    </row>
    <row r="873" spans="20:23" x14ac:dyDescent="0.2">
      <c r="T873" s="34"/>
      <c r="V873" s="34"/>
      <c r="W873" s="34"/>
    </row>
    <row r="874" spans="20:23" x14ac:dyDescent="0.2">
      <c r="T874" s="34"/>
      <c r="V874" s="34"/>
      <c r="W874" s="34"/>
    </row>
    <row r="875" spans="20:23" x14ac:dyDescent="0.2">
      <c r="T875" s="34"/>
      <c r="V875" s="34"/>
      <c r="W875" s="34"/>
    </row>
    <row r="876" spans="20:23" x14ac:dyDescent="0.2">
      <c r="T876" s="34"/>
      <c r="V876" s="34"/>
      <c r="W876" s="34"/>
    </row>
    <row r="877" spans="20:23" x14ac:dyDescent="0.2">
      <c r="T877" s="34"/>
      <c r="V877" s="34"/>
      <c r="W877" s="34"/>
    </row>
    <row r="878" spans="20:23" x14ac:dyDescent="0.2">
      <c r="T878" s="34"/>
      <c r="V878" s="34"/>
      <c r="W878" s="34"/>
    </row>
    <row r="879" spans="20:23" x14ac:dyDescent="0.2">
      <c r="T879" s="34"/>
      <c r="V879" s="34"/>
      <c r="W879" s="34"/>
    </row>
    <row r="880" spans="20:23" x14ac:dyDescent="0.2">
      <c r="T880" s="34"/>
      <c r="V880" s="34"/>
      <c r="W880" s="34"/>
    </row>
    <row r="881" spans="20:23" x14ac:dyDescent="0.2">
      <c r="T881" s="34"/>
      <c r="V881" s="34"/>
      <c r="W881" s="34"/>
    </row>
    <row r="882" spans="20:23" x14ac:dyDescent="0.2">
      <c r="T882" s="34"/>
      <c r="V882" s="34"/>
      <c r="W882" s="34"/>
    </row>
    <row r="883" spans="20:23" x14ac:dyDescent="0.2">
      <c r="T883" s="34"/>
      <c r="V883" s="34"/>
      <c r="W883" s="34"/>
    </row>
    <row r="884" spans="20:23" x14ac:dyDescent="0.2">
      <c r="T884" s="34"/>
      <c r="V884" s="34"/>
      <c r="W884" s="34"/>
    </row>
    <row r="885" spans="20:23" x14ac:dyDescent="0.2">
      <c r="T885" s="34"/>
      <c r="V885" s="34"/>
      <c r="W885" s="34"/>
    </row>
    <row r="886" spans="20:23" x14ac:dyDescent="0.2">
      <c r="T886" s="34"/>
      <c r="V886" s="34"/>
      <c r="W886" s="34"/>
    </row>
    <row r="887" spans="20:23" x14ac:dyDescent="0.2">
      <c r="T887" s="34"/>
      <c r="V887" s="34"/>
      <c r="W887" s="34"/>
    </row>
    <row r="888" spans="20:23" x14ac:dyDescent="0.2">
      <c r="T888" s="34"/>
      <c r="V888" s="34"/>
      <c r="W888" s="34"/>
    </row>
    <row r="889" spans="20:23" x14ac:dyDescent="0.2">
      <c r="T889" s="34"/>
      <c r="V889" s="34"/>
      <c r="W889" s="34"/>
    </row>
    <row r="890" spans="20:23" x14ac:dyDescent="0.2">
      <c r="T890" s="34"/>
      <c r="V890" s="34"/>
      <c r="W890" s="34"/>
    </row>
    <row r="891" spans="20:23" x14ac:dyDescent="0.2">
      <c r="T891" s="34"/>
      <c r="V891" s="34"/>
      <c r="W891" s="34"/>
    </row>
    <row r="892" spans="20:23" x14ac:dyDescent="0.2">
      <c r="T892" s="34"/>
      <c r="V892" s="34"/>
      <c r="W892" s="34"/>
    </row>
    <row r="893" spans="20:23" x14ac:dyDescent="0.2">
      <c r="T893" s="34"/>
      <c r="V893" s="34"/>
      <c r="W893" s="34"/>
    </row>
    <row r="894" spans="20:23" x14ac:dyDescent="0.2">
      <c r="T894" s="34"/>
      <c r="V894" s="34"/>
      <c r="W894" s="34"/>
    </row>
    <row r="895" spans="20:23" x14ac:dyDescent="0.2">
      <c r="T895" s="34"/>
      <c r="V895" s="34"/>
      <c r="W895" s="34"/>
    </row>
    <row r="896" spans="20:23" x14ac:dyDescent="0.2">
      <c r="T896" s="34"/>
      <c r="V896" s="34"/>
      <c r="W896" s="34"/>
    </row>
    <row r="897" spans="20:23" x14ac:dyDescent="0.2">
      <c r="T897" s="34"/>
      <c r="V897" s="34"/>
      <c r="W897" s="34"/>
    </row>
    <row r="898" spans="20:23" x14ac:dyDescent="0.2">
      <c r="T898" s="34"/>
      <c r="V898" s="34"/>
      <c r="W898" s="34"/>
    </row>
    <row r="899" spans="20:23" x14ac:dyDescent="0.2">
      <c r="T899" s="34"/>
      <c r="V899" s="34"/>
      <c r="W899" s="34"/>
    </row>
    <row r="900" spans="20:23" x14ac:dyDescent="0.2">
      <c r="T900" s="34"/>
      <c r="V900" s="34"/>
      <c r="W900" s="34"/>
    </row>
    <row r="901" spans="20:23" x14ac:dyDescent="0.2">
      <c r="T901" s="34"/>
      <c r="V901" s="34"/>
      <c r="W901" s="34"/>
    </row>
    <row r="902" spans="20:23" x14ac:dyDescent="0.2">
      <c r="T902" s="34"/>
      <c r="V902" s="34"/>
      <c r="W902" s="34"/>
    </row>
    <row r="903" spans="20:23" x14ac:dyDescent="0.2">
      <c r="T903" s="34"/>
      <c r="V903" s="34"/>
      <c r="W903" s="34"/>
    </row>
    <row r="904" spans="20:23" x14ac:dyDescent="0.2">
      <c r="T904" s="34"/>
      <c r="V904" s="34"/>
      <c r="W904" s="34"/>
    </row>
    <row r="905" spans="20:23" x14ac:dyDescent="0.2">
      <c r="T905" s="34"/>
      <c r="V905" s="34"/>
      <c r="W905" s="34"/>
    </row>
    <row r="906" spans="20:23" x14ac:dyDescent="0.2">
      <c r="T906" s="34"/>
      <c r="V906" s="34"/>
      <c r="W906" s="34"/>
    </row>
    <row r="907" spans="20:23" x14ac:dyDescent="0.2">
      <c r="T907" s="34"/>
      <c r="V907" s="34"/>
      <c r="W907" s="34"/>
    </row>
    <row r="908" spans="20:23" x14ac:dyDescent="0.2">
      <c r="T908" s="34"/>
      <c r="V908" s="34"/>
      <c r="W908" s="34"/>
    </row>
    <row r="909" spans="20:23" x14ac:dyDescent="0.2">
      <c r="T909" s="34"/>
      <c r="V909" s="34"/>
      <c r="W909" s="34"/>
    </row>
    <row r="910" spans="20:23" x14ac:dyDescent="0.2">
      <c r="T910" s="34"/>
      <c r="V910" s="34"/>
      <c r="W910" s="34"/>
    </row>
    <row r="911" spans="20:23" x14ac:dyDescent="0.2">
      <c r="T911" s="34"/>
      <c r="V911" s="34"/>
      <c r="W911" s="34"/>
    </row>
    <row r="912" spans="20:23" x14ac:dyDescent="0.2">
      <c r="T912" s="34"/>
      <c r="V912" s="34"/>
      <c r="W912" s="34"/>
    </row>
    <row r="913" spans="20:23" x14ac:dyDescent="0.2">
      <c r="T913" s="34"/>
      <c r="V913" s="34"/>
      <c r="W913" s="34"/>
    </row>
    <row r="914" spans="20:23" x14ac:dyDescent="0.2">
      <c r="T914" s="34"/>
      <c r="V914" s="34"/>
      <c r="W914" s="34"/>
    </row>
    <row r="915" spans="20:23" x14ac:dyDescent="0.2">
      <c r="T915" s="34"/>
      <c r="V915" s="34"/>
      <c r="W915" s="34"/>
    </row>
    <row r="916" spans="20:23" x14ac:dyDescent="0.2">
      <c r="T916" s="34"/>
      <c r="V916" s="34"/>
      <c r="W916" s="34"/>
    </row>
    <row r="917" spans="20:23" x14ac:dyDescent="0.2">
      <c r="T917" s="34"/>
      <c r="V917" s="34"/>
      <c r="W917" s="34"/>
    </row>
    <row r="918" spans="20:23" x14ac:dyDescent="0.2">
      <c r="T918" s="34"/>
      <c r="V918" s="34"/>
      <c r="W918" s="34"/>
    </row>
    <row r="919" spans="20:23" x14ac:dyDescent="0.2">
      <c r="T919" s="34"/>
      <c r="V919" s="34"/>
      <c r="W919" s="34"/>
    </row>
    <row r="920" spans="20:23" x14ac:dyDescent="0.2">
      <c r="T920" s="34"/>
      <c r="V920" s="34"/>
      <c r="W920" s="34"/>
    </row>
    <row r="921" spans="20:23" x14ac:dyDescent="0.2">
      <c r="T921" s="34"/>
      <c r="V921" s="34"/>
      <c r="W921" s="34"/>
    </row>
    <row r="922" spans="20:23" x14ac:dyDescent="0.2">
      <c r="T922" s="34"/>
      <c r="V922" s="34"/>
      <c r="W922" s="34"/>
    </row>
    <row r="923" spans="20:23" x14ac:dyDescent="0.2">
      <c r="T923" s="34"/>
      <c r="V923" s="34"/>
      <c r="W923" s="34"/>
    </row>
    <row r="924" spans="20:23" x14ac:dyDescent="0.2">
      <c r="T924" s="34"/>
      <c r="V924" s="34"/>
      <c r="W924" s="34"/>
    </row>
    <row r="925" spans="20:23" x14ac:dyDescent="0.2">
      <c r="T925" s="34"/>
      <c r="V925" s="34"/>
      <c r="W925" s="34"/>
    </row>
    <row r="926" spans="20:23" x14ac:dyDescent="0.2">
      <c r="T926" s="34"/>
      <c r="V926" s="34"/>
      <c r="W926" s="34"/>
    </row>
    <row r="927" spans="20:23" x14ac:dyDescent="0.2">
      <c r="T927" s="34"/>
      <c r="V927" s="34"/>
      <c r="W927" s="34"/>
    </row>
    <row r="928" spans="20:23" x14ac:dyDescent="0.2">
      <c r="T928" s="34"/>
      <c r="V928" s="34"/>
      <c r="W928" s="34"/>
    </row>
    <row r="929" spans="20:23" x14ac:dyDescent="0.2">
      <c r="T929" s="34"/>
      <c r="V929" s="34"/>
      <c r="W929" s="34"/>
    </row>
    <row r="930" spans="20:23" x14ac:dyDescent="0.2">
      <c r="T930" s="34"/>
      <c r="V930" s="34"/>
      <c r="W930" s="34"/>
    </row>
    <row r="931" spans="20:23" x14ac:dyDescent="0.2">
      <c r="T931" s="34"/>
      <c r="V931" s="34"/>
      <c r="W931" s="34"/>
    </row>
    <row r="932" spans="20:23" x14ac:dyDescent="0.2">
      <c r="T932" s="34"/>
      <c r="V932" s="34"/>
      <c r="W932" s="34"/>
    </row>
    <row r="933" spans="20:23" x14ac:dyDescent="0.2">
      <c r="T933" s="34"/>
      <c r="V933" s="34"/>
      <c r="W933" s="34"/>
    </row>
    <row r="934" spans="20:23" x14ac:dyDescent="0.2">
      <c r="T934" s="34"/>
      <c r="V934" s="34"/>
      <c r="W934" s="34"/>
    </row>
    <row r="935" spans="20:23" x14ac:dyDescent="0.2">
      <c r="T935" s="34"/>
      <c r="V935" s="34"/>
      <c r="W935" s="34"/>
    </row>
    <row r="936" spans="20:23" x14ac:dyDescent="0.2">
      <c r="T936" s="34"/>
      <c r="V936" s="34"/>
      <c r="W936" s="34"/>
    </row>
    <row r="937" spans="20:23" x14ac:dyDescent="0.2">
      <c r="T937" s="34"/>
      <c r="V937" s="34"/>
      <c r="W937" s="34"/>
    </row>
    <row r="938" spans="20:23" x14ac:dyDescent="0.2">
      <c r="T938" s="34"/>
      <c r="V938" s="34"/>
      <c r="W938" s="34"/>
    </row>
    <row r="939" spans="20:23" x14ac:dyDescent="0.2">
      <c r="T939" s="34"/>
      <c r="V939" s="34"/>
      <c r="W939" s="34"/>
    </row>
    <row r="940" spans="20:23" x14ac:dyDescent="0.2">
      <c r="T940" s="34"/>
      <c r="V940" s="34"/>
      <c r="W940" s="34"/>
    </row>
    <row r="941" spans="20:23" x14ac:dyDescent="0.2">
      <c r="T941" s="34"/>
      <c r="V941" s="34"/>
      <c r="W941" s="34"/>
    </row>
    <row r="942" spans="20:23" x14ac:dyDescent="0.2">
      <c r="T942" s="34"/>
      <c r="V942" s="34"/>
      <c r="W942" s="34"/>
    </row>
    <row r="943" spans="20:23" x14ac:dyDescent="0.2">
      <c r="T943" s="34"/>
      <c r="V943" s="34"/>
      <c r="W943" s="34"/>
    </row>
    <row r="944" spans="20:23" x14ac:dyDescent="0.2">
      <c r="T944" s="34"/>
      <c r="V944" s="34"/>
      <c r="W944" s="34"/>
    </row>
    <row r="945" spans="20:23" x14ac:dyDescent="0.2">
      <c r="T945" s="34"/>
      <c r="V945" s="34"/>
      <c r="W945" s="34"/>
    </row>
    <row r="946" spans="20:23" x14ac:dyDescent="0.2">
      <c r="T946" s="34"/>
      <c r="V946" s="34"/>
      <c r="W946" s="34"/>
    </row>
    <row r="947" spans="20:23" x14ac:dyDescent="0.2">
      <c r="T947" s="34"/>
      <c r="V947" s="34"/>
      <c r="W947" s="34"/>
    </row>
    <row r="948" spans="20:23" x14ac:dyDescent="0.2">
      <c r="T948" s="34"/>
      <c r="V948" s="34"/>
      <c r="W948" s="34"/>
    </row>
    <row r="949" spans="20:23" x14ac:dyDescent="0.2">
      <c r="T949" s="34"/>
      <c r="V949" s="34"/>
      <c r="W949" s="34"/>
    </row>
    <row r="950" spans="20:23" x14ac:dyDescent="0.2">
      <c r="T950" s="34"/>
      <c r="V950" s="34"/>
      <c r="W950" s="34"/>
    </row>
    <row r="951" spans="20:23" x14ac:dyDescent="0.2">
      <c r="T951" s="34"/>
      <c r="V951" s="34"/>
      <c r="W951" s="34"/>
    </row>
    <row r="952" spans="20:23" x14ac:dyDescent="0.2">
      <c r="T952" s="34"/>
      <c r="V952" s="34"/>
      <c r="W952" s="34"/>
    </row>
    <row r="953" spans="20:23" x14ac:dyDescent="0.2">
      <c r="T953" s="34"/>
      <c r="V953" s="34"/>
      <c r="W953" s="34"/>
    </row>
    <row r="954" spans="20:23" x14ac:dyDescent="0.2">
      <c r="T954" s="34"/>
      <c r="V954" s="34"/>
      <c r="W954" s="34"/>
    </row>
    <row r="955" spans="20:23" x14ac:dyDescent="0.2">
      <c r="T955" s="34"/>
      <c r="V955" s="34"/>
      <c r="W955" s="34"/>
    </row>
    <row r="956" spans="20:23" x14ac:dyDescent="0.2">
      <c r="T956" s="34"/>
      <c r="V956" s="34"/>
      <c r="W956" s="34"/>
    </row>
    <row r="957" spans="20:23" x14ac:dyDescent="0.2">
      <c r="T957" s="34"/>
      <c r="V957" s="34"/>
      <c r="W957" s="34"/>
    </row>
    <row r="958" spans="20:23" x14ac:dyDescent="0.2">
      <c r="T958" s="34"/>
      <c r="V958" s="34"/>
      <c r="W958" s="34"/>
    </row>
    <row r="959" spans="20:23" x14ac:dyDescent="0.2">
      <c r="T959" s="34"/>
      <c r="V959" s="34"/>
      <c r="W959" s="34"/>
    </row>
    <row r="960" spans="20:23" x14ac:dyDescent="0.2">
      <c r="T960" s="34"/>
      <c r="V960" s="34"/>
      <c r="W960" s="34"/>
    </row>
    <row r="961" spans="20:23" x14ac:dyDescent="0.2">
      <c r="T961" s="34"/>
      <c r="V961" s="34"/>
      <c r="W961" s="34"/>
    </row>
    <row r="962" spans="20:23" x14ac:dyDescent="0.2">
      <c r="T962" s="34"/>
      <c r="V962" s="34"/>
      <c r="W962" s="34"/>
    </row>
    <row r="963" spans="20:23" x14ac:dyDescent="0.2">
      <c r="T963" s="34"/>
      <c r="V963" s="34"/>
      <c r="W963" s="34"/>
    </row>
    <row r="964" spans="20:23" x14ac:dyDescent="0.2">
      <c r="T964" s="34"/>
      <c r="V964" s="34"/>
      <c r="W964" s="34"/>
    </row>
    <row r="965" spans="20:23" x14ac:dyDescent="0.2">
      <c r="T965" s="34"/>
      <c r="V965" s="34"/>
      <c r="W965" s="34"/>
    </row>
    <row r="966" spans="20:23" x14ac:dyDescent="0.2">
      <c r="T966" s="34"/>
      <c r="V966" s="34"/>
      <c r="W966" s="34"/>
    </row>
    <row r="967" spans="20:23" x14ac:dyDescent="0.2">
      <c r="T967" s="34"/>
      <c r="V967" s="34"/>
      <c r="W967" s="34"/>
    </row>
    <row r="968" spans="20:23" x14ac:dyDescent="0.2">
      <c r="T968" s="34"/>
      <c r="V968" s="34"/>
      <c r="W968" s="34"/>
    </row>
    <row r="969" spans="20:23" x14ac:dyDescent="0.2">
      <c r="T969" s="34"/>
      <c r="V969" s="34"/>
      <c r="W969" s="34"/>
    </row>
    <row r="970" spans="20:23" x14ac:dyDescent="0.2">
      <c r="T970" s="34"/>
      <c r="V970" s="34"/>
      <c r="W970" s="34"/>
    </row>
    <row r="971" spans="20:23" x14ac:dyDescent="0.2">
      <c r="T971" s="34"/>
      <c r="V971" s="34"/>
      <c r="W971" s="34"/>
    </row>
    <row r="972" spans="20:23" x14ac:dyDescent="0.2">
      <c r="T972" s="34"/>
      <c r="V972" s="34"/>
      <c r="W972" s="34"/>
    </row>
    <row r="973" spans="20:23" x14ac:dyDescent="0.2">
      <c r="T973" s="34"/>
      <c r="V973" s="34"/>
      <c r="W973" s="34"/>
    </row>
    <row r="974" spans="20:23" x14ac:dyDescent="0.2">
      <c r="T974" s="34"/>
      <c r="V974" s="34"/>
      <c r="W974" s="34"/>
    </row>
    <row r="975" spans="20:23" x14ac:dyDescent="0.2">
      <c r="T975" s="34"/>
      <c r="V975" s="34"/>
      <c r="W975" s="34"/>
    </row>
    <row r="976" spans="20:23" x14ac:dyDescent="0.2">
      <c r="T976" s="34"/>
      <c r="V976" s="34"/>
      <c r="W976" s="34"/>
    </row>
    <row r="977" spans="20:23" x14ac:dyDescent="0.2">
      <c r="T977" s="34"/>
      <c r="V977" s="34"/>
      <c r="W977" s="34"/>
    </row>
    <row r="978" spans="20:23" x14ac:dyDescent="0.2">
      <c r="T978" s="34"/>
      <c r="V978" s="34"/>
      <c r="W978" s="34"/>
    </row>
    <row r="979" spans="20:23" x14ac:dyDescent="0.2">
      <c r="T979" s="34"/>
      <c r="V979" s="34"/>
      <c r="W979" s="34"/>
    </row>
    <row r="980" spans="20:23" x14ac:dyDescent="0.2">
      <c r="T980" s="34"/>
      <c r="V980" s="34"/>
      <c r="W980" s="34"/>
    </row>
    <row r="981" spans="20:23" x14ac:dyDescent="0.2">
      <c r="T981" s="34"/>
      <c r="V981" s="34"/>
      <c r="W981" s="34"/>
    </row>
    <row r="982" spans="20:23" x14ac:dyDescent="0.2">
      <c r="T982" s="34"/>
      <c r="V982" s="34"/>
      <c r="W982" s="34"/>
    </row>
    <row r="983" spans="20:23" x14ac:dyDescent="0.2">
      <c r="T983" s="34"/>
      <c r="V983" s="34"/>
      <c r="W983" s="34"/>
    </row>
    <row r="984" spans="20:23" x14ac:dyDescent="0.2">
      <c r="T984" s="34"/>
      <c r="V984" s="34"/>
      <c r="W984" s="34"/>
    </row>
    <row r="985" spans="20:23" x14ac:dyDescent="0.2">
      <c r="T985" s="34"/>
      <c r="V985" s="34"/>
      <c r="W985" s="34"/>
    </row>
    <row r="986" spans="20:23" x14ac:dyDescent="0.2">
      <c r="T986" s="34"/>
      <c r="V986" s="34"/>
      <c r="W986" s="34"/>
    </row>
    <row r="987" spans="20:23" x14ac:dyDescent="0.2">
      <c r="T987" s="34"/>
      <c r="V987" s="34"/>
      <c r="W987" s="34"/>
    </row>
    <row r="988" spans="20:23" x14ac:dyDescent="0.2">
      <c r="T988" s="34"/>
      <c r="V988" s="34"/>
      <c r="W988" s="34"/>
    </row>
    <row r="989" spans="20:23" x14ac:dyDescent="0.2">
      <c r="T989" s="34"/>
      <c r="V989" s="34"/>
      <c r="W989" s="34"/>
    </row>
    <row r="990" spans="20:23" x14ac:dyDescent="0.2">
      <c r="T990" s="34"/>
      <c r="V990" s="34"/>
      <c r="W990" s="34"/>
    </row>
    <row r="991" spans="20:23" x14ac:dyDescent="0.2">
      <c r="T991" s="34"/>
      <c r="V991" s="34"/>
      <c r="W991" s="34"/>
    </row>
    <row r="992" spans="20:23" x14ac:dyDescent="0.2">
      <c r="T992" s="34"/>
      <c r="V992" s="34"/>
      <c r="W992" s="34"/>
    </row>
    <row r="993" spans="20:23" x14ac:dyDescent="0.2">
      <c r="T993" s="34"/>
      <c r="V993" s="34"/>
      <c r="W993" s="34"/>
    </row>
    <row r="994" spans="20:23" x14ac:dyDescent="0.2">
      <c r="T994" s="34"/>
      <c r="V994" s="34"/>
      <c r="W994" s="34"/>
    </row>
    <row r="995" spans="20:23" x14ac:dyDescent="0.2">
      <c r="T995" s="34"/>
      <c r="V995" s="34"/>
      <c r="W995" s="34"/>
    </row>
    <row r="996" spans="20:23" x14ac:dyDescent="0.2">
      <c r="T996" s="34"/>
      <c r="V996" s="34"/>
      <c r="W996" s="34"/>
    </row>
    <row r="997" spans="20:23" x14ac:dyDescent="0.2">
      <c r="T997" s="34"/>
      <c r="V997" s="34"/>
      <c r="W997" s="34"/>
    </row>
    <row r="998" spans="20:23" x14ac:dyDescent="0.2">
      <c r="T998" s="34"/>
      <c r="V998" s="34"/>
      <c r="W998" s="34"/>
    </row>
    <row r="999" spans="20:23" x14ac:dyDescent="0.2">
      <c r="T999" s="34"/>
      <c r="V999" s="34"/>
      <c r="W999" s="34"/>
    </row>
    <row r="1000" spans="20:23" x14ac:dyDescent="0.2">
      <c r="T1000" s="34"/>
      <c r="V1000" s="34"/>
      <c r="W1000" s="34"/>
    </row>
    <row r="1001" spans="20:23" x14ac:dyDescent="0.2">
      <c r="T1001" s="34"/>
      <c r="V1001" s="34"/>
      <c r="W1001" s="34"/>
    </row>
    <row r="1002" spans="20:23" x14ac:dyDescent="0.2">
      <c r="T1002" s="34"/>
      <c r="V1002" s="34"/>
      <c r="W1002" s="34"/>
    </row>
    <row r="1003" spans="20:23" x14ac:dyDescent="0.2">
      <c r="T1003" s="34"/>
      <c r="V1003" s="34"/>
      <c r="W1003" s="34"/>
    </row>
    <row r="1004" spans="20:23" x14ac:dyDescent="0.2">
      <c r="T1004" s="34"/>
      <c r="V1004" s="34"/>
      <c r="W1004" s="34"/>
    </row>
    <row r="1005" spans="20:23" x14ac:dyDescent="0.2">
      <c r="T1005" s="34"/>
      <c r="V1005" s="34"/>
      <c r="W1005" s="34"/>
    </row>
    <row r="1006" spans="20:23" x14ac:dyDescent="0.2">
      <c r="T1006" s="34"/>
      <c r="V1006" s="34"/>
      <c r="W1006" s="34"/>
    </row>
    <row r="1007" spans="20:23" x14ac:dyDescent="0.2">
      <c r="T1007" s="34"/>
      <c r="V1007" s="34"/>
      <c r="W1007" s="34"/>
    </row>
    <row r="1008" spans="20:23" x14ac:dyDescent="0.2">
      <c r="T1008" s="34"/>
      <c r="V1008" s="34"/>
      <c r="W1008" s="34"/>
    </row>
    <row r="1009" spans="20:23" x14ac:dyDescent="0.2">
      <c r="T1009" s="34"/>
      <c r="V1009" s="34"/>
      <c r="W1009" s="34"/>
    </row>
    <row r="1010" spans="20:23" x14ac:dyDescent="0.2">
      <c r="T1010" s="34"/>
      <c r="V1010" s="34"/>
      <c r="W1010" s="34"/>
    </row>
    <row r="1011" spans="20:23" x14ac:dyDescent="0.2">
      <c r="T1011" s="34"/>
      <c r="V1011" s="34"/>
      <c r="W1011" s="34"/>
    </row>
    <row r="1012" spans="20:23" x14ac:dyDescent="0.2">
      <c r="T1012" s="34"/>
      <c r="V1012" s="34"/>
      <c r="W1012" s="34"/>
    </row>
    <row r="1013" spans="20:23" x14ac:dyDescent="0.2">
      <c r="T1013" s="34"/>
      <c r="V1013" s="34"/>
      <c r="W1013" s="34"/>
    </row>
    <row r="1014" spans="20:23" x14ac:dyDescent="0.2">
      <c r="T1014" s="34"/>
      <c r="V1014" s="34"/>
      <c r="W1014" s="34"/>
    </row>
    <row r="1015" spans="20:23" x14ac:dyDescent="0.2">
      <c r="T1015" s="34"/>
      <c r="V1015" s="34"/>
      <c r="W1015" s="34"/>
    </row>
    <row r="1016" spans="20:23" x14ac:dyDescent="0.2">
      <c r="T1016" s="34"/>
      <c r="V1016" s="34"/>
      <c r="W1016" s="34"/>
    </row>
    <row r="1017" spans="20:23" x14ac:dyDescent="0.2">
      <c r="T1017" s="34"/>
      <c r="V1017" s="34"/>
      <c r="W1017" s="34"/>
    </row>
    <row r="1018" spans="20:23" x14ac:dyDescent="0.2">
      <c r="T1018" s="34"/>
      <c r="V1018" s="34"/>
      <c r="W1018" s="34"/>
    </row>
    <row r="1019" spans="20:23" x14ac:dyDescent="0.2">
      <c r="T1019" s="34"/>
      <c r="V1019" s="34"/>
      <c r="W1019" s="34"/>
    </row>
    <row r="1020" spans="20:23" x14ac:dyDescent="0.2">
      <c r="T1020" s="34"/>
      <c r="V1020" s="34"/>
      <c r="W1020" s="34"/>
    </row>
    <row r="1021" spans="20:23" x14ac:dyDescent="0.2">
      <c r="T1021" s="34"/>
      <c r="V1021" s="34"/>
      <c r="W1021" s="34"/>
    </row>
    <row r="1022" spans="20:23" x14ac:dyDescent="0.2">
      <c r="T1022" s="34"/>
      <c r="V1022" s="34"/>
      <c r="W1022" s="34"/>
    </row>
    <row r="1023" spans="20:23" x14ac:dyDescent="0.2">
      <c r="T1023" s="34"/>
      <c r="V1023" s="34"/>
      <c r="W1023" s="34"/>
    </row>
    <row r="1024" spans="20:23" x14ac:dyDescent="0.2">
      <c r="T1024" s="34"/>
      <c r="V1024" s="34"/>
      <c r="W1024" s="34"/>
    </row>
    <row r="1025" spans="20:23" x14ac:dyDescent="0.2">
      <c r="T1025" s="34"/>
      <c r="V1025" s="34"/>
      <c r="W1025" s="34"/>
    </row>
    <row r="1026" spans="20:23" x14ac:dyDescent="0.2">
      <c r="T1026" s="34"/>
      <c r="V1026" s="34"/>
      <c r="W1026" s="34"/>
    </row>
    <row r="1027" spans="20:23" x14ac:dyDescent="0.2">
      <c r="T1027" s="34"/>
      <c r="V1027" s="34"/>
      <c r="W1027" s="34"/>
    </row>
    <row r="1028" spans="20:23" x14ac:dyDescent="0.2">
      <c r="T1028" s="34"/>
      <c r="V1028" s="34"/>
      <c r="W1028" s="34"/>
    </row>
    <row r="1029" spans="20:23" x14ac:dyDescent="0.2">
      <c r="T1029" s="34"/>
      <c r="V1029" s="34"/>
      <c r="W1029" s="34"/>
    </row>
    <row r="1030" spans="20:23" x14ac:dyDescent="0.2">
      <c r="T1030" s="34"/>
      <c r="V1030" s="34"/>
      <c r="W1030" s="34"/>
    </row>
    <row r="1031" spans="20:23" x14ac:dyDescent="0.2">
      <c r="T1031" s="34"/>
      <c r="V1031" s="34"/>
      <c r="W1031" s="34"/>
    </row>
    <row r="1032" spans="20:23" x14ac:dyDescent="0.2">
      <c r="T1032" s="34"/>
      <c r="V1032" s="34"/>
      <c r="W1032" s="34"/>
    </row>
    <row r="1033" spans="20:23" x14ac:dyDescent="0.2">
      <c r="T1033" s="34"/>
      <c r="V1033" s="34"/>
      <c r="W1033" s="34"/>
    </row>
    <row r="1034" spans="20:23" x14ac:dyDescent="0.2">
      <c r="T1034" s="34"/>
      <c r="V1034" s="34"/>
      <c r="W1034" s="34"/>
    </row>
    <row r="1035" spans="20:23" x14ac:dyDescent="0.2">
      <c r="T1035" s="34"/>
      <c r="V1035" s="34"/>
      <c r="W1035" s="34"/>
    </row>
    <row r="1036" spans="20:23" x14ac:dyDescent="0.2">
      <c r="T1036" s="34"/>
      <c r="V1036" s="34"/>
      <c r="W1036" s="34"/>
    </row>
    <row r="1037" spans="20:23" x14ac:dyDescent="0.2">
      <c r="T1037" s="34"/>
      <c r="V1037" s="34"/>
      <c r="W1037" s="34"/>
    </row>
    <row r="1038" spans="20:23" x14ac:dyDescent="0.2">
      <c r="T1038" s="34"/>
      <c r="V1038" s="34"/>
      <c r="W1038" s="34"/>
    </row>
    <row r="1039" spans="20:23" x14ac:dyDescent="0.2">
      <c r="T1039" s="34"/>
      <c r="V1039" s="34"/>
      <c r="W1039" s="34"/>
    </row>
    <row r="1040" spans="20:23" x14ac:dyDescent="0.2">
      <c r="T1040" s="34"/>
      <c r="V1040" s="34"/>
      <c r="W1040" s="34"/>
    </row>
    <row r="1041" spans="20:23" x14ac:dyDescent="0.2">
      <c r="T1041" s="34"/>
      <c r="V1041" s="34"/>
      <c r="W1041" s="34"/>
    </row>
    <row r="1042" spans="20:23" x14ac:dyDescent="0.2">
      <c r="T1042" s="34"/>
      <c r="V1042" s="34"/>
      <c r="W1042" s="34"/>
    </row>
    <row r="1043" spans="20:23" x14ac:dyDescent="0.2">
      <c r="T1043" s="34"/>
      <c r="V1043" s="34"/>
      <c r="W1043" s="34"/>
    </row>
    <row r="1044" spans="20:23" x14ac:dyDescent="0.2">
      <c r="T1044" s="34"/>
      <c r="V1044" s="34"/>
      <c r="W1044" s="34"/>
    </row>
    <row r="1045" spans="20:23" x14ac:dyDescent="0.2">
      <c r="T1045" s="34"/>
      <c r="V1045" s="34"/>
      <c r="W1045" s="34"/>
    </row>
    <row r="1046" spans="20:23" x14ac:dyDescent="0.2">
      <c r="T1046" s="34"/>
      <c r="V1046" s="34"/>
      <c r="W1046" s="34"/>
    </row>
    <row r="1047" spans="20:23" x14ac:dyDescent="0.2">
      <c r="T1047" s="34"/>
      <c r="V1047" s="34"/>
      <c r="W1047" s="34"/>
    </row>
    <row r="1048" spans="20:23" x14ac:dyDescent="0.2">
      <c r="T1048" s="34"/>
      <c r="V1048" s="34"/>
      <c r="W1048" s="34"/>
    </row>
    <row r="1049" spans="20:23" x14ac:dyDescent="0.2">
      <c r="T1049" s="34"/>
      <c r="V1049" s="34"/>
      <c r="W1049" s="34"/>
    </row>
    <row r="1050" spans="20:23" x14ac:dyDescent="0.2">
      <c r="T1050" s="34"/>
      <c r="V1050" s="34"/>
      <c r="W1050" s="34"/>
    </row>
    <row r="1051" spans="20:23" x14ac:dyDescent="0.2">
      <c r="T1051" s="34"/>
      <c r="V1051" s="34"/>
      <c r="W1051" s="34"/>
    </row>
    <row r="1052" spans="20:23" x14ac:dyDescent="0.2">
      <c r="T1052" s="34"/>
      <c r="V1052" s="34"/>
      <c r="W1052" s="34"/>
    </row>
    <row r="1053" spans="20:23" x14ac:dyDescent="0.2">
      <c r="T1053" s="34"/>
      <c r="V1053" s="34"/>
      <c r="W1053" s="34"/>
    </row>
    <row r="1054" spans="20:23" x14ac:dyDescent="0.2">
      <c r="T1054" s="34"/>
      <c r="V1054" s="34"/>
      <c r="W1054" s="34"/>
    </row>
    <row r="1055" spans="20:23" x14ac:dyDescent="0.2">
      <c r="T1055" s="34"/>
      <c r="V1055" s="34"/>
      <c r="W1055" s="34"/>
    </row>
    <row r="1056" spans="20:23" x14ac:dyDescent="0.2">
      <c r="T1056" s="34"/>
      <c r="V1056" s="34"/>
      <c r="W1056" s="34"/>
    </row>
    <row r="1057" spans="20:23" x14ac:dyDescent="0.2">
      <c r="T1057" s="34"/>
      <c r="V1057" s="34"/>
      <c r="W1057" s="34"/>
    </row>
    <row r="1058" spans="20:23" x14ac:dyDescent="0.2">
      <c r="T1058" s="34"/>
      <c r="V1058" s="34"/>
      <c r="W1058" s="34"/>
    </row>
    <row r="1059" spans="20:23" x14ac:dyDescent="0.2">
      <c r="T1059" s="34"/>
      <c r="V1059" s="34"/>
      <c r="W1059" s="34"/>
    </row>
    <row r="1060" spans="20:23" x14ac:dyDescent="0.2">
      <c r="T1060" s="34"/>
      <c r="V1060" s="34"/>
      <c r="W1060" s="34"/>
    </row>
    <row r="1061" spans="20:23" x14ac:dyDescent="0.2">
      <c r="T1061" s="34"/>
      <c r="V1061" s="34"/>
      <c r="W1061" s="34"/>
    </row>
    <row r="1062" spans="20:23" x14ac:dyDescent="0.2">
      <c r="T1062" s="34"/>
      <c r="V1062" s="34"/>
      <c r="W1062" s="34"/>
    </row>
    <row r="1063" spans="20:23" x14ac:dyDescent="0.2">
      <c r="T1063" s="34"/>
      <c r="V1063" s="34"/>
      <c r="W1063" s="34"/>
    </row>
    <row r="1064" spans="20:23" x14ac:dyDescent="0.2">
      <c r="T1064" s="34"/>
      <c r="V1064" s="34"/>
      <c r="W1064" s="34"/>
    </row>
    <row r="1065" spans="20:23" x14ac:dyDescent="0.2">
      <c r="T1065" s="34"/>
      <c r="V1065" s="34"/>
      <c r="W1065" s="34"/>
    </row>
    <row r="1066" spans="20:23" x14ac:dyDescent="0.2">
      <c r="T1066" s="34"/>
      <c r="V1066" s="34"/>
      <c r="W1066" s="34"/>
    </row>
    <row r="1067" spans="20:23" x14ac:dyDescent="0.2">
      <c r="T1067" s="34"/>
      <c r="V1067" s="34"/>
      <c r="W1067" s="34"/>
    </row>
    <row r="1068" spans="20:23" x14ac:dyDescent="0.2">
      <c r="T1068" s="34"/>
      <c r="V1068" s="34"/>
      <c r="W1068" s="34"/>
    </row>
    <row r="1069" spans="20:23" x14ac:dyDescent="0.2">
      <c r="T1069" s="34"/>
      <c r="V1069" s="34"/>
      <c r="W1069" s="34"/>
    </row>
    <row r="1070" spans="20:23" x14ac:dyDescent="0.2">
      <c r="T1070" s="34"/>
      <c r="V1070" s="34"/>
      <c r="W1070" s="34"/>
    </row>
    <row r="1071" spans="20:23" x14ac:dyDescent="0.2">
      <c r="T1071" s="34"/>
      <c r="V1071" s="34"/>
      <c r="W1071" s="34"/>
    </row>
    <row r="1072" spans="20:23" x14ac:dyDescent="0.2">
      <c r="T1072" s="34"/>
      <c r="V1072" s="34"/>
      <c r="W1072" s="34"/>
    </row>
    <row r="1073" spans="20:23" x14ac:dyDescent="0.2">
      <c r="T1073" s="34"/>
      <c r="V1073" s="34"/>
      <c r="W1073" s="34"/>
    </row>
    <row r="1074" spans="20:23" x14ac:dyDescent="0.2">
      <c r="T1074" s="34"/>
      <c r="V1074" s="34"/>
      <c r="W1074" s="34"/>
    </row>
    <row r="1075" spans="20:23" x14ac:dyDescent="0.2">
      <c r="T1075" s="34"/>
      <c r="V1075" s="34"/>
      <c r="W1075" s="34"/>
    </row>
    <row r="1076" spans="20:23" x14ac:dyDescent="0.2">
      <c r="T1076" s="34"/>
      <c r="V1076" s="34"/>
      <c r="W1076" s="34"/>
    </row>
    <row r="1077" spans="20:23" x14ac:dyDescent="0.2">
      <c r="T1077" s="34"/>
      <c r="V1077" s="34"/>
      <c r="W1077" s="34"/>
    </row>
    <row r="1078" spans="20:23" x14ac:dyDescent="0.2">
      <c r="T1078" s="34"/>
      <c r="V1078" s="34"/>
      <c r="W1078" s="34"/>
    </row>
    <row r="1079" spans="20:23" x14ac:dyDescent="0.2">
      <c r="T1079" s="34"/>
      <c r="V1079" s="34"/>
      <c r="W1079" s="34"/>
    </row>
    <row r="1080" spans="20:23" x14ac:dyDescent="0.2">
      <c r="T1080" s="34"/>
      <c r="V1080" s="34"/>
      <c r="W1080" s="34"/>
    </row>
    <row r="1081" spans="20:23" x14ac:dyDescent="0.2">
      <c r="T1081" s="34"/>
      <c r="V1081" s="34"/>
      <c r="W1081" s="34"/>
    </row>
    <row r="1082" spans="20:23" x14ac:dyDescent="0.2">
      <c r="T1082" s="34"/>
      <c r="V1082" s="34"/>
      <c r="W1082" s="34"/>
    </row>
    <row r="1083" spans="20:23" x14ac:dyDescent="0.2">
      <c r="T1083" s="34"/>
      <c r="V1083" s="34"/>
      <c r="W1083" s="34"/>
    </row>
    <row r="1084" spans="20:23" x14ac:dyDescent="0.2">
      <c r="T1084" s="34"/>
      <c r="V1084" s="34"/>
      <c r="W1084" s="34"/>
    </row>
    <row r="1085" spans="20:23" x14ac:dyDescent="0.2">
      <c r="T1085" s="34"/>
      <c r="V1085" s="34"/>
      <c r="W1085" s="34"/>
    </row>
    <row r="1086" spans="20:23" x14ac:dyDescent="0.2">
      <c r="T1086" s="34"/>
      <c r="V1086" s="34"/>
      <c r="W1086" s="34"/>
    </row>
    <row r="1087" spans="20:23" x14ac:dyDescent="0.2">
      <c r="T1087" s="34"/>
      <c r="V1087" s="34"/>
      <c r="W1087" s="34"/>
    </row>
    <row r="1088" spans="20:23" x14ac:dyDescent="0.2">
      <c r="T1088" s="34"/>
      <c r="V1088" s="34"/>
      <c r="W1088" s="34"/>
    </row>
    <row r="1089" spans="20:23" x14ac:dyDescent="0.2">
      <c r="T1089" s="34"/>
      <c r="V1089" s="34"/>
      <c r="W1089" s="34"/>
    </row>
    <row r="1090" spans="20:23" x14ac:dyDescent="0.2">
      <c r="T1090" s="34"/>
      <c r="V1090" s="34"/>
      <c r="W1090" s="34"/>
    </row>
    <row r="1091" spans="20:23" x14ac:dyDescent="0.2">
      <c r="T1091" s="34"/>
      <c r="V1091" s="34"/>
      <c r="W1091" s="34"/>
    </row>
    <row r="1092" spans="20:23" x14ac:dyDescent="0.2">
      <c r="T1092" s="34"/>
      <c r="V1092" s="34"/>
      <c r="W1092" s="34"/>
    </row>
    <row r="1093" spans="20:23" x14ac:dyDescent="0.2">
      <c r="T1093" s="34"/>
      <c r="V1093" s="34"/>
      <c r="W1093" s="34"/>
    </row>
    <row r="1094" spans="20:23" x14ac:dyDescent="0.2">
      <c r="T1094" s="34"/>
      <c r="V1094" s="34"/>
      <c r="W1094" s="34"/>
    </row>
    <row r="1095" spans="20:23" x14ac:dyDescent="0.2">
      <c r="T1095" s="34"/>
      <c r="V1095" s="34"/>
      <c r="W1095" s="34"/>
    </row>
    <row r="1096" spans="20:23" x14ac:dyDescent="0.2">
      <c r="T1096" s="34"/>
      <c r="V1096" s="34"/>
      <c r="W1096" s="34"/>
    </row>
    <row r="1097" spans="20:23" x14ac:dyDescent="0.2">
      <c r="T1097" s="34"/>
      <c r="V1097" s="34"/>
      <c r="W1097" s="34"/>
    </row>
    <row r="1098" spans="20:23" x14ac:dyDescent="0.2">
      <c r="T1098" s="34"/>
      <c r="V1098" s="34"/>
      <c r="W1098" s="34"/>
    </row>
    <row r="1099" spans="20:23" x14ac:dyDescent="0.2">
      <c r="T1099" s="34"/>
      <c r="V1099" s="34"/>
      <c r="W1099" s="34"/>
    </row>
    <row r="1100" spans="20:23" x14ac:dyDescent="0.2">
      <c r="T1100" s="34"/>
      <c r="V1100" s="34"/>
      <c r="W1100" s="34"/>
    </row>
    <row r="1101" spans="20:23" x14ac:dyDescent="0.2">
      <c r="T1101" s="34"/>
      <c r="V1101" s="34"/>
      <c r="W1101" s="34"/>
    </row>
    <row r="1102" spans="20:23" x14ac:dyDescent="0.2">
      <c r="T1102" s="34"/>
      <c r="V1102" s="34"/>
      <c r="W1102" s="34"/>
    </row>
    <row r="1103" spans="20:23" x14ac:dyDescent="0.2">
      <c r="T1103" s="34"/>
      <c r="V1103" s="34"/>
      <c r="W1103" s="34"/>
    </row>
    <row r="1104" spans="20:23" x14ac:dyDescent="0.2">
      <c r="T1104" s="34"/>
      <c r="V1104" s="34"/>
      <c r="W1104" s="34"/>
    </row>
    <row r="1105" spans="20:23" x14ac:dyDescent="0.2">
      <c r="T1105" s="34"/>
      <c r="V1105" s="34"/>
      <c r="W1105" s="34"/>
    </row>
    <row r="1106" spans="20:23" x14ac:dyDescent="0.2">
      <c r="T1106" s="34"/>
      <c r="V1106" s="34"/>
      <c r="W1106" s="34"/>
    </row>
    <row r="1107" spans="20:23" x14ac:dyDescent="0.2">
      <c r="T1107" s="34"/>
      <c r="V1107" s="34"/>
      <c r="W1107" s="34"/>
    </row>
    <row r="1108" spans="20:23" x14ac:dyDescent="0.2">
      <c r="T1108" s="34"/>
      <c r="V1108" s="34"/>
      <c r="W1108" s="34"/>
    </row>
    <row r="1109" spans="20:23" x14ac:dyDescent="0.2">
      <c r="T1109" s="34"/>
      <c r="V1109" s="34"/>
      <c r="W1109" s="34"/>
    </row>
    <row r="1110" spans="20:23" x14ac:dyDescent="0.2">
      <c r="T1110" s="34"/>
      <c r="V1110" s="34"/>
      <c r="W1110" s="34"/>
    </row>
    <row r="1111" spans="20:23" x14ac:dyDescent="0.2">
      <c r="T1111" s="34"/>
      <c r="V1111" s="34"/>
      <c r="W1111" s="34"/>
    </row>
    <row r="1112" spans="20:23" x14ac:dyDescent="0.2">
      <c r="T1112" s="34"/>
      <c r="V1112" s="34"/>
      <c r="W1112" s="34"/>
    </row>
    <row r="1113" spans="20:23" x14ac:dyDescent="0.2">
      <c r="T1113" s="34"/>
      <c r="V1113" s="34"/>
      <c r="W1113" s="34"/>
    </row>
    <row r="1114" spans="20:23" x14ac:dyDescent="0.2">
      <c r="T1114" s="34"/>
      <c r="V1114" s="34"/>
      <c r="W1114" s="34"/>
    </row>
    <row r="1115" spans="20:23" x14ac:dyDescent="0.2">
      <c r="T1115" s="34"/>
      <c r="V1115" s="34"/>
      <c r="W1115" s="34"/>
    </row>
    <row r="1116" spans="20:23" x14ac:dyDescent="0.2">
      <c r="T1116" s="34"/>
      <c r="V1116" s="34"/>
      <c r="W1116" s="34"/>
    </row>
    <row r="1117" spans="20:23" x14ac:dyDescent="0.2">
      <c r="T1117" s="34"/>
      <c r="V1117" s="34"/>
      <c r="W1117" s="34"/>
    </row>
    <row r="1118" spans="20:23" x14ac:dyDescent="0.2">
      <c r="T1118" s="34"/>
      <c r="V1118" s="34"/>
      <c r="W1118" s="34"/>
    </row>
    <row r="1119" spans="20:23" x14ac:dyDescent="0.2">
      <c r="T1119" s="34"/>
      <c r="V1119" s="34"/>
      <c r="W1119" s="34"/>
    </row>
    <row r="1120" spans="20:23" x14ac:dyDescent="0.2">
      <c r="T1120" s="34"/>
      <c r="V1120" s="34"/>
      <c r="W1120" s="34"/>
    </row>
    <row r="1121" spans="20:23" x14ac:dyDescent="0.2">
      <c r="T1121" s="34"/>
      <c r="V1121" s="34"/>
      <c r="W1121" s="34"/>
    </row>
    <row r="1122" spans="20:23" x14ac:dyDescent="0.2">
      <c r="T1122" s="34"/>
      <c r="V1122" s="34"/>
      <c r="W1122" s="34"/>
    </row>
    <row r="1123" spans="20:23" x14ac:dyDescent="0.2">
      <c r="T1123" s="34"/>
      <c r="V1123" s="34"/>
      <c r="W1123" s="34"/>
    </row>
    <row r="1124" spans="20:23" x14ac:dyDescent="0.2">
      <c r="T1124" s="34"/>
      <c r="V1124" s="34"/>
      <c r="W1124" s="34"/>
    </row>
    <row r="1125" spans="20:23" x14ac:dyDescent="0.2">
      <c r="T1125" s="34"/>
      <c r="V1125" s="34"/>
      <c r="W1125" s="34"/>
    </row>
    <row r="1126" spans="20:23" x14ac:dyDescent="0.2">
      <c r="T1126" s="34"/>
      <c r="V1126" s="34"/>
      <c r="W1126" s="34"/>
    </row>
    <row r="1127" spans="20:23" x14ac:dyDescent="0.2">
      <c r="T1127" s="34"/>
      <c r="V1127" s="34"/>
      <c r="W1127" s="34"/>
    </row>
    <row r="1128" spans="20:23" x14ac:dyDescent="0.2">
      <c r="T1128" s="34"/>
      <c r="V1128" s="34"/>
      <c r="W1128" s="34"/>
    </row>
    <row r="1129" spans="20:23" x14ac:dyDescent="0.2">
      <c r="T1129" s="34"/>
      <c r="V1129" s="34"/>
      <c r="W1129" s="34"/>
    </row>
    <row r="1130" spans="20:23" x14ac:dyDescent="0.2">
      <c r="T1130" s="34"/>
      <c r="V1130" s="34"/>
      <c r="W1130" s="34"/>
    </row>
    <row r="1131" spans="20:23" x14ac:dyDescent="0.2">
      <c r="T1131" s="34"/>
      <c r="V1131" s="34"/>
      <c r="W1131" s="34"/>
    </row>
    <row r="1132" spans="20:23" x14ac:dyDescent="0.2">
      <c r="T1132" s="34"/>
      <c r="V1132" s="34"/>
      <c r="W1132" s="34"/>
    </row>
    <row r="1133" spans="20:23" x14ac:dyDescent="0.2">
      <c r="T1133" s="34"/>
      <c r="V1133" s="34"/>
      <c r="W1133" s="34"/>
    </row>
    <row r="1134" spans="20:23" x14ac:dyDescent="0.2">
      <c r="T1134" s="34"/>
      <c r="V1134" s="34"/>
      <c r="W1134" s="34"/>
    </row>
    <row r="1135" spans="20:23" x14ac:dyDescent="0.2">
      <c r="T1135" s="34"/>
      <c r="V1135" s="34"/>
      <c r="W1135" s="34"/>
    </row>
    <row r="1136" spans="20:23" x14ac:dyDescent="0.2">
      <c r="T1136" s="34"/>
      <c r="V1136" s="34"/>
      <c r="W1136" s="34"/>
    </row>
    <row r="1137" spans="20:23" x14ac:dyDescent="0.2">
      <c r="T1137" s="34"/>
      <c r="V1137" s="34"/>
      <c r="W1137" s="34"/>
    </row>
    <row r="1138" spans="20:23" x14ac:dyDescent="0.2">
      <c r="T1138" s="34"/>
      <c r="V1138" s="34"/>
      <c r="W1138" s="34"/>
    </row>
    <row r="1139" spans="20:23" x14ac:dyDescent="0.2">
      <c r="T1139" s="34"/>
      <c r="V1139" s="34"/>
      <c r="W1139" s="34"/>
    </row>
    <row r="1140" spans="20:23" x14ac:dyDescent="0.2">
      <c r="T1140" s="34"/>
      <c r="V1140" s="34"/>
      <c r="W1140" s="34"/>
    </row>
    <row r="1141" spans="20:23" x14ac:dyDescent="0.2">
      <c r="T1141" s="34"/>
      <c r="V1141" s="34"/>
      <c r="W1141" s="34"/>
    </row>
    <row r="1142" spans="20:23" x14ac:dyDescent="0.2">
      <c r="T1142" s="34"/>
      <c r="V1142" s="34"/>
      <c r="W1142" s="34"/>
    </row>
    <row r="1143" spans="20:23" x14ac:dyDescent="0.2">
      <c r="T1143" s="34"/>
      <c r="V1143" s="34"/>
      <c r="W1143" s="34"/>
    </row>
    <row r="1144" spans="20:23" x14ac:dyDescent="0.2">
      <c r="T1144" s="34"/>
      <c r="V1144" s="34"/>
      <c r="W1144" s="34"/>
    </row>
    <row r="1145" spans="20:23" x14ac:dyDescent="0.2">
      <c r="T1145" s="34"/>
      <c r="V1145" s="34"/>
      <c r="W1145" s="34"/>
    </row>
    <row r="1146" spans="20:23" x14ac:dyDescent="0.2">
      <c r="T1146" s="34"/>
      <c r="V1146" s="34"/>
      <c r="W1146" s="34"/>
    </row>
    <row r="1147" spans="20:23" x14ac:dyDescent="0.2">
      <c r="T1147" s="34"/>
      <c r="V1147" s="34"/>
      <c r="W1147" s="34"/>
    </row>
    <row r="1148" spans="20:23" x14ac:dyDescent="0.2">
      <c r="T1148" s="34"/>
      <c r="V1148" s="34"/>
      <c r="W1148" s="34"/>
    </row>
    <row r="1149" spans="20:23" x14ac:dyDescent="0.2">
      <c r="T1149" s="34"/>
      <c r="V1149" s="34"/>
      <c r="W1149" s="34"/>
    </row>
    <row r="1150" spans="20:23" x14ac:dyDescent="0.2">
      <c r="T1150" s="34"/>
      <c r="V1150" s="34"/>
      <c r="W1150" s="34"/>
    </row>
    <row r="1151" spans="20:23" x14ac:dyDescent="0.2">
      <c r="T1151" s="34"/>
      <c r="V1151" s="34"/>
      <c r="W1151" s="34"/>
    </row>
    <row r="1152" spans="20:23" x14ac:dyDescent="0.2">
      <c r="T1152" s="34"/>
      <c r="V1152" s="34"/>
      <c r="W1152" s="34"/>
    </row>
    <row r="1153" spans="20:23" x14ac:dyDescent="0.2">
      <c r="T1153" s="34"/>
      <c r="V1153" s="34"/>
      <c r="W1153" s="34"/>
    </row>
    <row r="1154" spans="20:23" x14ac:dyDescent="0.2">
      <c r="T1154" s="34"/>
      <c r="V1154" s="34"/>
      <c r="W1154" s="34"/>
    </row>
    <row r="1155" spans="20:23" x14ac:dyDescent="0.2">
      <c r="T1155" s="34"/>
      <c r="V1155" s="34"/>
      <c r="W1155" s="34"/>
    </row>
    <row r="1156" spans="20:23" x14ac:dyDescent="0.2">
      <c r="T1156" s="34"/>
      <c r="V1156" s="34"/>
      <c r="W1156" s="34"/>
    </row>
    <row r="1157" spans="20:23" x14ac:dyDescent="0.2">
      <c r="T1157" s="34"/>
      <c r="V1157" s="34"/>
      <c r="W1157" s="34"/>
    </row>
    <row r="1158" spans="20:23" x14ac:dyDescent="0.2">
      <c r="T1158" s="34"/>
      <c r="V1158" s="34"/>
      <c r="W1158" s="34"/>
    </row>
    <row r="1159" spans="20:23" x14ac:dyDescent="0.2">
      <c r="T1159" s="34"/>
      <c r="V1159" s="34"/>
      <c r="W1159" s="34"/>
    </row>
    <row r="1160" spans="20:23" x14ac:dyDescent="0.2">
      <c r="T1160" s="34"/>
      <c r="V1160" s="34"/>
      <c r="W1160" s="34"/>
    </row>
    <row r="1161" spans="20:23" x14ac:dyDescent="0.2">
      <c r="T1161" s="34"/>
      <c r="V1161" s="34"/>
      <c r="W1161" s="34"/>
    </row>
    <row r="1162" spans="20:23" x14ac:dyDescent="0.2">
      <c r="T1162" s="34"/>
      <c r="V1162" s="34"/>
      <c r="W1162" s="34"/>
    </row>
    <row r="1163" spans="20:23" x14ac:dyDescent="0.2">
      <c r="T1163" s="34"/>
      <c r="V1163" s="34"/>
      <c r="W1163" s="34"/>
    </row>
    <row r="1164" spans="20:23" x14ac:dyDescent="0.2">
      <c r="T1164" s="34"/>
      <c r="V1164" s="34"/>
      <c r="W1164" s="34"/>
    </row>
    <row r="1165" spans="20:23" x14ac:dyDescent="0.2">
      <c r="T1165" s="34"/>
      <c r="V1165" s="34"/>
      <c r="W1165" s="34"/>
    </row>
    <row r="1166" spans="20:23" x14ac:dyDescent="0.2">
      <c r="T1166" s="34"/>
      <c r="V1166" s="34"/>
      <c r="W1166" s="34"/>
    </row>
    <row r="1167" spans="20:23" x14ac:dyDescent="0.2">
      <c r="T1167" s="34"/>
      <c r="V1167" s="34"/>
      <c r="W1167" s="34"/>
    </row>
    <row r="1168" spans="20:23" x14ac:dyDescent="0.2">
      <c r="T1168" s="34"/>
      <c r="V1168" s="34"/>
      <c r="W1168" s="34"/>
    </row>
    <row r="1169" spans="20:23" x14ac:dyDescent="0.2">
      <c r="T1169" s="34"/>
      <c r="V1169" s="34"/>
      <c r="W1169" s="34"/>
    </row>
    <row r="1170" spans="20:23" x14ac:dyDescent="0.2">
      <c r="T1170" s="34"/>
      <c r="V1170" s="34"/>
      <c r="W1170" s="34"/>
    </row>
    <row r="1171" spans="20:23" x14ac:dyDescent="0.2">
      <c r="T1171" s="34"/>
      <c r="V1171" s="34"/>
      <c r="W1171" s="34"/>
    </row>
    <row r="1172" spans="20:23" x14ac:dyDescent="0.2">
      <c r="T1172" s="34"/>
      <c r="V1172" s="34"/>
      <c r="W1172" s="34"/>
    </row>
    <row r="1173" spans="20:23" x14ac:dyDescent="0.2">
      <c r="T1173" s="34"/>
      <c r="V1173" s="34"/>
      <c r="W1173" s="34"/>
    </row>
    <row r="1174" spans="20:23" x14ac:dyDescent="0.2">
      <c r="T1174" s="34"/>
      <c r="V1174" s="34"/>
      <c r="W1174" s="34"/>
    </row>
    <row r="1175" spans="20:23" x14ac:dyDescent="0.2">
      <c r="T1175" s="34"/>
      <c r="V1175" s="34"/>
      <c r="W1175" s="34"/>
    </row>
    <row r="1176" spans="20:23" x14ac:dyDescent="0.2">
      <c r="T1176" s="34"/>
      <c r="V1176" s="34"/>
      <c r="W1176" s="34"/>
    </row>
    <row r="1177" spans="20:23" x14ac:dyDescent="0.2">
      <c r="T1177" s="34"/>
      <c r="V1177" s="34"/>
      <c r="W1177" s="34"/>
    </row>
    <row r="1178" spans="20:23" x14ac:dyDescent="0.2">
      <c r="T1178" s="34"/>
      <c r="V1178" s="34"/>
      <c r="W1178" s="34"/>
    </row>
    <row r="1179" spans="20:23" x14ac:dyDescent="0.2">
      <c r="T1179" s="34"/>
      <c r="V1179" s="34"/>
      <c r="W1179" s="34"/>
    </row>
    <row r="1180" spans="20:23" x14ac:dyDescent="0.2">
      <c r="T1180" s="34"/>
      <c r="V1180" s="34"/>
      <c r="W1180" s="34"/>
    </row>
    <row r="1181" spans="20:23" x14ac:dyDescent="0.2">
      <c r="T1181" s="34"/>
      <c r="V1181" s="34"/>
      <c r="W1181" s="34"/>
    </row>
    <row r="1182" spans="20:23" x14ac:dyDescent="0.2">
      <c r="T1182" s="34"/>
      <c r="V1182" s="34"/>
      <c r="W1182" s="34"/>
    </row>
    <row r="1183" spans="20:23" x14ac:dyDescent="0.2">
      <c r="T1183" s="34"/>
      <c r="V1183" s="34"/>
      <c r="W1183" s="34"/>
    </row>
    <row r="1184" spans="20:23" x14ac:dyDescent="0.2">
      <c r="T1184" s="34"/>
      <c r="V1184" s="34"/>
      <c r="W1184" s="34"/>
    </row>
    <row r="1185" spans="20:23" x14ac:dyDescent="0.2">
      <c r="T1185" s="34"/>
      <c r="V1185" s="34"/>
      <c r="W1185" s="34"/>
    </row>
    <row r="1186" spans="20:23" x14ac:dyDescent="0.2">
      <c r="T1186" s="34"/>
      <c r="V1186" s="34"/>
      <c r="W1186" s="34"/>
    </row>
    <row r="1187" spans="20:23" x14ac:dyDescent="0.2">
      <c r="T1187" s="34"/>
      <c r="V1187" s="34"/>
      <c r="W1187" s="34"/>
    </row>
    <row r="1188" spans="20:23" x14ac:dyDescent="0.2">
      <c r="T1188" s="34"/>
      <c r="V1188" s="34"/>
      <c r="W1188" s="34"/>
    </row>
    <row r="1189" spans="20:23" x14ac:dyDescent="0.2">
      <c r="T1189" s="34"/>
      <c r="V1189" s="34"/>
      <c r="W1189" s="34"/>
    </row>
    <row r="1190" spans="20:23" x14ac:dyDescent="0.2">
      <c r="T1190" s="34"/>
      <c r="V1190" s="34"/>
      <c r="W1190" s="34"/>
    </row>
    <row r="1191" spans="20:23" x14ac:dyDescent="0.2">
      <c r="T1191" s="34"/>
      <c r="V1191" s="34"/>
      <c r="W1191" s="34"/>
    </row>
    <row r="1192" spans="20:23" x14ac:dyDescent="0.2">
      <c r="T1192" s="34"/>
      <c r="V1192" s="34"/>
      <c r="W1192" s="34"/>
    </row>
    <row r="1193" spans="20:23" x14ac:dyDescent="0.2">
      <c r="T1193" s="34"/>
      <c r="V1193" s="34"/>
      <c r="W1193" s="34"/>
    </row>
    <row r="1194" spans="20:23" x14ac:dyDescent="0.2">
      <c r="T1194" s="34"/>
      <c r="V1194" s="34"/>
      <c r="W1194" s="34"/>
    </row>
    <row r="1195" spans="20:23" x14ac:dyDescent="0.2">
      <c r="T1195" s="34"/>
      <c r="V1195" s="34"/>
      <c r="W1195" s="34"/>
    </row>
    <row r="1196" spans="20:23" x14ac:dyDescent="0.2">
      <c r="T1196" s="34"/>
      <c r="V1196" s="34"/>
      <c r="W1196" s="34"/>
    </row>
    <row r="1197" spans="20:23" x14ac:dyDescent="0.2">
      <c r="T1197" s="34"/>
      <c r="V1197" s="34"/>
      <c r="W1197" s="34"/>
    </row>
    <row r="1198" spans="20:23" x14ac:dyDescent="0.2">
      <c r="T1198" s="34"/>
      <c r="V1198" s="34"/>
      <c r="W1198" s="34"/>
    </row>
    <row r="1199" spans="20:23" x14ac:dyDescent="0.2">
      <c r="T1199" s="34"/>
      <c r="V1199" s="34"/>
      <c r="W1199" s="34"/>
    </row>
    <row r="1200" spans="20:23" x14ac:dyDescent="0.2">
      <c r="T1200" s="34"/>
      <c r="V1200" s="34"/>
      <c r="W1200" s="34"/>
    </row>
    <row r="1201" spans="20:23" x14ac:dyDescent="0.2">
      <c r="T1201" s="34"/>
      <c r="V1201" s="34"/>
      <c r="W1201" s="34"/>
    </row>
    <row r="1202" spans="20:23" x14ac:dyDescent="0.2">
      <c r="T1202" s="34"/>
      <c r="V1202" s="34"/>
      <c r="W1202" s="34"/>
    </row>
    <row r="1203" spans="20:23" x14ac:dyDescent="0.2">
      <c r="T1203" s="34"/>
      <c r="V1203" s="34"/>
      <c r="W1203" s="34"/>
    </row>
    <row r="1204" spans="20:23" x14ac:dyDescent="0.2">
      <c r="T1204" s="34"/>
      <c r="V1204" s="34"/>
      <c r="W1204" s="34"/>
    </row>
    <row r="1205" spans="20:23" x14ac:dyDescent="0.2">
      <c r="T1205" s="34"/>
      <c r="V1205" s="34"/>
      <c r="W1205" s="34"/>
    </row>
    <row r="1206" spans="20:23" x14ac:dyDescent="0.2">
      <c r="T1206" s="34"/>
      <c r="V1206" s="34"/>
      <c r="W1206" s="34"/>
    </row>
    <row r="1207" spans="20:23" x14ac:dyDescent="0.2">
      <c r="T1207" s="34"/>
      <c r="V1207" s="34"/>
      <c r="W1207" s="34"/>
    </row>
    <row r="1208" spans="20:23" x14ac:dyDescent="0.2">
      <c r="T1208" s="34"/>
      <c r="V1208" s="34"/>
      <c r="W1208" s="34"/>
    </row>
    <row r="1209" spans="20:23" x14ac:dyDescent="0.2">
      <c r="T1209" s="34"/>
      <c r="V1209" s="34"/>
      <c r="W1209" s="34"/>
    </row>
    <row r="1210" spans="20:23" x14ac:dyDescent="0.2">
      <c r="T1210" s="34"/>
      <c r="V1210" s="34"/>
      <c r="W1210" s="34"/>
    </row>
    <row r="1211" spans="20:23" x14ac:dyDescent="0.2">
      <c r="T1211" s="34"/>
      <c r="V1211" s="34"/>
      <c r="W1211" s="34"/>
    </row>
    <row r="1212" spans="20:23" x14ac:dyDescent="0.2">
      <c r="T1212" s="34"/>
      <c r="V1212" s="34"/>
      <c r="W1212" s="34"/>
    </row>
    <row r="1213" spans="20:23" x14ac:dyDescent="0.2">
      <c r="T1213" s="34"/>
      <c r="V1213" s="34"/>
      <c r="W1213" s="34"/>
    </row>
    <row r="1214" spans="20:23" x14ac:dyDescent="0.2">
      <c r="T1214" s="34"/>
      <c r="V1214" s="34"/>
      <c r="W1214" s="34"/>
    </row>
    <row r="1215" spans="20:23" x14ac:dyDescent="0.2">
      <c r="T1215" s="34"/>
      <c r="V1215" s="34"/>
      <c r="W1215" s="34"/>
    </row>
    <row r="1216" spans="20:23" x14ac:dyDescent="0.2">
      <c r="T1216" s="34"/>
      <c r="V1216" s="34"/>
      <c r="W1216" s="34"/>
    </row>
    <row r="1217" spans="20:23" x14ac:dyDescent="0.2">
      <c r="T1217" s="34"/>
      <c r="V1217" s="34"/>
      <c r="W1217" s="34"/>
    </row>
    <row r="1218" spans="20:23" x14ac:dyDescent="0.2">
      <c r="T1218" s="34"/>
      <c r="V1218" s="34"/>
      <c r="W1218" s="34"/>
    </row>
    <row r="1219" spans="20:23" x14ac:dyDescent="0.2">
      <c r="T1219" s="34"/>
      <c r="V1219" s="34"/>
      <c r="W1219" s="34"/>
    </row>
    <row r="1220" spans="20:23" x14ac:dyDescent="0.2">
      <c r="T1220" s="34"/>
      <c r="V1220" s="34"/>
      <c r="W1220" s="34"/>
    </row>
    <row r="1221" spans="20:23" x14ac:dyDescent="0.2">
      <c r="T1221" s="34"/>
      <c r="V1221" s="34"/>
      <c r="W1221" s="34"/>
    </row>
    <row r="1222" spans="20:23" x14ac:dyDescent="0.2">
      <c r="T1222" s="34"/>
      <c r="V1222" s="34"/>
      <c r="W1222" s="34"/>
    </row>
    <row r="1223" spans="20:23" x14ac:dyDescent="0.2">
      <c r="T1223" s="34"/>
      <c r="V1223" s="34"/>
      <c r="W1223" s="34"/>
    </row>
    <row r="1224" spans="20:23" x14ac:dyDescent="0.2">
      <c r="T1224" s="34"/>
      <c r="V1224" s="34"/>
      <c r="W1224" s="34"/>
    </row>
    <row r="1225" spans="20:23" x14ac:dyDescent="0.2">
      <c r="T1225" s="34"/>
      <c r="V1225" s="34"/>
      <c r="W1225" s="34"/>
    </row>
    <row r="1226" spans="20:23" x14ac:dyDescent="0.2">
      <c r="T1226" s="34"/>
      <c r="V1226" s="34"/>
      <c r="W1226" s="34"/>
    </row>
    <row r="1227" spans="20:23" x14ac:dyDescent="0.2">
      <c r="T1227" s="34"/>
      <c r="V1227" s="34"/>
      <c r="W1227" s="34"/>
    </row>
    <row r="1228" spans="20:23" x14ac:dyDescent="0.2">
      <c r="T1228" s="34"/>
      <c r="V1228" s="34"/>
      <c r="W1228" s="34"/>
    </row>
    <row r="1229" spans="20:23" x14ac:dyDescent="0.2">
      <c r="T1229" s="34"/>
      <c r="V1229" s="34"/>
      <c r="W1229" s="34"/>
    </row>
    <row r="1230" spans="20:23" x14ac:dyDescent="0.2">
      <c r="T1230" s="34"/>
      <c r="V1230" s="34"/>
      <c r="W1230" s="34"/>
    </row>
    <row r="1231" spans="20:23" x14ac:dyDescent="0.2">
      <c r="T1231" s="34"/>
      <c r="V1231" s="34"/>
      <c r="W1231" s="34"/>
    </row>
    <row r="1232" spans="20:23" x14ac:dyDescent="0.2">
      <c r="T1232" s="34"/>
      <c r="V1232" s="34"/>
      <c r="W1232" s="34"/>
    </row>
    <row r="1233" spans="20:23" x14ac:dyDescent="0.2">
      <c r="T1233" s="34"/>
      <c r="V1233" s="34"/>
      <c r="W1233" s="34"/>
    </row>
    <row r="1234" spans="20:23" x14ac:dyDescent="0.2">
      <c r="T1234" s="34"/>
      <c r="V1234" s="34"/>
      <c r="W1234" s="34"/>
    </row>
    <row r="1235" spans="20:23" x14ac:dyDescent="0.2">
      <c r="T1235" s="34"/>
      <c r="V1235" s="34"/>
      <c r="W1235" s="34"/>
    </row>
    <row r="1236" spans="20:23" x14ac:dyDescent="0.2">
      <c r="T1236" s="34"/>
      <c r="V1236" s="34"/>
      <c r="W1236" s="34"/>
    </row>
    <row r="1237" spans="20:23" x14ac:dyDescent="0.2">
      <c r="T1237" s="34"/>
      <c r="V1237" s="34"/>
      <c r="W1237" s="34"/>
    </row>
    <row r="1238" spans="20:23" x14ac:dyDescent="0.2">
      <c r="T1238" s="34"/>
      <c r="V1238" s="34"/>
      <c r="W1238" s="34"/>
    </row>
    <row r="1239" spans="20:23" x14ac:dyDescent="0.2">
      <c r="T1239" s="34"/>
      <c r="V1239" s="34"/>
      <c r="W1239" s="34"/>
    </row>
    <row r="1240" spans="20:23" x14ac:dyDescent="0.2">
      <c r="T1240" s="34"/>
      <c r="V1240" s="34"/>
      <c r="W1240" s="34"/>
    </row>
    <row r="1241" spans="20:23" x14ac:dyDescent="0.2">
      <c r="T1241" s="34"/>
      <c r="V1241" s="34"/>
      <c r="W1241" s="34"/>
    </row>
    <row r="1242" spans="20:23" x14ac:dyDescent="0.2">
      <c r="T1242" s="34"/>
      <c r="V1242" s="34"/>
      <c r="W1242" s="34"/>
    </row>
    <row r="1243" spans="20:23" x14ac:dyDescent="0.2">
      <c r="T1243" s="34"/>
      <c r="V1243" s="34"/>
      <c r="W1243" s="34"/>
    </row>
    <row r="1244" spans="20:23" x14ac:dyDescent="0.2">
      <c r="T1244" s="34"/>
      <c r="V1244" s="34"/>
      <c r="W1244" s="34"/>
    </row>
    <row r="1245" spans="20:23" x14ac:dyDescent="0.2">
      <c r="T1245" s="34"/>
      <c r="V1245" s="34"/>
      <c r="W1245" s="34"/>
    </row>
    <row r="1246" spans="20:23" x14ac:dyDescent="0.2">
      <c r="T1246" s="34"/>
      <c r="V1246" s="34"/>
      <c r="W1246" s="34"/>
    </row>
    <row r="1247" spans="20:23" x14ac:dyDescent="0.2">
      <c r="T1247" s="34"/>
      <c r="V1247" s="34"/>
      <c r="W1247" s="34"/>
    </row>
    <row r="1248" spans="20:23" x14ac:dyDescent="0.2">
      <c r="T1248" s="34"/>
      <c r="V1248" s="34"/>
      <c r="W1248" s="34"/>
    </row>
    <row r="1249" spans="20:23" x14ac:dyDescent="0.2">
      <c r="T1249" s="34"/>
      <c r="V1249" s="34"/>
      <c r="W1249" s="34"/>
    </row>
    <row r="1250" spans="20:23" x14ac:dyDescent="0.2">
      <c r="T1250" s="34"/>
      <c r="V1250" s="34"/>
      <c r="W1250" s="34"/>
    </row>
    <row r="1251" spans="20:23" x14ac:dyDescent="0.2">
      <c r="T1251" s="34"/>
      <c r="V1251" s="34"/>
      <c r="W1251" s="34"/>
    </row>
    <row r="1252" spans="20:23" x14ac:dyDescent="0.2">
      <c r="T1252" s="34"/>
      <c r="V1252" s="34"/>
      <c r="W1252" s="34"/>
    </row>
    <row r="1253" spans="20:23" x14ac:dyDescent="0.2">
      <c r="T1253" s="34"/>
      <c r="V1253" s="34"/>
      <c r="W1253" s="34"/>
    </row>
    <row r="1254" spans="20:23" x14ac:dyDescent="0.2">
      <c r="T1254" s="34"/>
      <c r="V1254" s="34"/>
      <c r="W1254" s="34"/>
    </row>
    <row r="1255" spans="20:23" x14ac:dyDescent="0.2">
      <c r="T1255" s="34"/>
      <c r="V1255" s="34"/>
      <c r="W1255" s="34"/>
    </row>
    <row r="1256" spans="20:23" x14ac:dyDescent="0.2">
      <c r="T1256" s="34"/>
      <c r="V1256" s="34"/>
      <c r="W1256" s="34"/>
    </row>
    <row r="1257" spans="20:23" x14ac:dyDescent="0.2">
      <c r="T1257" s="34"/>
      <c r="V1257" s="34"/>
      <c r="W1257" s="34"/>
    </row>
    <row r="1258" spans="20:23" x14ac:dyDescent="0.2">
      <c r="T1258" s="34"/>
      <c r="V1258" s="34"/>
      <c r="W1258" s="34"/>
    </row>
    <row r="1259" spans="20:23" x14ac:dyDescent="0.2">
      <c r="T1259" s="34"/>
      <c r="V1259" s="34"/>
      <c r="W1259" s="34"/>
    </row>
    <row r="1260" spans="20:23" x14ac:dyDescent="0.2">
      <c r="T1260" s="34"/>
      <c r="V1260" s="34"/>
      <c r="W1260" s="34"/>
    </row>
    <row r="1261" spans="20:23" x14ac:dyDescent="0.2">
      <c r="T1261" s="34"/>
      <c r="V1261" s="34"/>
      <c r="W1261" s="34"/>
    </row>
    <row r="1262" spans="20:23" x14ac:dyDescent="0.2">
      <c r="T1262" s="34"/>
      <c r="V1262" s="34"/>
      <c r="W1262" s="34"/>
    </row>
    <row r="1263" spans="20:23" x14ac:dyDescent="0.2">
      <c r="T1263" s="34"/>
      <c r="V1263" s="34"/>
      <c r="W1263" s="34"/>
    </row>
    <row r="1264" spans="20:23" x14ac:dyDescent="0.2">
      <c r="T1264" s="34"/>
      <c r="V1264" s="34"/>
      <c r="W1264" s="34"/>
    </row>
    <row r="1265" spans="20:23" x14ac:dyDescent="0.2">
      <c r="T1265" s="34"/>
      <c r="V1265" s="34"/>
      <c r="W1265" s="34"/>
    </row>
    <row r="1266" spans="20:23" x14ac:dyDescent="0.2">
      <c r="T1266" s="34"/>
      <c r="V1266" s="34"/>
      <c r="W1266" s="34"/>
    </row>
    <row r="1267" spans="20:23" x14ac:dyDescent="0.2">
      <c r="T1267" s="34"/>
      <c r="V1267" s="34"/>
      <c r="W1267" s="34"/>
    </row>
    <row r="1268" spans="20:23" x14ac:dyDescent="0.2">
      <c r="T1268" s="34"/>
      <c r="V1268" s="34"/>
      <c r="W1268" s="34"/>
    </row>
    <row r="1269" spans="20:23" x14ac:dyDescent="0.2">
      <c r="T1269" s="34"/>
      <c r="V1269" s="34"/>
      <c r="W1269" s="34"/>
    </row>
    <row r="1270" spans="20:23" x14ac:dyDescent="0.2">
      <c r="T1270" s="34"/>
      <c r="V1270" s="34"/>
      <c r="W1270" s="34"/>
    </row>
    <row r="1271" spans="20:23" x14ac:dyDescent="0.2">
      <c r="T1271" s="34"/>
      <c r="V1271" s="34"/>
      <c r="W1271" s="34"/>
    </row>
    <row r="1272" spans="20:23" x14ac:dyDescent="0.2">
      <c r="T1272" s="34"/>
      <c r="V1272" s="34"/>
      <c r="W1272" s="34"/>
    </row>
    <row r="1273" spans="20:23" x14ac:dyDescent="0.2">
      <c r="T1273" s="34"/>
      <c r="V1273" s="34"/>
      <c r="W1273" s="34"/>
    </row>
    <row r="1274" spans="20:23" x14ac:dyDescent="0.2">
      <c r="T1274" s="34"/>
      <c r="V1274" s="34"/>
      <c r="W1274" s="34"/>
    </row>
    <row r="1275" spans="20:23" x14ac:dyDescent="0.2">
      <c r="T1275" s="34"/>
      <c r="V1275" s="34"/>
      <c r="W1275" s="34"/>
    </row>
    <row r="1276" spans="20:23" x14ac:dyDescent="0.2">
      <c r="T1276" s="34"/>
      <c r="V1276" s="34"/>
      <c r="W1276" s="34"/>
    </row>
    <row r="1277" spans="20:23" x14ac:dyDescent="0.2">
      <c r="T1277" s="34"/>
      <c r="V1277" s="34"/>
      <c r="W1277" s="34"/>
    </row>
    <row r="1278" spans="20:23" x14ac:dyDescent="0.2">
      <c r="T1278" s="34"/>
      <c r="V1278" s="34"/>
      <c r="W1278" s="34"/>
    </row>
    <row r="1279" spans="20:23" x14ac:dyDescent="0.2">
      <c r="T1279" s="34"/>
      <c r="V1279" s="34"/>
      <c r="W1279" s="34"/>
    </row>
    <row r="1280" spans="20:23" x14ac:dyDescent="0.2">
      <c r="T1280" s="34"/>
      <c r="V1280" s="34"/>
      <c r="W1280" s="34"/>
    </row>
    <row r="1281" spans="20:23" x14ac:dyDescent="0.2">
      <c r="T1281" s="34"/>
      <c r="V1281" s="34"/>
      <c r="W1281" s="34"/>
    </row>
    <row r="1282" spans="20:23" x14ac:dyDescent="0.2">
      <c r="T1282" s="34"/>
      <c r="V1282" s="34"/>
      <c r="W1282" s="34"/>
    </row>
    <row r="1283" spans="20:23" x14ac:dyDescent="0.2">
      <c r="T1283" s="34"/>
      <c r="V1283" s="34"/>
      <c r="W1283" s="34"/>
    </row>
    <row r="1284" spans="20:23" x14ac:dyDescent="0.2">
      <c r="T1284" s="34"/>
      <c r="V1284" s="34"/>
      <c r="W1284" s="34"/>
    </row>
    <row r="1285" spans="20:23" x14ac:dyDescent="0.2">
      <c r="T1285" s="34"/>
      <c r="V1285" s="34"/>
      <c r="W1285" s="34"/>
    </row>
    <row r="1286" spans="20:23" x14ac:dyDescent="0.2">
      <c r="T1286" s="34"/>
      <c r="V1286" s="34"/>
      <c r="W1286" s="34"/>
    </row>
    <row r="1287" spans="20:23" x14ac:dyDescent="0.2">
      <c r="T1287" s="34"/>
      <c r="V1287" s="34"/>
      <c r="W1287" s="34"/>
    </row>
    <row r="1288" spans="20:23" x14ac:dyDescent="0.2">
      <c r="T1288" s="34"/>
      <c r="V1288" s="34"/>
      <c r="W1288" s="34"/>
    </row>
    <row r="1289" spans="20:23" x14ac:dyDescent="0.2">
      <c r="T1289" s="34"/>
      <c r="V1289" s="34"/>
      <c r="W1289" s="34"/>
    </row>
    <row r="1290" spans="20:23" x14ac:dyDescent="0.2">
      <c r="T1290" s="34"/>
      <c r="V1290" s="34"/>
      <c r="W1290" s="34"/>
    </row>
    <row r="1291" spans="20:23" x14ac:dyDescent="0.2">
      <c r="T1291" s="34"/>
      <c r="V1291" s="34"/>
      <c r="W1291" s="34"/>
    </row>
    <row r="1292" spans="20:23" x14ac:dyDescent="0.2">
      <c r="T1292" s="34"/>
      <c r="V1292" s="34"/>
      <c r="W1292" s="34"/>
    </row>
    <row r="1293" spans="20:23" x14ac:dyDescent="0.2">
      <c r="T1293" s="34"/>
      <c r="V1293" s="34"/>
      <c r="W1293" s="34"/>
    </row>
    <row r="1294" spans="20:23" x14ac:dyDescent="0.2">
      <c r="T1294" s="34"/>
      <c r="V1294" s="34"/>
      <c r="W1294" s="34"/>
    </row>
    <row r="1295" spans="20:23" x14ac:dyDescent="0.2">
      <c r="T1295" s="34"/>
      <c r="V1295" s="34"/>
      <c r="W1295" s="34"/>
    </row>
    <row r="1296" spans="20:23" x14ac:dyDescent="0.2">
      <c r="T1296" s="34"/>
      <c r="V1296" s="34"/>
      <c r="W1296" s="34"/>
    </row>
    <row r="1297" spans="20:23" x14ac:dyDescent="0.2">
      <c r="T1297" s="34"/>
      <c r="V1297" s="34"/>
      <c r="W1297" s="34"/>
    </row>
    <row r="1298" spans="20:23" x14ac:dyDescent="0.2">
      <c r="T1298" s="34"/>
      <c r="V1298" s="34"/>
      <c r="W1298" s="34"/>
    </row>
    <row r="1299" spans="20:23" x14ac:dyDescent="0.2">
      <c r="T1299" s="34"/>
      <c r="V1299" s="34"/>
      <c r="W1299" s="34"/>
    </row>
    <row r="1300" spans="20:23" x14ac:dyDescent="0.2">
      <c r="T1300" s="34"/>
      <c r="V1300" s="34"/>
      <c r="W1300" s="34"/>
    </row>
    <row r="1301" spans="20:23" x14ac:dyDescent="0.2">
      <c r="T1301" s="34"/>
      <c r="V1301" s="34"/>
      <c r="W1301" s="34"/>
    </row>
    <row r="1302" spans="20:23" x14ac:dyDescent="0.2">
      <c r="T1302" s="34"/>
      <c r="V1302" s="34"/>
      <c r="W1302" s="34"/>
    </row>
    <row r="1303" spans="20:23" x14ac:dyDescent="0.2">
      <c r="T1303" s="34"/>
      <c r="V1303" s="34"/>
      <c r="W1303" s="34"/>
    </row>
    <row r="1304" spans="20:23" x14ac:dyDescent="0.2">
      <c r="T1304" s="34"/>
      <c r="V1304" s="34"/>
      <c r="W1304" s="34"/>
    </row>
    <row r="1305" spans="20:23" x14ac:dyDescent="0.2">
      <c r="T1305" s="34"/>
      <c r="V1305" s="34"/>
      <c r="W1305" s="34"/>
    </row>
    <row r="1306" spans="20:23" x14ac:dyDescent="0.2">
      <c r="T1306" s="34"/>
      <c r="V1306" s="34"/>
      <c r="W1306" s="34"/>
    </row>
    <row r="1307" spans="20:23" x14ac:dyDescent="0.2">
      <c r="T1307" s="34"/>
      <c r="V1307" s="34"/>
      <c r="W1307" s="34"/>
    </row>
    <row r="1308" spans="20:23" x14ac:dyDescent="0.2">
      <c r="T1308" s="34"/>
      <c r="V1308" s="34"/>
      <c r="W1308" s="34"/>
    </row>
    <row r="1309" spans="20:23" x14ac:dyDescent="0.2">
      <c r="T1309" s="34"/>
      <c r="V1309" s="34"/>
      <c r="W1309" s="34"/>
    </row>
    <row r="1310" spans="20:23" x14ac:dyDescent="0.2">
      <c r="T1310" s="34"/>
      <c r="V1310" s="34"/>
      <c r="W1310" s="34"/>
    </row>
    <row r="1311" spans="20:23" x14ac:dyDescent="0.2">
      <c r="T1311" s="34"/>
      <c r="V1311" s="34"/>
      <c r="W1311" s="34"/>
    </row>
    <row r="1312" spans="20:23" x14ac:dyDescent="0.2">
      <c r="T1312" s="34"/>
      <c r="V1312" s="34"/>
      <c r="W1312" s="34"/>
    </row>
    <row r="1313" spans="20:23" x14ac:dyDescent="0.2">
      <c r="T1313" s="34"/>
      <c r="V1313" s="34"/>
      <c r="W1313" s="34"/>
    </row>
    <row r="1314" spans="20:23" x14ac:dyDescent="0.2">
      <c r="T1314" s="34"/>
      <c r="V1314" s="34"/>
      <c r="W1314" s="34"/>
    </row>
    <row r="1315" spans="20:23" x14ac:dyDescent="0.2">
      <c r="T1315" s="34"/>
      <c r="V1315" s="34"/>
      <c r="W1315" s="34"/>
    </row>
    <row r="1316" spans="20:23" x14ac:dyDescent="0.2">
      <c r="T1316" s="34"/>
      <c r="V1316" s="34"/>
      <c r="W1316" s="34"/>
    </row>
    <row r="1317" spans="20:23" x14ac:dyDescent="0.2">
      <c r="T1317" s="34"/>
      <c r="V1317" s="34"/>
      <c r="W1317" s="34"/>
    </row>
    <row r="1318" spans="20:23" x14ac:dyDescent="0.2">
      <c r="T1318" s="34"/>
      <c r="V1318" s="34"/>
      <c r="W1318" s="34"/>
    </row>
    <row r="1319" spans="20:23" x14ac:dyDescent="0.2">
      <c r="T1319" s="34"/>
      <c r="V1319" s="34"/>
      <c r="W1319" s="34"/>
    </row>
    <row r="1320" spans="20:23" x14ac:dyDescent="0.2">
      <c r="T1320" s="34"/>
      <c r="V1320" s="34"/>
      <c r="W1320" s="34"/>
    </row>
    <row r="1321" spans="20:23" x14ac:dyDescent="0.2">
      <c r="T1321" s="34"/>
      <c r="V1321" s="34"/>
      <c r="W1321" s="34"/>
    </row>
    <row r="1322" spans="20:23" x14ac:dyDescent="0.2">
      <c r="T1322" s="34"/>
      <c r="V1322" s="34"/>
      <c r="W1322" s="34"/>
    </row>
    <row r="1323" spans="20:23" x14ac:dyDescent="0.2">
      <c r="T1323" s="34"/>
      <c r="V1323" s="34"/>
      <c r="W1323" s="34"/>
    </row>
    <row r="1324" spans="20:23" x14ac:dyDescent="0.2">
      <c r="T1324" s="34"/>
      <c r="V1324" s="34"/>
      <c r="W1324" s="34"/>
    </row>
    <row r="1325" spans="20:23" x14ac:dyDescent="0.2">
      <c r="T1325" s="34"/>
      <c r="V1325" s="34"/>
      <c r="W1325" s="34"/>
    </row>
    <row r="1326" spans="20:23" x14ac:dyDescent="0.2">
      <c r="T1326" s="34"/>
      <c r="V1326" s="34"/>
      <c r="W1326" s="34"/>
    </row>
    <row r="1327" spans="20:23" x14ac:dyDescent="0.2">
      <c r="T1327" s="34"/>
      <c r="V1327" s="34"/>
      <c r="W1327" s="34"/>
    </row>
    <row r="1328" spans="20:23" x14ac:dyDescent="0.2">
      <c r="T1328" s="34"/>
      <c r="V1328" s="34"/>
      <c r="W1328" s="34"/>
    </row>
    <row r="1329" spans="20:23" x14ac:dyDescent="0.2">
      <c r="T1329" s="34"/>
      <c r="V1329" s="34"/>
      <c r="W1329" s="34"/>
    </row>
    <row r="1330" spans="20:23" x14ac:dyDescent="0.2">
      <c r="T1330" s="34"/>
      <c r="V1330" s="34"/>
      <c r="W1330" s="34"/>
    </row>
    <row r="1331" spans="20:23" x14ac:dyDescent="0.2">
      <c r="T1331" s="34"/>
      <c r="V1331" s="34"/>
      <c r="W1331" s="34"/>
    </row>
    <row r="1332" spans="20:23" x14ac:dyDescent="0.2">
      <c r="T1332" s="34"/>
      <c r="V1332" s="34"/>
      <c r="W1332" s="34"/>
    </row>
    <row r="1333" spans="20:23" x14ac:dyDescent="0.2">
      <c r="T1333" s="34"/>
      <c r="V1333" s="34"/>
      <c r="W1333" s="34"/>
    </row>
    <row r="1334" spans="20:23" x14ac:dyDescent="0.2">
      <c r="T1334" s="34"/>
      <c r="V1334" s="34"/>
      <c r="W1334" s="34"/>
    </row>
    <row r="1335" spans="20:23" x14ac:dyDescent="0.2">
      <c r="T1335" s="34"/>
      <c r="V1335" s="34"/>
      <c r="W1335" s="34"/>
    </row>
    <row r="1336" spans="20:23" x14ac:dyDescent="0.2">
      <c r="T1336" s="34"/>
      <c r="V1336" s="34"/>
      <c r="W1336" s="34"/>
    </row>
    <row r="1337" spans="20:23" x14ac:dyDescent="0.2">
      <c r="T1337" s="34"/>
      <c r="V1337" s="34"/>
      <c r="W1337" s="34"/>
    </row>
    <row r="1338" spans="20:23" x14ac:dyDescent="0.2">
      <c r="T1338" s="34"/>
      <c r="V1338" s="34"/>
      <c r="W1338" s="34"/>
    </row>
    <row r="1339" spans="20:23" x14ac:dyDescent="0.2">
      <c r="T1339" s="34"/>
      <c r="V1339" s="34"/>
      <c r="W1339" s="34"/>
    </row>
    <row r="1340" spans="20:23" x14ac:dyDescent="0.2">
      <c r="T1340" s="34"/>
      <c r="V1340" s="34"/>
      <c r="W1340" s="34"/>
    </row>
    <row r="1341" spans="20:23" x14ac:dyDescent="0.2">
      <c r="T1341" s="34"/>
      <c r="V1341" s="34"/>
      <c r="W1341" s="34"/>
    </row>
    <row r="1342" spans="20:23" x14ac:dyDescent="0.2">
      <c r="T1342" s="34"/>
      <c r="V1342" s="34"/>
      <c r="W1342" s="34"/>
    </row>
    <row r="1343" spans="20:23" x14ac:dyDescent="0.2">
      <c r="T1343" s="34"/>
      <c r="V1343" s="34"/>
      <c r="W1343" s="34"/>
    </row>
    <row r="1344" spans="20:23" x14ac:dyDescent="0.2">
      <c r="T1344" s="34"/>
      <c r="V1344" s="34"/>
      <c r="W1344" s="34"/>
    </row>
    <row r="1345" spans="20:23" x14ac:dyDescent="0.2">
      <c r="T1345" s="34"/>
      <c r="V1345" s="34"/>
      <c r="W1345" s="34"/>
    </row>
    <row r="1346" spans="20:23" x14ac:dyDescent="0.2">
      <c r="T1346" s="34"/>
      <c r="V1346" s="34"/>
      <c r="W1346" s="34"/>
    </row>
    <row r="1347" spans="20:23" x14ac:dyDescent="0.2">
      <c r="T1347" s="34"/>
      <c r="V1347" s="34"/>
      <c r="W1347" s="34"/>
    </row>
    <row r="1348" spans="20:23" x14ac:dyDescent="0.2">
      <c r="T1348" s="34"/>
      <c r="V1348" s="34"/>
      <c r="W1348" s="34"/>
    </row>
    <row r="1349" spans="20:23" x14ac:dyDescent="0.2">
      <c r="T1349" s="34"/>
      <c r="V1349" s="34"/>
      <c r="W1349" s="34"/>
    </row>
    <row r="1350" spans="20:23" x14ac:dyDescent="0.2">
      <c r="T1350" s="34"/>
      <c r="V1350" s="34"/>
      <c r="W1350" s="34"/>
    </row>
    <row r="1351" spans="20:23" x14ac:dyDescent="0.2">
      <c r="T1351" s="34"/>
      <c r="V1351" s="34"/>
      <c r="W1351" s="34"/>
    </row>
    <row r="1352" spans="20:23" x14ac:dyDescent="0.2">
      <c r="T1352" s="34"/>
      <c r="V1352" s="34"/>
      <c r="W1352" s="34"/>
    </row>
    <row r="1353" spans="20:23" x14ac:dyDescent="0.2">
      <c r="T1353" s="34"/>
      <c r="V1353" s="34"/>
      <c r="W1353" s="34"/>
    </row>
    <row r="1354" spans="20:23" x14ac:dyDescent="0.2">
      <c r="T1354" s="34"/>
      <c r="V1354" s="34"/>
      <c r="W1354" s="34"/>
    </row>
    <row r="1355" spans="20:23" x14ac:dyDescent="0.2">
      <c r="T1355" s="34"/>
      <c r="V1355" s="34"/>
      <c r="W1355" s="34"/>
    </row>
    <row r="1356" spans="20:23" x14ac:dyDescent="0.2">
      <c r="T1356" s="34"/>
      <c r="V1356" s="34"/>
      <c r="W1356" s="34"/>
    </row>
    <row r="1357" spans="20:23" x14ac:dyDescent="0.2">
      <c r="T1357" s="34"/>
      <c r="V1357" s="34"/>
      <c r="W1357" s="34"/>
    </row>
    <row r="1358" spans="20:23" x14ac:dyDescent="0.2">
      <c r="T1358" s="34"/>
      <c r="V1358" s="34"/>
      <c r="W1358" s="34"/>
    </row>
    <row r="1359" spans="20:23" x14ac:dyDescent="0.2">
      <c r="T1359" s="34"/>
      <c r="V1359" s="34"/>
      <c r="W1359" s="34"/>
    </row>
    <row r="1360" spans="20:23" x14ac:dyDescent="0.2">
      <c r="T1360" s="34"/>
      <c r="V1360" s="34"/>
      <c r="W1360" s="34"/>
    </row>
    <row r="1361" spans="20:23" x14ac:dyDescent="0.2">
      <c r="T1361" s="34"/>
      <c r="V1361" s="34"/>
      <c r="W1361" s="34"/>
    </row>
    <row r="1362" spans="20:23" x14ac:dyDescent="0.2">
      <c r="T1362" s="34"/>
      <c r="V1362" s="34"/>
      <c r="W1362" s="34"/>
    </row>
    <row r="1363" spans="20:23" x14ac:dyDescent="0.2">
      <c r="T1363" s="34"/>
      <c r="V1363" s="34"/>
      <c r="W1363" s="34"/>
    </row>
    <row r="1364" spans="20:23" x14ac:dyDescent="0.2">
      <c r="T1364" s="34"/>
      <c r="V1364" s="34"/>
      <c r="W1364" s="34"/>
    </row>
    <row r="1365" spans="20:23" x14ac:dyDescent="0.2">
      <c r="T1365" s="34"/>
      <c r="V1365" s="34"/>
      <c r="W1365" s="34"/>
    </row>
    <row r="1366" spans="20:23" x14ac:dyDescent="0.2">
      <c r="T1366" s="34"/>
      <c r="V1366" s="34"/>
      <c r="W1366" s="34"/>
    </row>
    <row r="1367" spans="20:23" x14ac:dyDescent="0.2">
      <c r="T1367" s="34"/>
      <c r="V1367" s="34"/>
      <c r="W1367" s="34"/>
    </row>
    <row r="1368" spans="20:23" x14ac:dyDescent="0.2">
      <c r="T1368" s="34"/>
      <c r="V1368" s="34"/>
      <c r="W1368" s="34"/>
    </row>
    <row r="1369" spans="20:23" x14ac:dyDescent="0.2">
      <c r="T1369" s="34"/>
      <c r="V1369" s="34"/>
      <c r="W1369" s="34"/>
    </row>
    <row r="1370" spans="20:23" x14ac:dyDescent="0.2">
      <c r="T1370" s="34"/>
      <c r="V1370" s="34"/>
      <c r="W1370" s="34"/>
    </row>
    <row r="1371" spans="20:23" x14ac:dyDescent="0.2">
      <c r="T1371" s="34"/>
      <c r="V1371" s="34"/>
      <c r="W1371" s="34"/>
    </row>
    <row r="1372" spans="20:23" x14ac:dyDescent="0.2">
      <c r="T1372" s="34"/>
      <c r="V1372" s="34"/>
      <c r="W1372" s="34"/>
    </row>
    <row r="1373" spans="20:23" x14ac:dyDescent="0.2">
      <c r="T1373" s="34"/>
      <c r="V1373" s="34"/>
      <c r="W1373" s="34"/>
    </row>
    <row r="1374" spans="20:23" x14ac:dyDescent="0.2">
      <c r="T1374" s="34"/>
      <c r="V1374" s="34"/>
      <c r="W1374" s="34"/>
    </row>
    <row r="1375" spans="20:23" x14ac:dyDescent="0.2">
      <c r="T1375" s="34"/>
      <c r="V1375" s="34"/>
      <c r="W1375" s="34"/>
    </row>
    <row r="1376" spans="20:23" x14ac:dyDescent="0.2">
      <c r="T1376" s="34"/>
      <c r="V1376" s="34"/>
      <c r="W1376" s="34"/>
    </row>
    <row r="1377" spans="20:23" x14ac:dyDescent="0.2">
      <c r="T1377" s="34"/>
      <c r="V1377" s="34"/>
      <c r="W1377" s="34"/>
    </row>
    <row r="1378" spans="20:23" x14ac:dyDescent="0.2">
      <c r="T1378" s="34"/>
      <c r="V1378" s="34"/>
      <c r="W1378" s="34"/>
    </row>
    <row r="1379" spans="20:23" x14ac:dyDescent="0.2">
      <c r="T1379" s="34"/>
      <c r="V1379" s="34"/>
      <c r="W1379" s="34"/>
    </row>
    <row r="1380" spans="20:23" x14ac:dyDescent="0.2">
      <c r="T1380" s="34"/>
      <c r="V1380" s="34"/>
      <c r="W1380" s="34"/>
    </row>
    <row r="1381" spans="20:23" x14ac:dyDescent="0.2">
      <c r="T1381" s="34"/>
      <c r="V1381" s="34"/>
      <c r="W1381" s="34"/>
    </row>
    <row r="1382" spans="20:23" x14ac:dyDescent="0.2">
      <c r="T1382" s="34"/>
      <c r="V1382" s="34"/>
      <c r="W1382" s="34"/>
    </row>
    <row r="1383" spans="20:23" x14ac:dyDescent="0.2">
      <c r="T1383" s="34"/>
      <c r="V1383" s="34"/>
      <c r="W1383" s="34"/>
    </row>
    <row r="1384" spans="20:23" x14ac:dyDescent="0.2">
      <c r="T1384" s="34"/>
      <c r="V1384" s="34"/>
      <c r="W1384" s="34"/>
    </row>
    <row r="1385" spans="20:23" x14ac:dyDescent="0.2">
      <c r="T1385" s="34"/>
      <c r="V1385" s="34"/>
      <c r="W1385" s="34"/>
    </row>
    <row r="1386" spans="20:23" x14ac:dyDescent="0.2">
      <c r="T1386" s="34"/>
      <c r="V1386" s="34"/>
      <c r="W1386" s="34"/>
    </row>
    <row r="1387" spans="20:23" x14ac:dyDescent="0.2">
      <c r="T1387" s="34"/>
      <c r="V1387" s="34"/>
      <c r="W1387" s="34"/>
    </row>
    <row r="1388" spans="20:23" x14ac:dyDescent="0.2">
      <c r="T1388" s="34"/>
      <c r="V1388" s="34"/>
      <c r="W1388" s="34"/>
    </row>
    <row r="1389" spans="20:23" x14ac:dyDescent="0.2">
      <c r="T1389" s="34"/>
      <c r="V1389" s="34"/>
      <c r="W1389" s="34"/>
    </row>
    <row r="1390" spans="20:23" x14ac:dyDescent="0.2">
      <c r="T1390" s="34"/>
      <c r="V1390" s="34"/>
      <c r="W1390" s="34"/>
    </row>
    <row r="1391" spans="20:23" x14ac:dyDescent="0.2">
      <c r="T1391" s="34"/>
      <c r="V1391" s="34"/>
      <c r="W1391" s="34"/>
    </row>
    <row r="1392" spans="20:23" x14ac:dyDescent="0.2">
      <c r="T1392" s="34"/>
      <c r="V1392" s="34"/>
      <c r="W1392" s="34"/>
    </row>
    <row r="1393" spans="20:23" x14ac:dyDescent="0.2">
      <c r="T1393" s="34"/>
      <c r="V1393" s="34"/>
      <c r="W1393" s="34"/>
    </row>
    <row r="1394" spans="20:23" x14ac:dyDescent="0.2">
      <c r="T1394" s="34"/>
      <c r="V1394" s="34"/>
      <c r="W1394" s="34"/>
    </row>
    <row r="1395" spans="20:23" x14ac:dyDescent="0.2">
      <c r="T1395" s="34"/>
      <c r="V1395" s="34"/>
      <c r="W1395" s="34"/>
    </row>
    <row r="1396" spans="20:23" x14ac:dyDescent="0.2">
      <c r="T1396" s="34"/>
      <c r="V1396" s="34"/>
      <c r="W1396" s="34"/>
    </row>
    <row r="1397" spans="20:23" x14ac:dyDescent="0.2">
      <c r="T1397" s="34"/>
      <c r="V1397" s="34"/>
      <c r="W1397" s="34"/>
    </row>
    <row r="1398" spans="20:23" x14ac:dyDescent="0.2">
      <c r="T1398" s="34"/>
      <c r="V1398" s="34"/>
      <c r="W1398" s="34"/>
    </row>
    <row r="1399" spans="20:23" x14ac:dyDescent="0.2">
      <c r="T1399" s="34"/>
      <c r="V1399" s="34"/>
      <c r="W1399" s="34"/>
    </row>
    <row r="1400" spans="20:23" x14ac:dyDescent="0.2">
      <c r="T1400" s="34"/>
      <c r="V1400" s="34"/>
      <c r="W1400" s="34"/>
    </row>
    <row r="1401" spans="20:23" x14ac:dyDescent="0.2">
      <c r="T1401" s="34"/>
      <c r="V1401" s="34"/>
      <c r="W1401" s="34"/>
    </row>
    <row r="1402" spans="20:23" x14ac:dyDescent="0.2">
      <c r="T1402" s="34"/>
      <c r="V1402" s="34"/>
      <c r="W1402" s="34"/>
    </row>
    <row r="1403" spans="20:23" x14ac:dyDescent="0.2">
      <c r="T1403" s="34"/>
      <c r="V1403" s="34"/>
      <c r="W1403" s="34"/>
    </row>
    <row r="1404" spans="20:23" x14ac:dyDescent="0.2">
      <c r="T1404" s="34"/>
      <c r="V1404" s="34"/>
      <c r="W1404" s="34"/>
    </row>
    <row r="1405" spans="20:23" x14ac:dyDescent="0.2">
      <c r="T1405" s="34"/>
      <c r="V1405" s="34"/>
      <c r="W1405" s="34"/>
    </row>
    <row r="1406" spans="20:23" x14ac:dyDescent="0.2">
      <c r="T1406" s="34"/>
      <c r="V1406" s="34"/>
      <c r="W1406" s="34"/>
    </row>
    <row r="1407" spans="20:23" x14ac:dyDescent="0.2">
      <c r="T1407" s="34"/>
      <c r="V1407" s="34"/>
      <c r="W1407" s="34"/>
    </row>
    <row r="1408" spans="20:23" x14ac:dyDescent="0.2">
      <c r="T1408" s="34"/>
      <c r="V1408" s="34"/>
      <c r="W1408" s="34"/>
    </row>
    <row r="1409" spans="20:23" x14ac:dyDescent="0.2">
      <c r="T1409" s="34"/>
      <c r="V1409" s="34"/>
      <c r="W1409" s="34"/>
    </row>
    <row r="1410" spans="20:23" x14ac:dyDescent="0.2">
      <c r="T1410" s="34"/>
      <c r="V1410" s="34"/>
      <c r="W1410" s="34"/>
    </row>
    <row r="1411" spans="20:23" x14ac:dyDescent="0.2">
      <c r="T1411" s="34"/>
      <c r="V1411" s="34"/>
      <c r="W1411" s="34"/>
    </row>
    <row r="1412" spans="20:23" x14ac:dyDescent="0.2">
      <c r="T1412" s="34"/>
      <c r="V1412" s="34"/>
      <c r="W1412" s="34"/>
    </row>
    <row r="1413" spans="20:23" x14ac:dyDescent="0.2">
      <c r="T1413" s="34"/>
      <c r="V1413" s="34"/>
      <c r="W1413" s="34"/>
    </row>
    <row r="1414" spans="20:23" x14ac:dyDescent="0.2">
      <c r="T1414" s="34"/>
      <c r="V1414" s="34"/>
      <c r="W1414" s="34"/>
    </row>
    <row r="1415" spans="20:23" x14ac:dyDescent="0.2">
      <c r="T1415" s="34"/>
      <c r="V1415" s="34"/>
      <c r="W1415" s="34"/>
    </row>
    <row r="1416" spans="20:23" x14ac:dyDescent="0.2">
      <c r="T1416" s="34"/>
      <c r="V1416" s="34"/>
      <c r="W1416" s="34"/>
    </row>
    <row r="1417" spans="20:23" x14ac:dyDescent="0.2">
      <c r="T1417" s="34"/>
      <c r="V1417" s="34"/>
      <c r="W1417" s="34"/>
    </row>
    <row r="1418" spans="20:23" x14ac:dyDescent="0.2">
      <c r="T1418" s="34"/>
      <c r="V1418" s="34"/>
      <c r="W1418" s="34"/>
    </row>
    <row r="1419" spans="20:23" x14ac:dyDescent="0.2">
      <c r="T1419" s="34"/>
      <c r="V1419" s="34"/>
      <c r="W1419" s="34"/>
    </row>
    <row r="1420" spans="20:23" x14ac:dyDescent="0.2">
      <c r="T1420" s="34"/>
      <c r="V1420" s="34"/>
      <c r="W1420" s="34"/>
    </row>
    <row r="1421" spans="20:23" x14ac:dyDescent="0.2">
      <c r="T1421" s="34"/>
      <c r="V1421" s="34"/>
      <c r="W1421" s="34"/>
    </row>
    <row r="1422" spans="20:23" x14ac:dyDescent="0.2">
      <c r="T1422" s="34"/>
      <c r="V1422" s="34"/>
      <c r="W1422" s="34"/>
    </row>
    <row r="1423" spans="20:23" x14ac:dyDescent="0.2">
      <c r="T1423" s="34"/>
      <c r="V1423" s="34"/>
      <c r="W1423" s="34"/>
    </row>
    <row r="1424" spans="20:23" x14ac:dyDescent="0.2">
      <c r="T1424" s="34"/>
      <c r="V1424" s="34"/>
      <c r="W1424" s="34"/>
    </row>
    <row r="1425" spans="20:23" x14ac:dyDescent="0.2">
      <c r="T1425" s="34"/>
      <c r="V1425" s="34"/>
      <c r="W1425" s="34"/>
    </row>
    <row r="1426" spans="20:23" x14ac:dyDescent="0.2">
      <c r="T1426" s="34"/>
      <c r="V1426" s="34"/>
      <c r="W1426" s="34"/>
    </row>
    <row r="1427" spans="20:23" x14ac:dyDescent="0.2">
      <c r="T1427" s="34"/>
      <c r="V1427" s="34"/>
      <c r="W1427" s="34"/>
    </row>
    <row r="1428" spans="20:23" x14ac:dyDescent="0.2">
      <c r="T1428" s="34"/>
      <c r="V1428" s="34"/>
      <c r="W1428" s="34"/>
    </row>
    <row r="1429" spans="20:23" x14ac:dyDescent="0.2">
      <c r="T1429" s="34"/>
      <c r="V1429" s="34"/>
      <c r="W1429" s="34"/>
    </row>
    <row r="1430" spans="20:23" x14ac:dyDescent="0.2">
      <c r="T1430" s="34"/>
      <c r="V1430" s="34"/>
      <c r="W1430" s="34"/>
    </row>
    <row r="1431" spans="20:23" x14ac:dyDescent="0.2">
      <c r="T1431" s="34"/>
      <c r="V1431" s="34"/>
      <c r="W1431" s="34"/>
    </row>
    <row r="1432" spans="20:23" x14ac:dyDescent="0.2">
      <c r="T1432" s="34"/>
      <c r="V1432" s="34"/>
      <c r="W1432" s="34"/>
    </row>
    <row r="1433" spans="20:23" x14ac:dyDescent="0.2">
      <c r="T1433" s="34"/>
      <c r="V1433" s="34"/>
      <c r="W1433" s="34"/>
    </row>
    <row r="1434" spans="20:23" x14ac:dyDescent="0.2">
      <c r="T1434" s="34"/>
      <c r="V1434" s="34"/>
      <c r="W1434" s="34"/>
    </row>
    <row r="1435" spans="20:23" x14ac:dyDescent="0.2">
      <c r="T1435" s="34"/>
      <c r="V1435" s="34"/>
      <c r="W1435" s="34"/>
    </row>
    <row r="1436" spans="20:23" x14ac:dyDescent="0.2">
      <c r="T1436" s="34"/>
      <c r="V1436" s="34"/>
      <c r="W1436" s="34"/>
    </row>
    <row r="1437" spans="20:23" x14ac:dyDescent="0.2">
      <c r="T1437" s="34"/>
      <c r="V1437" s="34"/>
      <c r="W1437" s="34"/>
    </row>
    <row r="1438" spans="20:23" x14ac:dyDescent="0.2">
      <c r="T1438" s="34"/>
      <c r="V1438" s="34"/>
      <c r="W1438" s="34"/>
    </row>
    <row r="1439" spans="20:23" x14ac:dyDescent="0.2">
      <c r="T1439" s="34"/>
      <c r="V1439" s="34"/>
      <c r="W1439" s="34"/>
    </row>
    <row r="1440" spans="20:23" x14ac:dyDescent="0.2">
      <c r="T1440" s="34"/>
      <c r="V1440" s="34"/>
      <c r="W1440" s="34"/>
    </row>
    <row r="1441" spans="20:23" x14ac:dyDescent="0.2">
      <c r="T1441" s="34"/>
      <c r="V1441" s="34"/>
      <c r="W1441" s="34"/>
    </row>
    <row r="1442" spans="20:23" x14ac:dyDescent="0.2">
      <c r="T1442" s="34"/>
      <c r="V1442" s="34"/>
      <c r="W1442" s="34"/>
    </row>
    <row r="1443" spans="20:23" x14ac:dyDescent="0.2">
      <c r="T1443" s="34"/>
      <c r="V1443" s="34"/>
      <c r="W1443" s="34"/>
    </row>
    <row r="1444" spans="20:23" x14ac:dyDescent="0.2">
      <c r="T1444" s="34"/>
      <c r="V1444" s="34"/>
      <c r="W1444" s="34"/>
    </row>
    <row r="1445" spans="20:23" x14ac:dyDescent="0.2">
      <c r="T1445" s="34"/>
      <c r="V1445" s="34"/>
      <c r="W1445" s="34"/>
    </row>
    <row r="1446" spans="20:23" x14ac:dyDescent="0.2">
      <c r="T1446" s="34"/>
      <c r="V1446" s="34"/>
      <c r="W1446" s="34"/>
    </row>
    <row r="1447" spans="20:23" x14ac:dyDescent="0.2">
      <c r="T1447" s="34"/>
      <c r="V1447" s="34"/>
      <c r="W1447" s="34"/>
    </row>
    <row r="1448" spans="20:23" x14ac:dyDescent="0.2">
      <c r="T1448" s="34"/>
      <c r="V1448" s="34"/>
      <c r="W1448" s="34"/>
    </row>
    <row r="1449" spans="20:23" x14ac:dyDescent="0.2">
      <c r="T1449" s="34"/>
      <c r="V1449" s="34"/>
      <c r="W1449" s="34"/>
    </row>
    <row r="1450" spans="20:23" x14ac:dyDescent="0.2">
      <c r="T1450" s="34"/>
      <c r="V1450" s="34"/>
      <c r="W1450" s="34"/>
    </row>
    <row r="1451" spans="20:23" x14ac:dyDescent="0.2">
      <c r="T1451" s="34"/>
      <c r="V1451" s="34"/>
      <c r="W1451" s="34"/>
    </row>
    <row r="1452" spans="20:23" x14ac:dyDescent="0.2">
      <c r="T1452" s="34"/>
      <c r="V1452" s="34"/>
      <c r="W1452" s="34"/>
    </row>
    <row r="1453" spans="20:23" x14ac:dyDescent="0.2">
      <c r="T1453" s="34"/>
      <c r="V1453" s="34"/>
      <c r="W1453" s="34"/>
    </row>
    <row r="1454" spans="20:23" x14ac:dyDescent="0.2">
      <c r="T1454" s="34"/>
      <c r="V1454" s="34"/>
      <c r="W1454" s="34"/>
    </row>
    <row r="1455" spans="20:23" x14ac:dyDescent="0.2">
      <c r="T1455" s="34"/>
      <c r="V1455" s="34"/>
      <c r="W1455" s="34"/>
    </row>
    <row r="1456" spans="20:23" x14ac:dyDescent="0.2">
      <c r="T1456" s="34"/>
      <c r="V1456" s="34"/>
      <c r="W1456" s="34"/>
    </row>
    <row r="1457" spans="20:23" x14ac:dyDescent="0.2">
      <c r="T1457" s="34"/>
      <c r="V1457" s="34"/>
      <c r="W1457" s="34"/>
    </row>
    <row r="1458" spans="20:23" x14ac:dyDescent="0.2">
      <c r="T1458" s="34"/>
      <c r="V1458" s="34"/>
      <c r="W1458" s="34"/>
    </row>
    <row r="1459" spans="20:23" x14ac:dyDescent="0.2">
      <c r="T1459" s="34"/>
      <c r="V1459" s="34"/>
      <c r="W1459" s="34"/>
    </row>
    <row r="1460" spans="20:23" x14ac:dyDescent="0.2">
      <c r="T1460" s="34"/>
      <c r="V1460" s="34"/>
      <c r="W1460" s="34"/>
    </row>
    <row r="1461" spans="20:23" x14ac:dyDescent="0.2">
      <c r="T1461" s="34"/>
      <c r="V1461" s="34"/>
      <c r="W1461" s="34"/>
    </row>
    <row r="1462" spans="20:23" x14ac:dyDescent="0.2">
      <c r="T1462" s="34"/>
      <c r="V1462" s="34"/>
      <c r="W1462" s="34"/>
    </row>
    <row r="1463" spans="20:23" x14ac:dyDescent="0.2">
      <c r="T1463" s="34"/>
      <c r="V1463" s="34"/>
      <c r="W1463" s="34"/>
    </row>
    <row r="1464" spans="20:23" x14ac:dyDescent="0.2">
      <c r="T1464" s="34"/>
      <c r="V1464" s="34"/>
      <c r="W1464" s="34"/>
    </row>
    <row r="1465" spans="20:23" x14ac:dyDescent="0.2">
      <c r="T1465" s="34"/>
      <c r="V1465" s="34"/>
      <c r="W1465" s="34"/>
    </row>
    <row r="1466" spans="20:23" x14ac:dyDescent="0.2">
      <c r="T1466" s="34"/>
      <c r="V1466" s="34"/>
      <c r="W1466" s="34"/>
    </row>
    <row r="1467" spans="20:23" x14ac:dyDescent="0.2">
      <c r="T1467" s="34"/>
      <c r="V1467" s="34"/>
      <c r="W1467" s="34"/>
    </row>
    <row r="1468" spans="20:23" x14ac:dyDescent="0.2">
      <c r="T1468" s="34"/>
      <c r="V1468" s="34"/>
      <c r="W1468" s="34"/>
    </row>
    <row r="1469" spans="20:23" x14ac:dyDescent="0.2">
      <c r="T1469" s="34"/>
      <c r="V1469" s="34"/>
      <c r="W1469" s="34"/>
    </row>
    <row r="1470" spans="20:23" x14ac:dyDescent="0.2">
      <c r="T1470" s="34"/>
      <c r="V1470" s="34"/>
      <c r="W1470" s="34"/>
    </row>
    <row r="1471" spans="20:23" x14ac:dyDescent="0.2">
      <c r="T1471" s="34"/>
      <c r="V1471" s="34"/>
      <c r="W1471" s="34"/>
    </row>
    <row r="1472" spans="20:23" x14ac:dyDescent="0.2">
      <c r="T1472" s="34"/>
      <c r="V1472" s="34"/>
      <c r="W1472" s="34"/>
    </row>
    <row r="1473" spans="20:23" x14ac:dyDescent="0.2">
      <c r="T1473" s="34"/>
      <c r="V1473" s="34"/>
      <c r="W1473" s="34"/>
    </row>
    <row r="1474" spans="20:23" x14ac:dyDescent="0.2">
      <c r="T1474" s="34"/>
      <c r="V1474" s="34"/>
      <c r="W1474" s="34"/>
    </row>
    <row r="1475" spans="20:23" x14ac:dyDescent="0.2">
      <c r="T1475" s="34"/>
      <c r="V1475" s="34"/>
      <c r="W1475" s="34"/>
    </row>
    <row r="1476" spans="20:23" x14ac:dyDescent="0.2">
      <c r="T1476" s="34"/>
      <c r="V1476" s="34"/>
      <c r="W1476" s="34"/>
    </row>
    <row r="1477" spans="20:23" x14ac:dyDescent="0.2">
      <c r="T1477" s="34"/>
      <c r="V1477" s="34"/>
      <c r="W1477" s="34"/>
    </row>
    <row r="1478" spans="20:23" x14ac:dyDescent="0.2">
      <c r="T1478" s="34"/>
      <c r="V1478" s="34"/>
      <c r="W1478" s="34"/>
    </row>
    <row r="1479" spans="20:23" x14ac:dyDescent="0.2">
      <c r="T1479" s="34"/>
      <c r="V1479" s="34"/>
      <c r="W1479" s="34"/>
    </row>
    <row r="1480" spans="20:23" x14ac:dyDescent="0.2">
      <c r="T1480" s="34"/>
      <c r="V1480" s="34"/>
      <c r="W1480" s="34"/>
    </row>
    <row r="1481" spans="20:23" x14ac:dyDescent="0.2">
      <c r="T1481" s="34"/>
      <c r="V1481" s="34"/>
      <c r="W1481" s="34"/>
    </row>
    <row r="1482" spans="20:23" x14ac:dyDescent="0.2">
      <c r="T1482" s="34"/>
      <c r="V1482" s="34"/>
      <c r="W1482" s="34"/>
    </row>
    <row r="1483" spans="20:23" x14ac:dyDescent="0.2">
      <c r="T1483" s="34"/>
      <c r="V1483" s="34"/>
      <c r="W1483" s="34"/>
    </row>
    <row r="1484" spans="20:23" x14ac:dyDescent="0.2">
      <c r="T1484" s="34"/>
      <c r="V1484" s="34"/>
      <c r="W1484" s="34"/>
    </row>
    <row r="1485" spans="20:23" x14ac:dyDescent="0.2">
      <c r="T1485" s="34"/>
      <c r="V1485" s="34"/>
      <c r="W1485" s="34"/>
    </row>
    <row r="1486" spans="20:23" x14ac:dyDescent="0.2">
      <c r="T1486" s="34"/>
      <c r="V1486" s="34"/>
      <c r="W1486" s="34"/>
    </row>
    <row r="1487" spans="20:23" x14ac:dyDescent="0.2">
      <c r="T1487" s="34"/>
      <c r="V1487" s="34"/>
      <c r="W1487" s="34"/>
    </row>
    <row r="1488" spans="20:23" x14ac:dyDescent="0.2">
      <c r="T1488" s="34"/>
      <c r="V1488" s="34"/>
      <c r="W1488" s="34"/>
    </row>
    <row r="1489" spans="20:23" x14ac:dyDescent="0.2">
      <c r="T1489" s="34"/>
      <c r="V1489" s="34"/>
      <c r="W1489" s="34"/>
    </row>
    <row r="1490" spans="20:23" x14ac:dyDescent="0.2">
      <c r="T1490" s="34"/>
      <c r="V1490" s="34"/>
      <c r="W1490" s="34"/>
    </row>
    <row r="1491" spans="20:23" x14ac:dyDescent="0.2">
      <c r="T1491" s="34"/>
      <c r="V1491" s="34"/>
      <c r="W1491" s="34"/>
    </row>
    <row r="1492" spans="20:23" x14ac:dyDescent="0.2">
      <c r="T1492" s="34"/>
      <c r="V1492" s="34"/>
      <c r="W1492" s="34"/>
    </row>
    <row r="1493" spans="20:23" x14ac:dyDescent="0.2">
      <c r="T1493" s="34"/>
      <c r="V1493" s="34"/>
      <c r="W1493" s="34"/>
    </row>
    <row r="1494" spans="20:23" x14ac:dyDescent="0.2">
      <c r="T1494" s="34"/>
      <c r="V1494" s="34"/>
      <c r="W1494" s="34"/>
    </row>
    <row r="1495" spans="20:23" x14ac:dyDescent="0.2">
      <c r="T1495" s="34"/>
      <c r="V1495" s="34"/>
      <c r="W1495" s="34"/>
    </row>
    <row r="1496" spans="20:23" x14ac:dyDescent="0.2">
      <c r="T1496" s="34"/>
      <c r="V1496" s="34"/>
      <c r="W1496" s="34"/>
    </row>
    <row r="1497" spans="20:23" x14ac:dyDescent="0.2">
      <c r="T1497" s="34"/>
      <c r="V1497" s="34"/>
      <c r="W1497" s="34"/>
    </row>
    <row r="1498" spans="20:23" x14ac:dyDescent="0.2">
      <c r="T1498" s="34"/>
      <c r="V1498" s="34"/>
      <c r="W1498" s="34"/>
    </row>
    <row r="1499" spans="20:23" x14ac:dyDescent="0.2">
      <c r="T1499" s="34"/>
      <c r="V1499" s="34"/>
      <c r="W1499" s="34"/>
    </row>
    <row r="1500" spans="20:23" x14ac:dyDescent="0.2">
      <c r="T1500" s="34"/>
      <c r="V1500" s="34"/>
      <c r="W1500" s="34"/>
    </row>
    <row r="1501" spans="20:23" x14ac:dyDescent="0.2">
      <c r="T1501" s="34"/>
      <c r="V1501" s="34"/>
      <c r="W1501" s="34"/>
    </row>
    <row r="1502" spans="20:23" x14ac:dyDescent="0.2">
      <c r="T1502" s="34"/>
      <c r="V1502" s="34"/>
      <c r="W1502" s="34"/>
    </row>
    <row r="1503" spans="20:23" x14ac:dyDescent="0.2">
      <c r="T1503" s="34"/>
      <c r="V1503" s="34"/>
      <c r="W1503" s="34"/>
    </row>
    <row r="1504" spans="20:23" x14ac:dyDescent="0.2">
      <c r="T1504" s="34"/>
      <c r="V1504" s="34"/>
      <c r="W1504" s="34"/>
    </row>
    <row r="1505" spans="20:23" x14ac:dyDescent="0.2">
      <c r="T1505" s="34"/>
      <c r="V1505" s="34"/>
      <c r="W1505" s="34"/>
    </row>
    <row r="1506" spans="20:23" x14ac:dyDescent="0.2">
      <c r="T1506" s="34"/>
      <c r="V1506" s="34"/>
      <c r="W1506" s="34"/>
    </row>
    <row r="1507" spans="20:23" x14ac:dyDescent="0.2">
      <c r="T1507" s="34"/>
      <c r="V1507" s="34"/>
      <c r="W1507" s="34"/>
    </row>
    <row r="1508" spans="20:23" x14ac:dyDescent="0.2">
      <c r="T1508" s="34"/>
      <c r="V1508" s="34"/>
      <c r="W1508" s="34"/>
    </row>
    <row r="1509" spans="20:23" x14ac:dyDescent="0.2">
      <c r="T1509" s="34"/>
      <c r="V1509" s="34"/>
      <c r="W1509" s="34"/>
    </row>
    <row r="1510" spans="20:23" x14ac:dyDescent="0.2">
      <c r="T1510" s="34"/>
      <c r="V1510" s="34"/>
      <c r="W1510" s="34"/>
    </row>
    <row r="1511" spans="20:23" x14ac:dyDescent="0.2">
      <c r="T1511" s="34"/>
      <c r="V1511" s="34"/>
      <c r="W1511" s="34"/>
    </row>
    <row r="1512" spans="20:23" x14ac:dyDescent="0.2">
      <c r="T1512" s="34"/>
      <c r="V1512" s="34"/>
      <c r="W1512" s="34"/>
    </row>
    <row r="1513" spans="20:23" x14ac:dyDescent="0.2">
      <c r="T1513" s="34"/>
      <c r="V1513" s="34"/>
      <c r="W1513" s="34"/>
    </row>
    <row r="1514" spans="20:23" x14ac:dyDescent="0.2">
      <c r="T1514" s="34"/>
      <c r="V1514" s="34"/>
      <c r="W1514" s="34"/>
    </row>
    <row r="1515" spans="20:23" x14ac:dyDescent="0.2">
      <c r="T1515" s="34"/>
      <c r="V1515" s="34"/>
      <c r="W1515" s="34"/>
    </row>
    <row r="1516" spans="20:23" x14ac:dyDescent="0.2">
      <c r="T1516" s="34"/>
      <c r="V1516" s="34"/>
      <c r="W1516" s="34"/>
    </row>
    <row r="1517" spans="20:23" x14ac:dyDescent="0.2">
      <c r="T1517" s="34"/>
      <c r="V1517" s="34"/>
      <c r="W1517" s="34"/>
    </row>
    <row r="1518" spans="20:23" x14ac:dyDescent="0.2">
      <c r="T1518" s="34"/>
      <c r="V1518" s="34"/>
      <c r="W1518" s="34"/>
    </row>
    <row r="1519" spans="20:23" x14ac:dyDescent="0.2">
      <c r="T1519" s="34"/>
      <c r="V1519" s="34"/>
      <c r="W1519" s="34"/>
    </row>
    <row r="1520" spans="20:23" x14ac:dyDescent="0.2">
      <c r="T1520" s="34"/>
      <c r="V1520" s="34"/>
      <c r="W1520" s="34"/>
    </row>
    <row r="1521" spans="20:23" x14ac:dyDescent="0.2">
      <c r="T1521" s="34"/>
      <c r="V1521" s="34"/>
      <c r="W1521" s="34"/>
    </row>
    <row r="1522" spans="20:23" x14ac:dyDescent="0.2">
      <c r="T1522" s="34"/>
      <c r="V1522" s="34"/>
      <c r="W1522" s="34"/>
    </row>
    <row r="1523" spans="20:23" x14ac:dyDescent="0.2">
      <c r="T1523" s="34"/>
      <c r="V1523" s="34"/>
      <c r="W1523" s="34"/>
    </row>
    <row r="1524" spans="20:23" x14ac:dyDescent="0.2">
      <c r="T1524" s="34"/>
      <c r="V1524" s="34"/>
      <c r="W1524" s="34"/>
    </row>
    <row r="1525" spans="20:23" x14ac:dyDescent="0.2">
      <c r="T1525" s="34"/>
      <c r="V1525" s="34"/>
      <c r="W1525" s="34"/>
    </row>
    <row r="1526" spans="20:23" x14ac:dyDescent="0.2">
      <c r="T1526" s="34"/>
      <c r="V1526" s="34"/>
      <c r="W1526" s="34"/>
    </row>
    <row r="1527" spans="20:23" x14ac:dyDescent="0.2">
      <c r="T1527" s="34"/>
      <c r="V1527" s="34"/>
      <c r="W1527" s="34"/>
    </row>
    <row r="1528" spans="20:23" x14ac:dyDescent="0.2">
      <c r="T1528" s="34"/>
      <c r="V1528" s="34"/>
      <c r="W1528" s="34"/>
    </row>
    <row r="1529" spans="20:23" x14ac:dyDescent="0.2">
      <c r="T1529" s="34"/>
      <c r="V1529" s="34"/>
      <c r="W1529" s="34"/>
    </row>
    <row r="1530" spans="20:23" x14ac:dyDescent="0.2">
      <c r="T1530" s="34"/>
      <c r="V1530" s="34"/>
      <c r="W1530" s="34"/>
    </row>
    <row r="1531" spans="20:23" x14ac:dyDescent="0.2">
      <c r="T1531" s="34"/>
      <c r="V1531" s="34"/>
      <c r="W1531" s="34"/>
    </row>
    <row r="1532" spans="20:23" x14ac:dyDescent="0.2">
      <c r="T1532" s="34"/>
      <c r="V1532" s="34"/>
      <c r="W1532" s="34"/>
    </row>
    <row r="1533" spans="20:23" x14ac:dyDescent="0.2">
      <c r="T1533" s="34"/>
      <c r="V1533" s="34"/>
      <c r="W1533" s="34"/>
    </row>
    <row r="1534" spans="20:23" x14ac:dyDescent="0.2">
      <c r="T1534" s="34"/>
      <c r="V1534" s="34"/>
      <c r="W1534" s="34"/>
    </row>
    <row r="1535" spans="20:23" x14ac:dyDescent="0.2">
      <c r="T1535" s="34"/>
      <c r="V1535" s="34"/>
      <c r="W1535" s="34"/>
    </row>
    <row r="1536" spans="20:23" x14ac:dyDescent="0.2">
      <c r="T1536" s="34"/>
      <c r="V1536" s="34"/>
      <c r="W1536" s="34"/>
    </row>
    <row r="1537" spans="20:23" x14ac:dyDescent="0.2">
      <c r="T1537" s="34"/>
      <c r="V1537" s="34"/>
      <c r="W1537" s="34"/>
    </row>
    <row r="1538" spans="20:23" x14ac:dyDescent="0.2">
      <c r="T1538" s="34"/>
      <c r="V1538" s="34"/>
      <c r="W1538" s="34"/>
    </row>
    <row r="1539" spans="20:23" x14ac:dyDescent="0.2">
      <c r="T1539" s="34"/>
      <c r="V1539" s="34"/>
      <c r="W1539" s="34"/>
    </row>
    <row r="1540" spans="20:23" x14ac:dyDescent="0.2">
      <c r="T1540" s="34"/>
      <c r="V1540" s="34"/>
      <c r="W1540" s="34"/>
    </row>
    <row r="1541" spans="20:23" x14ac:dyDescent="0.2">
      <c r="T1541" s="34"/>
      <c r="V1541" s="34"/>
      <c r="W1541" s="34"/>
    </row>
    <row r="1542" spans="20:23" x14ac:dyDescent="0.2">
      <c r="T1542" s="34"/>
      <c r="V1542" s="34"/>
      <c r="W1542" s="34"/>
    </row>
    <row r="1543" spans="20:23" x14ac:dyDescent="0.2">
      <c r="T1543" s="34"/>
      <c r="V1543" s="34"/>
      <c r="W1543" s="34"/>
    </row>
    <row r="1544" spans="20:23" x14ac:dyDescent="0.2">
      <c r="T1544" s="34"/>
      <c r="V1544" s="34"/>
      <c r="W1544" s="34"/>
    </row>
    <row r="1545" spans="20:23" x14ac:dyDescent="0.2">
      <c r="T1545" s="34"/>
      <c r="V1545" s="34"/>
      <c r="W1545" s="34"/>
    </row>
    <row r="1546" spans="20:23" x14ac:dyDescent="0.2">
      <c r="T1546" s="34"/>
      <c r="V1546" s="34"/>
      <c r="W1546" s="34"/>
    </row>
    <row r="1547" spans="20:23" x14ac:dyDescent="0.2">
      <c r="T1547" s="34"/>
      <c r="V1547" s="34"/>
      <c r="W1547" s="34"/>
    </row>
    <row r="1548" spans="20:23" x14ac:dyDescent="0.2">
      <c r="T1548" s="34"/>
      <c r="V1548" s="34"/>
      <c r="W1548" s="34"/>
    </row>
    <row r="1549" spans="20:23" x14ac:dyDescent="0.2">
      <c r="T1549" s="34"/>
      <c r="V1549" s="34"/>
      <c r="W1549" s="34"/>
    </row>
    <row r="1550" spans="20:23" x14ac:dyDescent="0.2">
      <c r="T1550" s="34"/>
      <c r="V1550" s="34"/>
      <c r="W1550" s="34"/>
    </row>
    <row r="1551" spans="20:23" x14ac:dyDescent="0.2">
      <c r="T1551" s="34"/>
      <c r="V1551" s="34"/>
      <c r="W1551" s="34"/>
    </row>
    <row r="1552" spans="20:23" x14ac:dyDescent="0.2">
      <c r="T1552" s="34"/>
      <c r="V1552" s="34"/>
      <c r="W1552" s="34"/>
    </row>
    <row r="1553" spans="20:23" x14ac:dyDescent="0.2">
      <c r="T1553" s="34"/>
      <c r="V1553" s="34"/>
      <c r="W1553" s="34"/>
    </row>
    <row r="1554" spans="20:23" x14ac:dyDescent="0.2">
      <c r="T1554" s="34"/>
      <c r="V1554" s="34"/>
      <c r="W1554" s="34"/>
    </row>
    <row r="1555" spans="20:23" x14ac:dyDescent="0.2">
      <c r="T1555" s="34"/>
      <c r="V1555" s="34"/>
      <c r="W1555" s="34"/>
    </row>
    <row r="1556" spans="20:23" x14ac:dyDescent="0.2">
      <c r="T1556" s="34"/>
      <c r="V1556" s="34"/>
      <c r="W1556" s="34"/>
    </row>
    <row r="1557" spans="20:23" x14ac:dyDescent="0.2">
      <c r="T1557" s="34"/>
      <c r="V1557" s="34"/>
      <c r="W1557" s="34"/>
    </row>
    <row r="1558" spans="20:23" x14ac:dyDescent="0.2">
      <c r="T1558" s="34"/>
      <c r="V1558" s="34"/>
      <c r="W1558" s="34"/>
    </row>
    <row r="1559" spans="20:23" x14ac:dyDescent="0.2">
      <c r="T1559" s="34"/>
      <c r="V1559" s="34"/>
      <c r="W1559" s="34"/>
    </row>
    <row r="1560" spans="20:23" x14ac:dyDescent="0.2">
      <c r="T1560" s="34"/>
      <c r="V1560" s="34"/>
      <c r="W1560" s="34"/>
    </row>
    <row r="1561" spans="20:23" x14ac:dyDescent="0.2">
      <c r="T1561" s="34"/>
      <c r="V1561" s="34"/>
      <c r="W1561" s="34"/>
    </row>
    <row r="1562" spans="20:23" x14ac:dyDescent="0.2">
      <c r="T1562" s="34"/>
      <c r="V1562" s="34"/>
      <c r="W1562" s="34"/>
    </row>
    <row r="1563" spans="20:23" x14ac:dyDescent="0.2">
      <c r="T1563" s="34"/>
      <c r="V1563" s="34"/>
      <c r="W1563" s="34"/>
    </row>
    <row r="1564" spans="20:23" x14ac:dyDescent="0.2">
      <c r="T1564" s="34"/>
      <c r="V1564" s="34"/>
      <c r="W1564" s="34"/>
    </row>
    <row r="1565" spans="20:23" x14ac:dyDescent="0.2">
      <c r="T1565" s="34"/>
      <c r="V1565" s="34"/>
      <c r="W1565" s="34"/>
    </row>
    <row r="1566" spans="20:23" x14ac:dyDescent="0.2">
      <c r="T1566" s="34"/>
      <c r="V1566" s="34"/>
      <c r="W1566" s="34"/>
    </row>
    <row r="1567" spans="20:23" x14ac:dyDescent="0.2">
      <c r="T1567" s="34"/>
      <c r="V1567" s="34"/>
      <c r="W1567" s="34"/>
    </row>
    <row r="1568" spans="20:23" x14ac:dyDescent="0.2">
      <c r="T1568" s="34"/>
      <c r="V1568" s="34"/>
      <c r="W1568" s="34"/>
    </row>
    <row r="1569" spans="20:23" x14ac:dyDescent="0.2">
      <c r="T1569" s="34"/>
      <c r="V1569" s="34"/>
      <c r="W1569" s="34"/>
    </row>
    <row r="1570" spans="20:23" x14ac:dyDescent="0.2">
      <c r="T1570" s="34"/>
      <c r="V1570" s="34"/>
      <c r="W1570" s="34"/>
    </row>
    <row r="1571" spans="20:23" x14ac:dyDescent="0.2">
      <c r="T1571" s="34"/>
      <c r="V1571" s="34"/>
      <c r="W1571" s="34"/>
    </row>
    <row r="1572" spans="20:23" x14ac:dyDescent="0.2">
      <c r="T1572" s="34"/>
      <c r="V1572" s="34"/>
      <c r="W1572" s="34"/>
    </row>
    <row r="1573" spans="20:23" x14ac:dyDescent="0.2">
      <c r="T1573" s="34"/>
      <c r="V1573" s="34"/>
      <c r="W1573" s="34"/>
    </row>
    <row r="1574" spans="20:23" x14ac:dyDescent="0.2">
      <c r="T1574" s="34"/>
      <c r="V1574" s="34"/>
      <c r="W1574" s="34"/>
    </row>
    <row r="1575" spans="20:23" x14ac:dyDescent="0.2">
      <c r="T1575" s="34"/>
      <c r="V1575" s="34"/>
      <c r="W1575" s="34"/>
    </row>
    <row r="1576" spans="20:23" x14ac:dyDescent="0.2">
      <c r="T1576" s="34"/>
      <c r="V1576" s="34"/>
      <c r="W1576" s="34"/>
    </row>
    <row r="1577" spans="20:23" x14ac:dyDescent="0.2">
      <c r="T1577" s="34"/>
      <c r="V1577" s="34"/>
      <c r="W1577" s="34"/>
    </row>
    <row r="1578" spans="20:23" x14ac:dyDescent="0.2">
      <c r="T1578" s="34"/>
      <c r="V1578" s="34"/>
      <c r="W1578" s="34"/>
    </row>
    <row r="1579" spans="20:23" x14ac:dyDescent="0.2">
      <c r="T1579" s="34"/>
      <c r="V1579" s="34"/>
      <c r="W1579" s="34"/>
    </row>
    <row r="1580" spans="20:23" x14ac:dyDescent="0.2">
      <c r="T1580" s="34"/>
      <c r="V1580" s="34"/>
      <c r="W1580" s="34"/>
    </row>
    <row r="1581" spans="20:23" x14ac:dyDescent="0.2">
      <c r="T1581" s="34"/>
      <c r="V1581" s="34"/>
      <c r="W1581" s="34"/>
    </row>
    <row r="1582" spans="20:23" x14ac:dyDescent="0.2">
      <c r="T1582" s="34"/>
      <c r="V1582" s="34"/>
      <c r="W1582" s="34"/>
    </row>
    <row r="1583" spans="20:23" x14ac:dyDescent="0.2">
      <c r="T1583" s="34"/>
      <c r="V1583" s="34"/>
      <c r="W1583" s="34"/>
    </row>
    <row r="1584" spans="20:23" x14ac:dyDescent="0.2">
      <c r="T1584" s="34"/>
      <c r="V1584" s="34"/>
      <c r="W1584" s="34"/>
    </row>
    <row r="1585" spans="20:23" x14ac:dyDescent="0.2">
      <c r="T1585" s="34"/>
      <c r="V1585" s="34"/>
      <c r="W1585" s="34"/>
    </row>
    <row r="1586" spans="20:23" x14ac:dyDescent="0.2">
      <c r="T1586" s="34"/>
      <c r="V1586" s="34"/>
      <c r="W1586" s="34"/>
    </row>
    <row r="1587" spans="20:23" x14ac:dyDescent="0.2">
      <c r="T1587" s="34"/>
      <c r="V1587" s="34"/>
      <c r="W1587" s="34"/>
    </row>
    <row r="1588" spans="20:23" x14ac:dyDescent="0.2">
      <c r="T1588" s="34"/>
      <c r="V1588" s="34"/>
      <c r="W1588" s="34"/>
    </row>
    <row r="1589" spans="20:23" x14ac:dyDescent="0.2">
      <c r="T1589" s="34"/>
      <c r="V1589" s="34"/>
      <c r="W1589" s="34"/>
    </row>
    <row r="1590" spans="20:23" x14ac:dyDescent="0.2">
      <c r="T1590" s="34"/>
      <c r="V1590" s="34"/>
      <c r="W1590" s="34"/>
    </row>
    <row r="1591" spans="20:23" x14ac:dyDescent="0.2">
      <c r="T1591" s="34"/>
      <c r="V1591" s="34"/>
      <c r="W1591" s="34"/>
    </row>
    <row r="1592" spans="20:23" x14ac:dyDescent="0.2">
      <c r="T1592" s="34"/>
      <c r="V1592" s="34"/>
      <c r="W1592" s="34"/>
    </row>
    <row r="1593" spans="20:23" x14ac:dyDescent="0.2">
      <c r="T1593" s="34"/>
      <c r="V1593" s="34"/>
      <c r="W1593" s="34"/>
    </row>
    <row r="1594" spans="20:23" x14ac:dyDescent="0.2">
      <c r="T1594" s="34"/>
      <c r="V1594" s="34"/>
      <c r="W1594" s="34"/>
    </row>
    <row r="1595" spans="20:23" x14ac:dyDescent="0.2">
      <c r="T1595" s="34"/>
      <c r="V1595" s="34"/>
      <c r="W1595" s="34"/>
    </row>
    <row r="1596" spans="20:23" x14ac:dyDescent="0.2">
      <c r="T1596" s="34"/>
      <c r="V1596" s="34"/>
      <c r="W1596" s="34"/>
    </row>
    <row r="1597" spans="20:23" x14ac:dyDescent="0.2">
      <c r="T1597" s="34"/>
      <c r="V1597" s="34"/>
      <c r="W1597" s="34"/>
    </row>
    <row r="1598" spans="20:23" x14ac:dyDescent="0.2">
      <c r="T1598" s="34"/>
      <c r="V1598" s="34"/>
      <c r="W1598" s="34"/>
    </row>
    <row r="1599" spans="20:23" x14ac:dyDescent="0.2">
      <c r="T1599" s="34"/>
      <c r="V1599" s="34"/>
      <c r="W1599" s="34"/>
    </row>
    <row r="1600" spans="20:23" x14ac:dyDescent="0.2">
      <c r="T1600" s="34"/>
      <c r="V1600" s="34"/>
      <c r="W1600" s="34"/>
    </row>
    <row r="1601" spans="20:23" x14ac:dyDescent="0.2">
      <c r="T1601" s="34"/>
      <c r="V1601" s="34"/>
      <c r="W1601" s="34"/>
    </row>
    <row r="1602" spans="20:23" x14ac:dyDescent="0.2">
      <c r="T1602" s="34"/>
      <c r="V1602" s="34"/>
      <c r="W1602" s="34"/>
    </row>
    <row r="1603" spans="20:23" x14ac:dyDescent="0.2">
      <c r="T1603" s="34"/>
      <c r="V1603" s="34"/>
      <c r="W1603" s="34"/>
    </row>
    <row r="1604" spans="20:23" x14ac:dyDescent="0.2">
      <c r="T1604" s="34"/>
      <c r="V1604" s="34"/>
      <c r="W1604" s="34"/>
    </row>
    <row r="1605" spans="20:23" x14ac:dyDescent="0.2">
      <c r="T1605" s="34"/>
      <c r="V1605" s="34"/>
      <c r="W1605" s="34"/>
    </row>
    <row r="1606" spans="20:23" x14ac:dyDescent="0.2">
      <c r="T1606" s="34"/>
      <c r="V1606" s="34"/>
      <c r="W1606" s="34"/>
    </row>
    <row r="1607" spans="20:23" x14ac:dyDescent="0.2">
      <c r="T1607" s="34"/>
      <c r="V1607" s="34"/>
      <c r="W1607" s="34"/>
    </row>
    <row r="1608" spans="20:23" x14ac:dyDescent="0.2">
      <c r="T1608" s="34"/>
      <c r="V1608" s="34"/>
      <c r="W1608" s="34"/>
    </row>
    <row r="1609" spans="20:23" x14ac:dyDescent="0.2">
      <c r="T1609" s="34"/>
      <c r="V1609" s="34"/>
      <c r="W1609" s="34"/>
    </row>
    <row r="1610" spans="20:23" x14ac:dyDescent="0.2">
      <c r="T1610" s="34"/>
      <c r="V1610" s="34"/>
      <c r="W1610" s="34"/>
    </row>
    <row r="1611" spans="20:23" x14ac:dyDescent="0.2">
      <c r="T1611" s="34"/>
      <c r="V1611" s="34"/>
      <c r="W1611" s="34"/>
    </row>
    <row r="1612" spans="20:23" x14ac:dyDescent="0.2">
      <c r="T1612" s="34"/>
      <c r="V1612" s="34"/>
      <c r="W1612" s="34"/>
    </row>
    <row r="1613" spans="20:23" x14ac:dyDescent="0.2">
      <c r="T1613" s="34"/>
      <c r="V1613" s="34"/>
      <c r="W1613" s="34"/>
    </row>
    <row r="1614" spans="20:23" x14ac:dyDescent="0.2">
      <c r="T1614" s="34"/>
      <c r="V1614" s="34"/>
      <c r="W1614" s="34"/>
    </row>
    <row r="1615" spans="20:23" x14ac:dyDescent="0.2">
      <c r="T1615" s="34"/>
      <c r="V1615" s="34"/>
      <c r="W1615" s="34"/>
    </row>
    <row r="1616" spans="20:23" x14ac:dyDescent="0.2">
      <c r="T1616" s="34"/>
      <c r="V1616" s="34"/>
      <c r="W1616" s="34"/>
    </row>
    <row r="1617" spans="20:23" x14ac:dyDescent="0.2">
      <c r="T1617" s="34"/>
      <c r="V1617" s="34"/>
      <c r="W1617" s="34"/>
    </row>
    <row r="1618" spans="20:23" x14ac:dyDescent="0.2">
      <c r="T1618" s="34"/>
      <c r="V1618" s="34"/>
      <c r="W1618" s="34"/>
    </row>
    <row r="1619" spans="20:23" x14ac:dyDescent="0.2">
      <c r="T1619" s="34"/>
      <c r="V1619" s="34"/>
      <c r="W1619" s="34"/>
    </row>
    <row r="1620" spans="20:23" x14ac:dyDescent="0.2">
      <c r="T1620" s="34"/>
      <c r="V1620" s="34"/>
      <c r="W1620" s="34"/>
    </row>
    <row r="1621" spans="20:23" x14ac:dyDescent="0.2">
      <c r="T1621" s="34"/>
      <c r="V1621" s="34"/>
      <c r="W1621" s="34"/>
    </row>
    <row r="1622" spans="20:23" x14ac:dyDescent="0.2">
      <c r="T1622" s="34"/>
      <c r="V1622" s="34"/>
      <c r="W1622" s="34"/>
    </row>
    <row r="1623" spans="20:23" x14ac:dyDescent="0.2">
      <c r="T1623" s="34"/>
      <c r="V1623" s="34"/>
      <c r="W1623" s="34"/>
    </row>
    <row r="1624" spans="20:23" x14ac:dyDescent="0.2">
      <c r="T1624" s="34"/>
      <c r="V1624" s="34"/>
      <c r="W1624" s="34"/>
    </row>
    <row r="1625" spans="20:23" x14ac:dyDescent="0.2">
      <c r="T1625" s="34"/>
      <c r="V1625" s="34"/>
      <c r="W1625" s="34"/>
    </row>
    <row r="1626" spans="20:23" x14ac:dyDescent="0.2">
      <c r="T1626" s="34"/>
      <c r="V1626" s="34"/>
      <c r="W1626" s="34"/>
    </row>
    <row r="1627" spans="20:23" x14ac:dyDescent="0.2">
      <c r="T1627" s="34"/>
      <c r="V1627" s="34"/>
      <c r="W1627" s="34"/>
    </row>
    <row r="1628" spans="20:23" x14ac:dyDescent="0.2">
      <c r="T1628" s="34"/>
      <c r="V1628" s="34"/>
      <c r="W1628" s="34"/>
    </row>
    <row r="1629" spans="20:23" x14ac:dyDescent="0.2">
      <c r="T1629" s="34"/>
      <c r="V1629" s="34"/>
      <c r="W1629" s="34"/>
    </row>
    <row r="1630" spans="20:23" x14ac:dyDescent="0.2">
      <c r="T1630" s="34"/>
      <c r="V1630" s="34"/>
      <c r="W1630" s="34"/>
    </row>
    <row r="1631" spans="20:23" x14ac:dyDescent="0.2">
      <c r="T1631" s="34"/>
      <c r="V1631" s="34"/>
      <c r="W1631" s="34"/>
    </row>
    <row r="1632" spans="20:23" x14ac:dyDescent="0.2">
      <c r="T1632" s="34"/>
      <c r="V1632" s="34"/>
      <c r="W1632" s="34"/>
    </row>
    <row r="1633" spans="20:23" x14ac:dyDescent="0.2">
      <c r="T1633" s="34"/>
      <c r="V1633" s="34"/>
      <c r="W1633" s="34"/>
    </row>
    <row r="1634" spans="20:23" x14ac:dyDescent="0.2">
      <c r="T1634" s="34"/>
      <c r="V1634" s="34"/>
      <c r="W1634" s="34"/>
    </row>
    <row r="1635" spans="20:23" x14ac:dyDescent="0.2">
      <c r="T1635" s="34"/>
      <c r="V1635" s="34"/>
      <c r="W1635" s="34"/>
    </row>
    <row r="1636" spans="20:23" x14ac:dyDescent="0.2">
      <c r="T1636" s="34"/>
      <c r="V1636" s="34"/>
      <c r="W1636" s="34"/>
    </row>
    <row r="1637" spans="20:23" x14ac:dyDescent="0.2">
      <c r="T1637" s="34"/>
      <c r="V1637" s="34"/>
      <c r="W1637" s="34"/>
    </row>
    <row r="1638" spans="20:23" x14ac:dyDescent="0.2">
      <c r="T1638" s="34"/>
      <c r="V1638" s="34"/>
      <c r="W1638" s="34"/>
    </row>
    <row r="1639" spans="20:23" x14ac:dyDescent="0.2">
      <c r="T1639" s="34"/>
      <c r="V1639" s="34"/>
      <c r="W1639" s="34"/>
    </row>
    <row r="1640" spans="20:23" x14ac:dyDescent="0.2">
      <c r="T1640" s="34"/>
      <c r="V1640" s="34"/>
      <c r="W1640" s="34"/>
    </row>
    <row r="1641" spans="20:23" x14ac:dyDescent="0.2">
      <c r="T1641" s="34"/>
      <c r="V1641" s="34"/>
      <c r="W1641" s="34"/>
    </row>
    <row r="1642" spans="20:23" x14ac:dyDescent="0.2">
      <c r="T1642" s="34"/>
      <c r="V1642" s="34"/>
      <c r="W1642" s="34"/>
    </row>
    <row r="1643" spans="20:23" x14ac:dyDescent="0.2">
      <c r="T1643" s="34"/>
      <c r="V1643" s="34"/>
      <c r="W1643" s="34"/>
    </row>
    <row r="1644" spans="20:23" x14ac:dyDescent="0.2">
      <c r="T1644" s="34"/>
      <c r="V1644" s="34"/>
      <c r="W1644" s="34"/>
    </row>
    <row r="1645" spans="20:23" x14ac:dyDescent="0.2">
      <c r="T1645" s="34"/>
      <c r="V1645" s="34"/>
      <c r="W1645" s="34"/>
    </row>
    <row r="1646" spans="20:23" x14ac:dyDescent="0.2">
      <c r="T1646" s="34"/>
      <c r="V1646" s="34"/>
      <c r="W1646" s="34"/>
    </row>
    <row r="1647" spans="20:23" x14ac:dyDescent="0.2">
      <c r="T1647" s="34"/>
      <c r="V1647" s="34"/>
      <c r="W1647" s="34"/>
    </row>
    <row r="1648" spans="20:23" x14ac:dyDescent="0.2">
      <c r="T1648" s="34"/>
      <c r="V1648" s="34"/>
      <c r="W1648" s="34"/>
    </row>
    <row r="1649" spans="20:23" x14ac:dyDescent="0.2">
      <c r="T1649" s="34"/>
      <c r="V1649" s="34"/>
      <c r="W1649" s="34"/>
    </row>
    <row r="1650" spans="20:23" x14ac:dyDescent="0.2">
      <c r="T1650" s="34"/>
      <c r="V1650" s="34"/>
      <c r="W1650" s="34"/>
    </row>
    <row r="1651" spans="20:23" x14ac:dyDescent="0.2">
      <c r="T1651" s="34"/>
      <c r="V1651" s="34"/>
      <c r="W1651" s="34"/>
    </row>
    <row r="1652" spans="20:23" x14ac:dyDescent="0.2">
      <c r="T1652" s="34"/>
      <c r="V1652" s="34"/>
      <c r="W1652" s="34"/>
    </row>
    <row r="1653" spans="20:23" x14ac:dyDescent="0.2">
      <c r="T1653" s="34"/>
      <c r="V1653" s="34"/>
      <c r="W1653" s="34"/>
    </row>
    <row r="1654" spans="20:23" x14ac:dyDescent="0.2">
      <c r="T1654" s="34"/>
      <c r="V1654" s="34"/>
      <c r="W1654" s="34"/>
    </row>
    <row r="1655" spans="20:23" x14ac:dyDescent="0.2">
      <c r="T1655" s="34"/>
      <c r="V1655" s="34"/>
      <c r="W1655" s="34"/>
    </row>
    <row r="1656" spans="20:23" x14ac:dyDescent="0.2">
      <c r="T1656" s="34"/>
      <c r="V1656" s="34"/>
      <c r="W1656" s="34"/>
    </row>
    <row r="1657" spans="20:23" x14ac:dyDescent="0.2">
      <c r="T1657" s="34"/>
      <c r="V1657" s="34"/>
      <c r="W1657" s="34"/>
    </row>
    <row r="1658" spans="20:23" x14ac:dyDescent="0.2">
      <c r="T1658" s="34"/>
      <c r="V1658" s="34"/>
      <c r="W1658" s="34"/>
    </row>
    <row r="1659" spans="20:23" x14ac:dyDescent="0.2">
      <c r="T1659" s="34"/>
      <c r="V1659" s="34"/>
      <c r="W1659" s="34"/>
    </row>
    <row r="1660" spans="20:23" x14ac:dyDescent="0.2">
      <c r="T1660" s="34"/>
      <c r="V1660" s="34"/>
      <c r="W1660" s="34"/>
    </row>
    <row r="1661" spans="20:23" x14ac:dyDescent="0.2">
      <c r="T1661" s="34"/>
      <c r="V1661" s="34"/>
      <c r="W1661" s="34"/>
    </row>
    <row r="1662" spans="20:23" x14ac:dyDescent="0.2">
      <c r="T1662" s="34"/>
      <c r="V1662" s="34"/>
      <c r="W1662" s="34"/>
    </row>
    <row r="1663" spans="20:23" x14ac:dyDescent="0.2">
      <c r="T1663" s="34"/>
      <c r="V1663" s="34"/>
      <c r="W1663" s="34"/>
    </row>
    <row r="1664" spans="20:23" x14ac:dyDescent="0.2">
      <c r="T1664" s="34"/>
      <c r="V1664" s="34"/>
      <c r="W1664" s="34"/>
    </row>
    <row r="1665" spans="20:23" x14ac:dyDescent="0.2">
      <c r="T1665" s="34"/>
      <c r="V1665" s="34"/>
      <c r="W1665" s="34"/>
    </row>
    <row r="1666" spans="20:23" x14ac:dyDescent="0.2">
      <c r="T1666" s="34"/>
      <c r="V1666" s="34"/>
      <c r="W1666" s="34"/>
    </row>
    <row r="1667" spans="20:23" x14ac:dyDescent="0.2">
      <c r="T1667" s="34"/>
      <c r="V1667" s="34"/>
      <c r="W1667" s="34"/>
    </row>
    <row r="1668" spans="20:23" x14ac:dyDescent="0.2">
      <c r="T1668" s="34"/>
      <c r="V1668" s="34"/>
      <c r="W1668" s="34"/>
    </row>
    <row r="1669" spans="20:23" x14ac:dyDescent="0.2">
      <c r="T1669" s="34"/>
      <c r="V1669" s="34"/>
      <c r="W1669" s="34"/>
    </row>
    <row r="1670" spans="20:23" x14ac:dyDescent="0.2">
      <c r="T1670" s="34"/>
      <c r="V1670" s="34"/>
      <c r="W1670" s="34"/>
    </row>
    <row r="1671" spans="20:23" x14ac:dyDescent="0.2">
      <c r="T1671" s="34"/>
      <c r="V1671" s="34"/>
      <c r="W1671" s="34"/>
    </row>
    <row r="1672" spans="20:23" x14ac:dyDescent="0.2">
      <c r="T1672" s="34"/>
      <c r="V1672" s="34"/>
      <c r="W1672" s="34"/>
    </row>
    <row r="1673" spans="20:23" x14ac:dyDescent="0.2">
      <c r="T1673" s="34"/>
      <c r="V1673" s="34"/>
      <c r="W1673" s="34"/>
    </row>
    <row r="1674" spans="20:23" x14ac:dyDescent="0.2">
      <c r="T1674" s="34"/>
      <c r="V1674" s="34"/>
      <c r="W1674" s="34"/>
    </row>
    <row r="1675" spans="20:23" x14ac:dyDescent="0.2">
      <c r="T1675" s="34"/>
      <c r="V1675" s="34"/>
      <c r="W1675" s="34"/>
    </row>
    <row r="1676" spans="20:23" x14ac:dyDescent="0.2">
      <c r="T1676" s="34"/>
      <c r="V1676" s="34"/>
      <c r="W1676" s="34"/>
    </row>
    <row r="1677" spans="20:23" x14ac:dyDescent="0.2">
      <c r="T1677" s="34"/>
      <c r="V1677" s="34"/>
      <c r="W1677" s="34"/>
    </row>
    <row r="1678" spans="20:23" x14ac:dyDescent="0.2">
      <c r="T1678" s="34"/>
      <c r="V1678" s="34"/>
      <c r="W1678" s="34"/>
    </row>
    <row r="1679" spans="20:23" x14ac:dyDescent="0.2">
      <c r="T1679" s="34"/>
      <c r="V1679" s="34"/>
      <c r="W1679" s="34"/>
    </row>
    <row r="1680" spans="20:23" x14ac:dyDescent="0.2">
      <c r="T1680" s="34"/>
      <c r="V1680" s="34"/>
      <c r="W1680" s="34"/>
    </row>
    <row r="1681" spans="20:23" x14ac:dyDescent="0.2">
      <c r="T1681" s="34"/>
      <c r="V1681" s="34"/>
      <c r="W1681" s="34"/>
    </row>
    <row r="1682" spans="20:23" x14ac:dyDescent="0.2">
      <c r="T1682" s="34"/>
      <c r="V1682" s="34"/>
      <c r="W1682" s="34"/>
    </row>
    <row r="1683" spans="20:23" x14ac:dyDescent="0.2">
      <c r="T1683" s="34"/>
      <c r="V1683" s="34"/>
      <c r="W1683" s="34"/>
    </row>
    <row r="1684" spans="20:23" x14ac:dyDescent="0.2">
      <c r="T1684" s="34"/>
      <c r="V1684" s="34"/>
      <c r="W1684" s="34"/>
    </row>
    <row r="1685" spans="20:23" x14ac:dyDescent="0.2">
      <c r="T1685" s="34"/>
      <c r="V1685" s="34"/>
      <c r="W1685" s="34"/>
    </row>
    <row r="1686" spans="20:23" x14ac:dyDescent="0.2">
      <c r="T1686" s="34"/>
      <c r="V1686" s="34"/>
      <c r="W1686" s="34"/>
    </row>
    <row r="1687" spans="20:23" x14ac:dyDescent="0.2">
      <c r="T1687" s="34"/>
      <c r="V1687" s="34"/>
      <c r="W1687" s="34"/>
    </row>
    <row r="1688" spans="20:23" x14ac:dyDescent="0.2">
      <c r="T1688" s="34"/>
      <c r="V1688" s="34"/>
      <c r="W1688" s="34"/>
    </row>
    <row r="1689" spans="20:23" x14ac:dyDescent="0.2">
      <c r="T1689" s="34"/>
      <c r="V1689" s="34"/>
      <c r="W1689" s="34"/>
    </row>
    <row r="1690" spans="20:23" x14ac:dyDescent="0.2">
      <c r="T1690" s="34"/>
      <c r="V1690" s="34"/>
      <c r="W1690" s="34"/>
    </row>
    <row r="1691" spans="20:23" x14ac:dyDescent="0.2">
      <c r="T1691" s="34"/>
      <c r="V1691" s="34"/>
      <c r="W1691" s="34"/>
    </row>
    <row r="1692" spans="20:23" x14ac:dyDescent="0.2">
      <c r="T1692" s="34"/>
      <c r="V1692" s="34"/>
      <c r="W1692" s="34"/>
    </row>
    <row r="1693" spans="20:23" x14ac:dyDescent="0.2">
      <c r="T1693" s="34"/>
      <c r="V1693" s="34"/>
      <c r="W1693" s="34"/>
    </row>
    <row r="1694" spans="20:23" x14ac:dyDescent="0.2">
      <c r="T1694" s="34"/>
      <c r="V1694" s="34"/>
      <c r="W1694" s="34"/>
    </row>
    <row r="1695" spans="20:23" x14ac:dyDescent="0.2">
      <c r="T1695" s="34"/>
      <c r="V1695" s="34"/>
      <c r="W1695" s="34"/>
    </row>
    <row r="1696" spans="20:23" x14ac:dyDescent="0.2">
      <c r="T1696" s="34"/>
      <c r="V1696" s="34"/>
      <c r="W1696" s="34"/>
    </row>
    <row r="1697" spans="20:23" x14ac:dyDescent="0.2">
      <c r="T1697" s="34"/>
      <c r="V1697" s="34"/>
      <c r="W1697" s="34"/>
    </row>
    <row r="1698" spans="20:23" x14ac:dyDescent="0.2">
      <c r="T1698" s="34"/>
      <c r="V1698" s="34"/>
      <c r="W1698" s="34"/>
    </row>
    <row r="1699" spans="20:23" x14ac:dyDescent="0.2">
      <c r="T1699" s="34"/>
      <c r="V1699" s="34"/>
      <c r="W1699" s="34"/>
    </row>
    <row r="1700" spans="20:23" x14ac:dyDescent="0.2">
      <c r="T1700" s="34"/>
      <c r="V1700" s="34"/>
      <c r="W1700" s="34"/>
    </row>
    <row r="1701" spans="20:23" x14ac:dyDescent="0.2">
      <c r="T1701" s="34"/>
      <c r="V1701" s="34"/>
      <c r="W1701" s="34"/>
    </row>
    <row r="1702" spans="20:23" x14ac:dyDescent="0.2">
      <c r="T1702" s="34"/>
      <c r="V1702" s="34"/>
      <c r="W1702" s="34"/>
    </row>
    <row r="1703" spans="20:23" x14ac:dyDescent="0.2">
      <c r="T1703" s="34"/>
      <c r="V1703" s="34"/>
      <c r="W1703" s="34"/>
    </row>
    <row r="1704" spans="20:23" x14ac:dyDescent="0.2">
      <c r="T1704" s="34"/>
      <c r="V1704" s="34"/>
      <c r="W1704" s="34"/>
    </row>
    <row r="1705" spans="20:23" x14ac:dyDescent="0.2">
      <c r="T1705" s="34"/>
      <c r="V1705" s="34"/>
      <c r="W1705" s="34"/>
    </row>
    <row r="1706" spans="20:23" x14ac:dyDescent="0.2">
      <c r="T1706" s="34"/>
      <c r="V1706" s="34"/>
      <c r="W1706" s="34"/>
    </row>
    <row r="1707" spans="20:23" x14ac:dyDescent="0.2">
      <c r="T1707" s="34"/>
      <c r="V1707" s="34"/>
      <c r="W1707" s="34"/>
    </row>
    <row r="1708" spans="20:23" x14ac:dyDescent="0.2">
      <c r="T1708" s="34"/>
      <c r="V1708" s="34"/>
      <c r="W1708" s="34"/>
    </row>
    <row r="1709" spans="20:23" x14ac:dyDescent="0.2">
      <c r="T1709" s="34"/>
      <c r="V1709" s="34"/>
      <c r="W1709" s="34"/>
    </row>
    <row r="1710" spans="20:23" x14ac:dyDescent="0.2">
      <c r="T1710" s="34"/>
      <c r="V1710" s="34"/>
      <c r="W1710" s="34"/>
    </row>
    <row r="1711" spans="20:23" x14ac:dyDescent="0.2">
      <c r="T1711" s="34"/>
      <c r="V1711" s="34"/>
      <c r="W1711" s="34"/>
    </row>
    <row r="1712" spans="20:23" x14ac:dyDescent="0.2">
      <c r="T1712" s="34"/>
      <c r="V1712" s="34"/>
      <c r="W1712" s="34"/>
    </row>
    <row r="1713" spans="20:23" x14ac:dyDescent="0.2">
      <c r="T1713" s="34"/>
      <c r="V1713" s="34"/>
      <c r="W1713" s="34"/>
    </row>
    <row r="1714" spans="20:23" x14ac:dyDescent="0.2">
      <c r="T1714" s="34"/>
      <c r="V1714" s="34"/>
      <c r="W1714" s="34"/>
    </row>
    <row r="1715" spans="20:23" x14ac:dyDescent="0.2">
      <c r="T1715" s="34"/>
      <c r="V1715" s="34"/>
      <c r="W1715" s="34"/>
    </row>
    <row r="1716" spans="20:23" x14ac:dyDescent="0.2">
      <c r="T1716" s="34"/>
      <c r="V1716" s="34"/>
      <c r="W1716" s="34"/>
    </row>
    <row r="1717" spans="20:23" x14ac:dyDescent="0.2">
      <c r="T1717" s="34"/>
      <c r="V1717" s="34"/>
      <c r="W1717" s="34"/>
    </row>
    <row r="1718" spans="20:23" x14ac:dyDescent="0.2">
      <c r="T1718" s="34"/>
      <c r="V1718" s="34"/>
      <c r="W1718" s="34"/>
    </row>
    <row r="1719" spans="20:23" x14ac:dyDescent="0.2">
      <c r="T1719" s="34"/>
      <c r="V1719" s="34"/>
      <c r="W1719" s="34"/>
    </row>
    <row r="1720" spans="20:23" x14ac:dyDescent="0.2">
      <c r="T1720" s="34"/>
      <c r="V1720" s="34"/>
      <c r="W1720" s="34"/>
    </row>
    <row r="1721" spans="20:23" x14ac:dyDescent="0.2">
      <c r="T1721" s="34"/>
      <c r="V1721" s="34"/>
      <c r="W1721" s="34"/>
    </row>
    <row r="1722" spans="20:23" x14ac:dyDescent="0.2">
      <c r="T1722" s="34"/>
      <c r="V1722" s="34"/>
      <c r="W1722" s="34"/>
    </row>
    <row r="1723" spans="20:23" x14ac:dyDescent="0.2">
      <c r="T1723" s="34"/>
      <c r="V1723" s="34"/>
      <c r="W1723" s="34"/>
    </row>
    <row r="1724" spans="20:23" x14ac:dyDescent="0.2">
      <c r="T1724" s="34"/>
      <c r="V1724" s="34"/>
      <c r="W1724" s="34"/>
    </row>
    <row r="1725" spans="20:23" x14ac:dyDescent="0.2">
      <c r="T1725" s="34"/>
      <c r="V1725" s="34"/>
      <c r="W1725" s="34"/>
    </row>
    <row r="1726" spans="20:23" x14ac:dyDescent="0.2">
      <c r="T1726" s="34"/>
      <c r="V1726" s="34"/>
      <c r="W1726" s="34"/>
    </row>
    <row r="1727" spans="20:23" x14ac:dyDescent="0.2">
      <c r="T1727" s="34"/>
      <c r="V1727" s="34"/>
      <c r="W1727" s="34"/>
    </row>
    <row r="1728" spans="20:23" x14ac:dyDescent="0.2">
      <c r="T1728" s="34"/>
      <c r="V1728" s="34"/>
      <c r="W1728" s="34"/>
    </row>
    <row r="1729" spans="20:23" x14ac:dyDescent="0.2">
      <c r="T1729" s="34"/>
      <c r="V1729" s="34"/>
      <c r="W1729" s="34"/>
    </row>
    <row r="1730" spans="20:23" x14ac:dyDescent="0.2">
      <c r="T1730" s="34"/>
      <c r="V1730" s="34"/>
      <c r="W1730" s="34"/>
    </row>
    <row r="1731" spans="20:23" x14ac:dyDescent="0.2">
      <c r="T1731" s="34"/>
      <c r="V1731" s="34"/>
      <c r="W1731" s="34"/>
    </row>
    <row r="1732" spans="20:23" x14ac:dyDescent="0.2">
      <c r="T1732" s="34"/>
      <c r="V1732" s="34"/>
      <c r="W1732" s="34"/>
    </row>
    <row r="1733" spans="20:23" x14ac:dyDescent="0.2">
      <c r="T1733" s="34"/>
      <c r="V1733" s="34"/>
      <c r="W1733" s="34"/>
    </row>
    <row r="1734" spans="20:23" x14ac:dyDescent="0.2">
      <c r="T1734" s="34"/>
      <c r="V1734" s="34"/>
      <c r="W1734" s="34"/>
    </row>
    <row r="1735" spans="20:23" x14ac:dyDescent="0.2">
      <c r="T1735" s="34"/>
      <c r="V1735" s="34"/>
      <c r="W1735" s="34"/>
    </row>
    <row r="1736" spans="20:23" x14ac:dyDescent="0.2">
      <c r="T1736" s="34"/>
      <c r="V1736" s="34"/>
      <c r="W1736" s="34"/>
    </row>
    <row r="1737" spans="20:23" x14ac:dyDescent="0.2">
      <c r="T1737" s="34"/>
      <c r="V1737" s="34"/>
      <c r="W1737" s="34"/>
    </row>
    <row r="1738" spans="20:23" x14ac:dyDescent="0.2">
      <c r="T1738" s="34"/>
      <c r="V1738" s="34"/>
      <c r="W1738" s="34"/>
    </row>
    <row r="1739" spans="20:23" x14ac:dyDescent="0.2">
      <c r="T1739" s="34"/>
      <c r="V1739" s="34"/>
      <c r="W1739" s="34"/>
    </row>
    <row r="1740" spans="20:23" x14ac:dyDescent="0.2">
      <c r="T1740" s="34"/>
      <c r="V1740" s="34"/>
      <c r="W1740" s="34"/>
    </row>
    <row r="1741" spans="20:23" x14ac:dyDescent="0.2">
      <c r="T1741" s="34"/>
      <c r="V1741" s="34"/>
      <c r="W1741" s="34"/>
    </row>
    <row r="1742" spans="20:23" x14ac:dyDescent="0.2">
      <c r="T1742" s="34"/>
      <c r="V1742" s="34"/>
      <c r="W1742" s="34"/>
    </row>
    <row r="1743" spans="20:23" x14ac:dyDescent="0.2">
      <c r="T1743" s="34"/>
      <c r="V1743" s="34"/>
      <c r="W1743" s="34"/>
    </row>
    <row r="1744" spans="20:23" x14ac:dyDescent="0.2">
      <c r="T1744" s="34"/>
      <c r="V1744" s="34"/>
      <c r="W1744" s="34"/>
    </row>
    <row r="1745" spans="20:23" x14ac:dyDescent="0.2">
      <c r="T1745" s="34"/>
      <c r="V1745" s="34"/>
      <c r="W1745" s="34"/>
    </row>
    <row r="1746" spans="20:23" x14ac:dyDescent="0.2">
      <c r="T1746" s="34"/>
      <c r="V1746" s="34"/>
      <c r="W1746" s="34"/>
    </row>
    <row r="1747" spans="20:23" x14ac:dyDescent="0.2">
      <c r="T1747" s="34"/>
      <c r="V1747" s="34"/>
      <c r="W1747" s="34"/>
    </row>
    <row r="1748" spans="20:23" x14ac:dyDescent="0.2">
      <c r="T1748" s="34"/>
      <c r="V1748" s="34"/>
      <c r="W1748" s="34"/>
    </row>
    <row r="1749" spans="20:23" x14ac:dyDescent="0.2">
      <c r="T1749" s="34"/>
      <c r="V1749" s="34"/>
      <c r="W1749" s="34"/>
    </row>
    <row r="1750" spans="20:23" x14ac:dyDescent="0.2">
      <c r="T1750" s="34"/>
      <c r="V1750" s="34"/>
      <c r="W1750" s="34"/>
    </row>
    <row r="1751" spans="20:23" x14ac:dyDescent="0.2">
      <c r="T1751" s="34"/>
      <c r="V1751" s="34"/>
      <c r="W1751" s="34"/>
    </row>
    <row r="1752" spans="20:23" x14ac:dyDescent="0.2">
      <c r="T1752" s="34"/>
      <c r="V1752" s="34"/>
      <c r="W1752" s="34"/>
    </row>
    <row r="1753" spans="20:23" x14ac:dyDescent="0.2">
      <c r="T1753" s="34"/>
      <c r="V1753" s="34"/>
      <c r="W1753" s="34"/>
    </row>
    <row r="1754" spans="20:23" x14ac:dyDescent="0.2">
      <c r="T1754" s="34"/>
      <c r="V1754" s="34"/>
      <c r="W1754" s="34"/>
    </row>
    <row r="1755" spans="20:23" x14ac:dyDescent="0.2">
      <c r="T1755" s="34"/>
      <c r="V1755" s="34"/>
      <c r="W1755" s="34"/>
    </row>
    <row r="1756" spans="20:23" x14ac:dyDescent="0.2">
      <c r="T1756" s="34"/>
      <c r="V1756" s="34"/>
      <c r="W1756" s="34"/>
    </row>
    <row r="1757" spans="20:23" x14ac:dyDescent="0.2">
      <c r="T1757" s="34"/>
      <c r="V1757" s="34"/>
      <c r="W1757" s="34"/>
    </row>
    <row r="1758" spans="20:23" x14ac:dyDescent="0.2">
      <c r="T1758" s="34"/>
      <c r="V1758" s="34"/>
      <c r="W1758" s="34"/>
    </row>
    <row r="1759" spans="20:23" x14ac:dyDescent="0.2">
      <c r="T1759" s="34"/>
      <c r="V1759" s="34"/>
      <c r="W1759" s="34"/>
    </row>
    <row r="1760" spans="20:23" x14ac:dyDescent="0.2">
      <c r="T1760" s="34"/>
      <c r="V1760" s="34"/>
      <c r="W1760" s="34"/>
    </row>
    <row r="1761" spans="20:23" x14ac:dyDescent="0.2">
      <c r="T1761" s="34"/>
      <c r="V1761" s="34"/>
      <c r="W1761" s="34"/>
    </row>
    <row r="1762" spans="20:23" x14ac:dyDescent="0.2">
      <c r="T1762" s="34"/>
      <c r="V1762" s="34"/>
      <c r="W1762" s="34"/>
    </row>
    <row r="1763" spans="20:23" x14ac:dyDescent="0.2">
      <c r="T1763" s="34"/>
      <c r="V1763" s="34"/>
      <c r="W1763" s="34"/>
    </row>
    <row r="1764" spans="20:23" x14ac:dyDescent="0.2">
      <c r="T1764" s="34"/>
      <c r="V1764" s="34"/>
      <c r="W1764" s="34"/>
    </row>
    <row r="1765" spans="20:23" x14ac:dyDescent="0.2">
      <c r="T1765" s="34"/>
      <c r="V1765" s="34"/>
      <c r="W1765" s="34"/>
    </row>
    <row r="1766" spans="20:23" x14ac:dyDescent="0.2">
      <c r="T1766" s="34"/>
      <c r="V1766" s="34"/>
      <c r="W1766" s="34"/>
    </row>
    <row r="1767" spans="20:23" x14ac:dyDescent="0.2">
      <c r="T1767" s="34"/>
      <c r="V1767" s="34"/>
      <c r="W1767" s="34"/>
    </row>
    <row r="1768" spans="20:23" x14ac:dyDescent="0.2">
      <c r="T1768" s="34"/>
      <c r="V1768" s="34"/>
      <c r="W1768" s="34"/>
    </row>
    <row r="1769" spans="20:23" x14ac:dyDescent="0.2">
      <c r="T1769" s="34"/>
      <c r="V1769" s="34"/>
      <c r="W1769" s="34"/>
    </row>
    <row r="1770" spans="20:23" x14ac:dyDescent="0.2">
      <c r="T1770" s="34"/>
      <c r="V1770" s="34"/>
      <c r="W1770" s="34"/>
    </row>
    <row r="1771" spans="20:23" x14ac:dyDescent="0.2">
      <c r="T1771" s="34"/>
      <c r="V1771" s="34"/>
      <c r="W1771" s="34"/>
    </row>
    <row r="1772" spans="20:23" x14ac:dyDescent="0.2">
      <c r="T1772" s="34"/>
      <c r="V1772" s="34"/>
      <c r="W1772" s="34"/>
    </row>
    <row r="1773" spans="20:23" x14ac:dyDescent="0.2">
      <c r="T1773" s="34"/>
      <c r="V1773" s="34"/>
      <c r="W1773" s="34"/>
    </row>
    <row r="1774" spans="20:23" x14ac:dyDescent="0.2">
      <c r="T1774" s="34"/>
      <c r="V1774" s="34"/>
      <c r="W1774" s="34"/>
    </row>
    <row r="1775" spans="20:23" x14ac:dyDescent="0.2">
      <c r="T1775" s="34"/>
      <c r="V1775" s="34"/>
      <c r="W1775" s="34"/>
    </row>
    <row r="1776" spans="20:23" x14ac:dyDescent="0.2">
      <c r="T1776" s="34"/>
      <c r="V1776" s="34"/>
      <c r="W1776" s="34"/>
    </row>
    <row r="1777" spans="20:23" x14ac:dyDescent="0.2">
      <c r="T1777" s="34"/>
      <c r="V1777" s="34"/>
      <c r="W1777" s="34"/>
    </row>
    <row r="1778" spans="20:23" x14ac:dyDescent="0.2">
      <c r="T1778" s="34"/>
      <c r="V1778" s="34"/>
      <c r="W1778" s="34"/>
    </row>
    <row r="1779" spans="20:23" x14ac:dyDescent="0.2">
      <c r="T1779" s="34"/>
      <c r="V1779" s="34"/>
      <c r="W1779" s="34"/>
    </row>
    <row r="1780" spans="20:23" x14ac:dyDescent="0.2">
      <c r="T1780" s="34"/>
      <c r="V1780" s="34"/>
      <c r="W1780" s="34"/>
    </row>
    <row r="1781" spans="20:23" x14ac:dyDescent="0.2">
      <c r="T1781" s="34"/>
      <c r="V1781" s="34"/>
      <c r="W1781" s="34"/>
    </row>
    <row r="1782" spans="20:23" x14ac:dyDescent="0.2">
      <c r="T1782" s="34"/>
      <c r="V1782" s="34"/>
      <c r="W1782" s="34"/>
    </row>
    <row r="1783" spans="20:23" x14ac:dyDescent="0.2">
      <c r="T1783" s="34"/>
      <c r="V1783" s="34"/>
      <c r="W1783" s="34"/>
    </row>
    <row r="1784" spans="20:23" x14ac:dyDescent="0.2">
      <c r="T1784" s="34"/>
      <c r="V1784" s="34"/>
      <c r="W1784" s="34"/>
    </row>
    <row r="1785" spans="20:23" x14ac:dyDescent="0.2">
      <c r="T1785" s="34"/>
      <c r="V1785" s="34"/>
      <c r="W1785" s="34"/>
    </row>
    <row r="1786" spans="20:23" x14ac:dyDescent="0.2">
      <c r="T1786" s="34"/>
      <c r="V1786" s="34"/>
      <c r="W1786" s="34"/>
    </row>
    <row r="1787" spans="20:23" x14ac:dyDescent="0.2">
      <c r="T1787" s="34"/>
      <c r="V1787" s="34"/>
      <c r="W1787" s="34"/>
    </row>
    <row r="1788" spans="20:23" x14ac:dyDescent="0.2">
      <c r="T1788" s="34"/>
      <c r="V1788" s="34"/>
      <c r="W1788" s="34"/>
    </row>
    <row r="1789" spans="20:23" x14ac:dyDescent="0.2">
      <c r="T1789" s="34"/>
      <c r="V1789" s="34"/>
      <c r="W1789" s="34"/>
    </row>
    <row r="1790" spans="20:23" x14ac:dyDescent="0.2">
      <c r="T1790" s="34"/>
      <c r="V1790" s="34"/>
      <c r="W1790" s="34"/>
    </row>
    <row r="1791" spans="20:23" x14ac:dyDescent="0.2">
      <c r="T1791" s="34"/>
      <c r="V1791" s="34"/>
      <c r="W1791" s="34"/>
    </row>
    <row r="1792" spans="20:23" x14ac:dyDescent="0.2">
      <c r="T1792" s="34"/>
      <c r="V1792" s="34"/>
      <c r="W1792" s="34"/>
    </row>
    <row r="1793" spans="20:23" x14ac:dyDescent="0.2">
      <c r="T1793" s="34"/>
      <c r="V1793" s="34"/>
      <c r="W1793" s="34"/>
    </row>
    <row r="1794" spans="20:23" x14ac:dyDescent="0.2">
      <c r="T1794" s="34"/>
      <c r="V1794" s="34"/>
      <c r="W1794" s="34"/>
    </row>
    <row r="1795" spans="20:23" x14ac:dyDescent="0.2">
      <c r="T1795" s="34"/>
      <c r="V1795" s="34"/>
      <c r="W1795" s="34"/>
    </row>
    <row r="1796" spans="20:23" x14ac:dyDescent="0.2">
      <c r="T1796" s="34"/>
      <c r="V1796" s="34"/>
      <c r="W1796" s="34"/>
    </row>
    <row r="1797" spans="20:23" x14ac:dyDescent="0.2">
      <c r="T1797" s="34"/>
      <c r="V1797" s="34"/>
      <c r="W1797" s="34"/>
    </row>
    <row r="1798" spans="20:23" x14ac:dyDescent="0.2">
      <c r="T1798" s="34"/>
      <c r="V1798" s="34"/>
      <c r="W1798" s="34"/>
    </row>
    <row r="1799" spans="20:23" x14ac:dyDescent="0.2">
      <c r="T1799" s="34"/>
      <c r="V1799" s="34"/>
      <c r="W1799" s="34"/>
    </row>
    <row r="1800" spans="20:23" x14ac:dyDescent="0.2">
      <c r="T1800" s="34"/>
      <c r="V1800" s="34"/>
      <c r="W1800" s="34"/>
    </row>
    <row r="1801" spans="20:23" x14ac:dyDescent="0.2">
      <c r="T1801" s="34"/>
      <c r="V1801" s="34"/>
      <c r="W1801" s="34"/>
    </row>
    <row r="1802" spans="20:23" x14ac:dyDescent="0.2">
      <c r="T1802" s="34"/>
      <c r="V1802" s="34"/>
      <c r="W1802" s="34"/>
    </row>
    <row r="1803" spans="20:23" x14ac:dyDescent="0.2">
      <c r="T1803" s="34"/>
      <c r="V1803" s="34"/>
      <c r="W1803" s="34"/>
    </row>
    <row r="1804" spans="20:23" x14ac:dyDescent="0.2">
      <c r="T1804" s="34"/>
      <c r="V1804" s="34"/>
      <c r="W1804" s="34"/>
    </row>
    <row r="1805" spans="20:23" x14ac:dyDescent="0.2">
      <c r="T1805" s="34"/>
      <c r="V1805" s="34"/>
      <c r="W1805" s="34"/>
    </row>
    <row r="1806" spans="20:23" x14ac:dyDescent="0.2">
      <c r="T1806" s="34"/>
      <c r="V1806" s="34"/>
      <c r="W1806" s="34"/>
    </row>
    <row r="1807" spans="20:23" x14ac:dyDescent="0.2">
      <c r="T1807" s="34"/>
      <c r="V1807" s="34"/>
      <c r="W1807" s="34"/>
    </row>
    <row r="1808" spans="20:23" x14ac:dyDescent="0.2">
      <c r="T1808" s="34"/>
      <c r="V1808" s="34"/>
      <c r="W1808" s="34"/>
    </row>
    <row r="1809" spans="20:23" x14ac:dyDescent="0.2">
      <c r="T1809" s="34"/>
      <c r="V1809" s="34"/>
      <c r="W1809" s="34"/>
    </row>
    <row r="1810" spans="20:23" x14ac:dyDescent="0.2">
      <c r="T1810" s="34"/>
      <c r="V1810" s="34"/>
      <c r="W1810" s="34"/>
    </row>
    <row r="1811" spans="20:23" x14ac:dyDescent="0.2">
      <c r="T1811" s="34"/>
      <c r="V1811" s="34"/>
      <c r="W1811" s="34"/>
    </row>
    <row r="1812" spans="20:23" x14ac:dyDescent="0.2">
      <c r="T1812" s="34"/>
      <c r="V1812" s="34"/>
      <c r="W1812" s="34"/>
    </row>
    <row r="1813" spans="20:23" x14ac:dyDescent="0.2">
      <c r="T1813" s="34"/>
      <c r="V1813" s="34"/>
      <c r="W1813" s="34"/>
    </row>
    <row r="1814" spans="20:23" x14ac:dyDescent="0.2">
      <c r="T1814" s="34"/>
      <c r="V1814" s="34"/>
      <c r="W1814" s="34"/>
    </row>
    <row r="1815" spans="20:23" x14ac:dyDescent="0.2">
      <c r="T1815" s="34"/>
      <c r="V1815" s="34"/>
      <c r="W1815" s="34"/>
    </row>
    <row r="1816" spans="20:23" x14ac:dyDescent="0.2">
      <c r="T1816" s="34"/>
      <c r="V1816" s="34"/>
      <c r="W1816" s="34"/>
    </row>
    <row r="1817" spans="20:23" x14ac:dyDescent="0.2">
      <c r="T1817" s="34"/>
      <c r="V1817" s="34"/>
      <c r="W1817" s="34"/>
    </row>
    <row r="1818" spans="20:23" x14ac:dyDescent="0.2">
      <c r="T1818" s="34"/>
      <c r="V1818" s="34"/>
      <c r="W1818" s="34"/>
    </row>
    <row r="1819" spans="20:23" x14ac:dyDescent="0.2">
      <c r="T1819" s="34"/>
      <c r="V1819" s="34"/>
      <c r="W1819" s="34"/>
    </row>
    <row r="1820" spans="20:23" x14ac:dyDescent="0.2">
      <c r="T1820" s="34"/>
      <c r="V1820" s="34"/>
      <c r="W1820" s="34"/>
    </row>
    <row r="1821" spans="20:23" x14ac:dyDescent="0.2">
      <c r="T1821" s="34"/>
      <c r="V1821" s="34"/>
      <c r="W1821" s="34"/>
    </row>
    <row r="1822" spans="20:23" x14ac:dyDescent="0.2">
      <c r="T1822" s="34"/>
      <c r="V1822" s="34"/>
      <c r="W1822" s="34"/>
    </row>
    <row r="1823" spans="20:23" x14ac:dyDescent="0.2">
      <c r="T1823" s="34"/>
      <c r="V1823" s="34"/>
      <c r="W1823" s="34"/>
    </row>
    <row r="1824" spans="20:23" x14ac:dyDescent="0.2">
      <c r="T1824" s="34"/>
      <c r="V1824" s="34"/>
      <c r="W1824" s="34"/>
    </row>
    <row r="1825" spans="20:23" x14ac:dyDescent="0.2">
      <c r="T1825" s="34"/>
      <c r="V1825" s="34"/>
      <c r="W1825" s="34"/>
    </row>
    <row r="1826" spans="20:23" x14ac:dyDescent="0.2">
      <c r="T1826" s="34"/>
      <c r="V1826" s="34"/>
      <c r="W1826" s="34"/>
    </row>
    <row r="1827" spans="20:23" x14ac:dyDescent="0.2">
      <c r="T1827" s="34"/>
      <c r="V1827" s="34"/>
      <c r="W1827" s="34"/>
    </row>
    <row r="1828" spans="20:23" x14ac:dyDescent="0.2">
      <c r="T1828" s="34"/>
      <c r="V1828" s="34"/>
      <c r="W1828" s="34"/>
    </row>
    <row r="1829" spans="20:23" x14ac:dyDescent="0.2">
      <c r="T1829" s="34"/>
      <c r="V1829" s="34"/>
      <c r="W1829" s="34"/>
    </row>
    <row r="1830" spans="20:23" x14ac:dyDescent="0.2">
      <c r="T1830" s="34"/>
      <c r="V1830" s="34"/>
      <c r="W1830" s="34"/>
    </row>
    <row r="1831" spans="20:23" x14ac:dyDescent="0.2">
      <c r="T1831" s="34"/>
      <c r="V1831" s="34"/>
      <c r="W1831" s="34"/>
    </row>
    <row r="1832" spans="20:23" x14ac:dyDescent="0.2">
      <c r="T1832" s="34"/>
      <c r="V1832" s="34"/>
      <c r="W1832" s="34"/>
    </row>
    <row r="1833" spans="20:23" x14ac:dyDescent="0.2">
      <c r="T1833" s="34"/>
      <c r="V1833" s="34"/>
      <c r="W1833" s="34"/>
    </row>
    <row r="1834" spans="20:23" x14ac:dyDescent="0.2">
      <c r="T1834" s="34"/>
      <c r="V1834" s="34"/>
      <c r="W1834" s="34"/>
    </row>
    <row r="1835" spans="20:23" x14ac:dyDescent="0.2">
      <c r="T1835" s="34"/>
      <c r="V1835" s="34"/>
      <c r="W1835" s="34"/>
    </row>
    <row r="1836" spans="20:23" x14ac:dyDescent="0.2">
      <c r="T1836" s="34"/>
      <c r="V1836" s="34"/>
      <c r="W1836" s="34"/>
    </row>
    <row r="1837" spans="20:23" x14ac:dyDescent="0.2">
      <c r="T1837" s="34"/>
      <c r="V1837" s="34"/>
      <c r="W1837" s="34"/>
    </row>
    <row r="1838" spans="20:23" x14ac:dyDescent="0.2">
      <c r="T1838" s="34"/>
      <c r="V1838" s="34"/>
      <c r="W1838" s="34"/>
    </row>
    <row r="1839" spans="20:23" x14ac:dyDescent="0.2">
      <c r="T1839" s="34"/>
      <c r="V1839" s="34"/>
      <c r="W1839" s="34"/>
    </row>
    <row r="1840" spans="20:23" x14ac:dyDescent="0.2">
      <c r="T1840" s="34"/>
      <c r="V1840" s="34"/>
      <c r="W1840" s="34"/>
    </row>
    <row r="1841" spans="20:23" x14ac:dyDescent="0.2">
      <c r="T1841" s="34"/>
      <c r="V1841" s="34"/>
      <c r="W1841" s="34"/>
    </row>
    <row r="1842" spans="20:23" x14ac:dyDescent="0.2">
      <c r="T1842" s="34"/>
      <c r="V1842" s="34"/>
      <c r="W1842" s="34"/>
    </row>
    <row r="1843" spans="20:23" x14ac:dyDescent="0.2">
      <c r="T1843" s="34"/>
      <c r="V1843" s="34"/>
      <c r="W1843" s="34"/>
    </row>
    <row r="1844" spans="20:23" x14ac:dyDescent="0.2">
      <c r="T1844" s="34"/>
      <c r="V1844" s="34"/>
      <c r="W1844" s="34"/>
    </row>
    <row r="1845" spans="20:23" x14ac:dyDescent="0.2">
      <c r="T1845" s="34"/>
      <c r="V1845" s="34"/>
      <c r="W1845" s="34"/>
    </row>
    <row r="1846" spans="20:23" x14ac:dyDescent="0.2">
      <c r="T1846" s="34"/>
      <c r="V1846" s="34"/>
      <c r="W1846" s="34"/>
    </row>
    <row r="1847" spans="20:23" x14ac:dyDescent="0.2">
      <c r="T1847" s="34"/>
      <c r="V1847" s="34"/>
      <c r="W1847" s="34"/>
    </row>
    <row r="1848" spans="20:23" x14ac:dyDescent="0.2">
      <c r="T1848" s="34"/>
      <c r="V1848" s="34"/>
      <c r="W1848" s="34"/>
    </row>
    <row r="1849" spans="20:23" x14ac:dyDescent="0.2">
      <c r="T1849" s="34"/>
      <c r="V1849" s="34"/>
      <c r="W1849" s="34"/>
    </row>
    <row r="1850" spans="20:23" x14ac:dyDescent="0.2">
      <c r="T1850" s="34"/>
      <c r="V1850" s="34"/>
      <c r="W1850" s="34"/>
    </row>
    <row r="1851" spans="20:23" x14ac:dyDescent="0.2">
      <c r="T1851" s="34"/>
      <c r="V1851" s="34"/>
      <c r="W1851" s="34"/>
    </row>
    <row r="1852" spans="20:23" x14ac:dyDescent="0.2">
      <c r="T1852" s="34"/>
      <c r="V1852" s="34"/>
      <c r="W1852" s="34"/>
    </row>
    <row r="1853" spans="20:23" x14ac:dyDescent="0.2">
      <c r="T1853" s="34"/>
      <c r="V1853" s="34"/>
      <c r="W1853" s="34"/>
    </row>
    <row r="1854" spans="20:23" x14ac:dyDescent="0.2">
      <c r="T1854" s="34"/>
      <c r="V1854" s="34"/>
      <c r="W1854" s="34"/>
    </row>
    <row r="1855" spans="20:23" x14ac:dyDescent="0.2">
      <c r="T1855" s="34"/>
      <c r="V1855" s="34"/>
      <c r="W1855" s="34"/>
    </row>
    <row r="1856" spans="20:23" x14ac:dyDescent="0.2">
      <c r="T1856" s="34"/>
      <c r="V1856" s="34"/>
      <c r="W1856" s="34"/>
    </row>
    <row r="1857" spans="20:23" x14ac:dyDescent="0.2">
      <c r="T1857" s="34"/>
      <c r="V1857" s="34"/>
      <c r="W1857" s="34"/>
    </row>
    <row r="1858" spans="20:23" x14ac:dyDescent="0.2">
      <c r="T1858" s="34"/>
      <c r="V1858" s="34"/>
      <c r="W1858" s="34"/>
    </row>
    <row r="1859" spans="20:23" x14ac:dyDescent="0.2">
      <c r="T1859" s="34"/>
      <c r="V1859" s="34"/>
      <c r="W1859" s="34"/>
    </row>
    <row r="1860" spans="20:23" x14ac:dyDescent="0.2">
      <c r="T1860" s="34"/>
      <c r="V1860" s="34"/>
      <c r="W1860" s="34"/>
    </row>
    <row r="1861" spans="20:23" x14ac:dyDescent="0.2">
      <c r="T1861" s="34"/>
      <c r="V1861" s="34"/>
      <c r="W1861" s="34"/>
    </row>
    <row r="1862" spans="20:23" x14ac:dyDescent="0.2">
      <c r="T1862" s="34"/>
      <c r="V1862" s="34"/>
      <c r="W1862" s="34"/>
    </row>
    <row r="1863" spans="20:23" x14ac:dyDescent="0.2">
      <c r="T1863" s="34"/>
      <c r="V1863" s="34"/>
      <c r="W1863" s="34"/>
    </row>
    <row r="1864" spans="20:23" x14ac:dyDescent="0.2">
      <c r="T1864" s="34"/>
      <c r="V1864" s="34"/>
      <c r="W1864" s="34"/>
    </row>
    <row r="1865" spans="20:23" x14ac:dyDescent="0.2">
      <c r="T1865" s="34"/>
      <c r="V1865" s="34"/>
      <c r="W1865" s="34"/>
    </row>
    <row r="1866" spans="20:23" x14ac:dyDescent="0.2">
      <c r="T1866" s="34"/>
      <c r="V1866" s="34"/>
      <c r="W1866" s="34"/>
    </row>
    <row r="1867" spans="20:23" x14ac:dyDescent="0.2">
      <c r="T1867" s="34"/>
      <c r="V1867" s="34"/>
      <c r="W1867" s="34"/>
    </row>
    <row r="1868" spans="20:23" x14ac:dyDescent="0.2">
      <c r="T1868" s="34"/>
      <c r="V1868" s="34"/>
      <c r="W1868" s="34"/>
    </row>
    <row r="1869" spans="20:23" x14ac:dyDescent="0.2">
      <c r="T1869" s="34"/>
      <c r="V1869" s="34"/>
      <c r="W1869" s="34"/>
    </row>
    <row r="1870" spans="20:23" x14ac:dyDescent="0.2">
      <c r="T1870" s="34"/>
      <c r="V1870" s="34"/>
      <c r="W1870" s="34"/>
    </row>
    <row r="1871" spans="20:23" x14ac:dyDescent="0.2">
      <c r="T1871" s="34"/>
      <c r="V1871" s="34"/>
      <c r="W1871" s="34"/>
    </row>
    <row r="1872" spans="20:23" x14ac:dyDescent="0.2">
      <c r="T1872" s="34"/>
      <c r="V1872" s="34"/>
      <c r="W1872" s="34"/>
    </row>
    <row r="1873" spans="20:23" x14ac:dyDescent="0.2">
      <c r="T1873" s="34"/>
      <c r="V1873" s="34"/>
      <c r="W1873" s="34"/>
    </row>
    <row r="1874" spans="20:23" x14ac:dyDescent="0.2">
      <c r="T1874" s="34"/>
      <c r="V1874" s="34"/>
      <c r="W1874" s="34"/>
    </row>
    <row r="1875" spans="20:23" x14ac:dyDescent="0.2">
      <c r="T1875" s="34"/>
      <c r="V1875" s="34"/>
      <c r="W1875" s="34"/>
    </row>
    <row r="1876" spans="20:23" x14ac:dyDescent="0.2">
      <c r="T1876" s="34"/>
      <c r="V1876" s="34"/>
      <c r="W1876" s="34"/>
    </row>
    <row r="1877" spans="20:23" x14ac:dyDescent="0.2">
      <c r="T1877" s="34"/>
      <c r="V1877" s="34"/>
      <c r="W1877" s="34"/>
    </row>
    <row r="1878" spans="20:23" x14ac:dyDescent="0.2">
      <c r="T1878" s="34"/>
      <c r="V1878" s="34"/>
      <c r="W1878" s="34"/>
    </row>
    <row r="1879" spans="20:23" x14ac:dyDescent="0.2">
      <c r="T1879" s="34"/>
      <c r="V1879" s="34"/>
      <c r="W1879" s="34"/>
    </row>
    <row r="1880" spans="20:23" x14ac:dyDescent="0.2">
      <c r="T1880" s="34"/>
      <c r="V1880" s="34"/>
      <c r="W1880" s="34"/>
    </row>
    <row r="1881" spans="20:23" x14ac:dyDescent="0.2">
      <c r="T1881" s="34"/>
      <c r="V1881" s="34"/>
      <c r="W1881" s="34"/>
    </row>
    <row r="1882" spans="20:23" x14ac:dyDescent="0.2">
      <c r="T1882" s="34"/>
      <c r="V1882" s="34"/>
      <c r="W1882" s="34"/>
    </row>
    <row r="1883" spans="20:23" x14ac:dyDescent="0.2">
      <c r="T1883" s="34"/>
      <c r="V1883" s="34"/>
      <c r="W1883" s="34"/>
    </row>
    <row r="1884" spans="20:23" x14ac:dyDescent="0.2">
      <c r="T1884" s="34"/>
      <c r="V1884" s="34"/>
      <c r="W1884" s="34"/>
    </row>
    <row r="1885" spans="20:23" x14ac:dyDescent="0.2">
      <c r="T1885" s="34"/>
      <c r="V1885" s="34"/>
      <c r="W1885" s="34"/>
    </row>
    <row r="1886" spans="20:23" x14ac:dyDescent="0.2">
      <c r="T1886" s="34"/>
      <c r="V1886" s="34"/>
      <c r="W1886" s="34"/>
    </row>
    <row r="1887" spans="20:23" x14ac:dyDescent="0.2">
      <c r="T1887" s="34"/>
      <c r="V1887" s="34"/>
      <c r="W1887" s="34"/>
    </row>
    <row r="1888" spans="20:23" x14ac:dyDescent="0.2">
      <c r="T1888" s="34"/>
      <c r="V1888" s="34"/>
      <c r="W1888" s="34"/>
    </row>
    <row r="1889" spans="20:23" x14ac:dyDescent="0.2">
      <c r="T1889" s="34"/>
      <c r="V1889" s="34"/>
      <c r="W1889" s="34"/>
    </row>
    <row r="1890" spans="20:23" x14ac:dyDescent="0.2">
      <c r="T1890" s="34"/>
      <c r="V1890" s="34"/>
      <c r="W1890" s="34"/>
    </row>
    <row r="1891" spans="20:23" x14ac:dyDescent="0.2">
      <c r="T1891" s="34"/>
      <c r="V1891" s="34"/>
      <c r="W1891" s="34"/>
    </row>
    <row r="1892" spans="20:23" x14ac:dyDescent="0.2">
      <c r="T1892" s="34"/>
      <c r="V1892" s="34"/>
      <c r="W1892" s="34"/>
    </row>
    <row r="1893" spans="20:23" x14ac:dyDescent="0.2">
      <c r="T1893" s="34"/>
      <c r="V1893" s="34"/>
      <c r="W1893" s="34"/>
    </row>
    <row r="1894" spans="20:23" x14ac:dyDescent="0.2">
      <c r="T1894" s="34"/>
      <c r="V1894" s="34"/>
      <c r="W1894" s="34"/>
    </row>
    <row r="1895" spans="20:23" x14ac:dyDescent="0.2">
      <c r="T1895" s="34"/>
      <c r="V1895" s="34"/>
      <c r="W1895" s="34"/>
    </row>
    <row r="1896" spans="20:23" x14ac:dyDescent="0.2">
      <c r="T1896" s="34"/>
      <c r="V1896" s="34"/>
      <c r="W1896" s="34"/>
    </row>
    <row r="1897" spans="20:23" x14ac:dyDescent="0.2">
      <c r="T1897" s="34"/>
      <c r="V1897" s="34"/>
      <c r="W1897" s="34"/>
    </row>
    <row r="1898" spans="20:23" x14ac:dyDescent="0.2">
      <c r="T1898" s="34"/>
      <c r="V1898" s="34"/>
      <c r="W1898" s="34"/>
    </row>
    <row r="1899" spans="20:23" x14ac:dyDescent="0.2">
      <c r="T1899" s="34"/>
      <c r="V1899" s="34"/>
      <c r="W1899" s="34"/>
    </row>
    <row r="1900" spans="20:23" x14ac:dyDescent="0.2">
      <c r="T1900" s="34"/>
      <c r="V1900" s="34"/>
      <c r="W1900" s="34"/>
    </row>
    <row r="1901" spans="20:23" x14ac:dyDescent="0.2">
      <c r="T1901" s="34"/>
      <c r="V1901" s="34"/>
      <c r="W1901" s="34"/>
    </row>
    <row r="1902" spans="20:23" x14ac:dyDescent="0.2">
      <c r="T1902" s="34"/>
      <c r="V1902" s="34"/>
      <c r="W1902" s="34"/>
    </row>
    <row r="1903" spans="20:23" x14ac:dyDescent="0.2">
      <c r="T1903" s="34"/>
      <c r="V1903" s="34"/>
      <c r="W1903" s="34"/>
    </row>
    <row r="1904" spans="20:23" x14ac:dyDescent="0.2">
      <c r="T1904" s="34"/>
      <c r="V1904" s="34"/>
      <c r="W1904" s="34"/>
    </row>
    <row r="1905" spans="20:23" x14ac:dyDescent="0.2">
      <c r="T1905" s="34"/>
      <c r="V1905" s="34"/>
      <c r="W1905" s="34"/>
    </row>
    <row r="1906" spans="20:23" x14ac:dyDescent="0.2">
      <c r="T1906" s="34"/>
      <c r="V1906" s="34"/>
      <c r="W1906" s="34"/>
    </row>
    <row r="1907" spans="20:23" x14ac:dyDescent="0.2">
      <c r="T1907" s="34"/>
      <c r="V1907" s="34"/>
      <c r="W1907" s="34"/>
    </row>
    <row r="1908" spans="20:23" x14ac:dyDescent="0.2">
      <c r="T1908" s="34"/>
      <c r="V1908" s="34"/>
      <c r="W1908" s="34"/>
    </row>
    <row r="1909" spans="20:23" x14ac:dyDescent="0.2">
      <c r="T1909" s="34"/>
      <c r="V1909" s="34"/>
      <c r="W1909" s="34"/>
    </row>
    <row r="1910" spans="20:23" x14ac:dyDescent="0.2">
      <c r="T1910" s="34"/>
      <c r="V1910" s="34"/>
      <c r="W1910" s="34"/>
    </row>
    <row r="1911" spans="20:23" x14ac:dyDescent="0.2">
      <c r="T1911" s="34"/>
      <c r="V1911" s="34"/>
      <c r="W1911" s="34"/>
    </row>
    <row r="1912" spans="20:23" x14ac:dyDescent="0.2">
      <c r="T1912" s="34"/>
      <c r="V1912" s="34"/>
      <c r="W1912" s="34"/>
    </row>
    <row r="1913" spans="20:23" x14ac:dyDescent="0.2">
      <c r="T1913" s="34"/>
      <c r="V1913" s="34"/>
      <c r="W1913" s="34"/>
    </row>
    <row r="1914" spans="20:23" x14ac:dyDescent="0.2">
      <c r="T1914" s="34"/>
      <c r="V1914" s="34"/>
      <c r="W1914" s="34"/>
    </row>
    <row r="1915" spans="20:23" x14ac:dyDescent="0.2">
      <c r="T1915" s="34"/>
      <c r="V1915" s="34"/>
      <c r="W1915" s="34"/>
    </row>
    <row r="1916" spans="20:23" x14ac:dyDescent="0.2">
      <c r="T1916" s="34"/>
      <c r="V1916" s="34"/>
      <c r="W1916" s="34"/>
    </row>
    <row r="1917" spans="20:23" x14ac:dyDescent="0.2">
      <c r="T1917" s="34"/>
      <c r="V1917" s="34"/>
      <c r="W1917" s="34"/>
    </row>
    <row r="1918" spans="20:23" x14ac:dyDescent="0.2">
      <c r="T1918" s="34"/>
      <c r="V1918" s="34"/>
      <c r="W1918" s="34"/>
    </row>
    <row r="1919" spans="20:23" x14ac:dyDescent="0.2">
      <c r="T1919" s="34"/>
      <c r="V1919" s="34"/>
      <c r="W1919" s="34"/>
    </row>
    <row r="1920" spans="20:23" x14ac:dyDescent="0.2">
      <c r="T1920" s="34"/>
      <c r="V1920" s="34"/>
      <c r="W1920" s="34"/>
    </row>
    <row r="1921" spans="20:23" x14ac:dyDescent="0.2">
      <c r="T1921" s="34"/>
      <c r="V1921" s="34"/>
      <c r="W1921" s="34"/>
    </row>
    <row r="1922" spans="20:23" x14ac:dyDescent="0.2">
      <c r="T1922" s="34"/>
      <c r="V1922" s="34"/>
      <c r="W1922" s="34"/>
    </row>
    <row r="1923" spans="20:23" x14ac:dyDescent="0.2">
      <c r="T1923" s="34"/>
      <c r="V1923" s="34"/>
      <c r="W1923" s="34"/>
    </row>
    <row r="1924" spans="20:23" x14ac:dyDescent="0.2">
      <c r="T1924" s="34"/>
      <c r="V1924" s="34"/>
      <c r="W1924" s="34"/>
    </row>
    <row r="1925" spans="20:23" x14ac:dyDescent="0.2">
      <c r="T1925" s="34"/>
      <c r="V1925" s="34"/>
      <c r="W1925" s="34"/>
    </row>
    <row r="1926" spans="20:23" x14ac:dyDescent="0.2">
      <c r="T1926" s="34"/>
      <c r="V1926" s="34"/>
      <c r="W1926" s="34"/>
    </row>
    <row r="1927" spans="20:23" x14ac:dyDescent="0.2">
      <c r="T1927" s="34"/>
      <c r="V1927" s="34"/>
      <c r="W1927" s="34"/>
    </row>
    <row r="1928" spans="20:23" x14ac:dyDescent="0.2">
      <c r="T1928" s="34"/>
      <c r="V1928" s="34"/>
      <c r="W1928" s="34"/>
    </row>
    <row r="1929" spans="20:23" x14ac:dyDescent="0.2">
      <c r="T1929" s="34"/>
      <c r="V1929" s="34"/>
      <c r="W1929" s="34"/>
    </row>
    <row r="1930" spans="20:23" x14ac:dyDescent="0.2">
      <c r="T1930" s="34"/>
      <c r="V1930" s="34"/>
      <c r="W1930" s="34"/>
    </row>
    <row r="1931" spans="20:23" x14ac:dyDescent="0.2">
      <c r="T1931" s="34"/>
      <c r="V1931" s="34"/>
      <c r="W1931" s="34"/>
    </row>
    <row r="1932" spans="20:23" x14ac:dyDescent="0.2">
      <c r="T1932" s="34"/>
      <c r="V1932" s="34"/>
      <c r="W1932" s="34"/>
    </row>
    <row r="1933" spans="20:23" x14ac:dyDescent="0.2">
      <c r="T1933" s="34"/>
      <c r="V1933" s="34"/>
      <c r="W1933" s="34"/>
    </row>
    <row r="1934" spans="20:23" x14ac:dyDescent="0.2">
      <c r="T1934" s="34"/>
      <c r="V1934" s="34"/>
      <c r="W1934" s="34"/>
    </row>
    <row r="1935" spans="20:23" x14ac:dyDescent="0.2">
      <c r="T1935" s="34"/>
      <c r="V1935" s="34"/>
      <c r="W1935" s="34"/>
    </row>
    <row r="1936" spans="20:23" x14ac:dyDescent="0.2">
      <c r="T1936" s="34"/>
      <c r="V1936" s="34"/>
      <c r="W1936" s="34"/>
    </row>
    <row r="1937" spans="20:23" x14ac:dyDescent="0.2">
      <c r="T1937" s="34"/>
      <c r="V1937" s="34"/>
      <c r="W1937" s="34"/>
    </row>
    <row r="1938" spans="20:23" x14ac:dyDescent="0.2">
      <c r="T1938" s="34"/>
      <c r="V1938" s="34"/>
      <c r="W1938" s="34"/>
    </row>
    <row r="1939" spans="20:23" x14ac:dyDescent="0.2">
      <c r="T1939" s="34"/>
      <c r="V1939" s="34"/>
      <c r="W1939" s="34"/>
    </row>
    <row r="1940" spans="20:23" x14ac:dyDescent="0.2">
      <c r="T1940" s="34"/>
      <c r="V1940" s="34"/>
      <c r="W1940" s="34"/>
    </row>
    <row r="1941" spans="20:23" x14ac:dyDescent="0.2">
      <c r="T1941" s="34"/>
      <c r="V1941" s="34"/>
      <c r="W1941" s="34"/>
    </row>
    <row r="1942" spans="20:23" x14ac:dyDescent="0.2">
      <c r="T1942" s="34"/>
      <c r="V1942" s="34"/>
      <c r="W1942" s="34"/>
    </row>
    <row r="1943" spans="20:23" x14ac:dyDescent="0.2">
      <c r="T1943" s="34"/>
      <c r="V1943" s="34"/>
      <c r="W1943" s="34"/>
    </row>
    <row r="1944" spans="20:23" x14ac:dyDescent="0.2">
      <c r="T1944" s="34"/>
      <c r="V1944" s="34"/>
      <c r="W1944" s="34"/>
    </row>
    <row r="1945" spans="20:23" x14ac:dyDescent="0.2">
      <c r="T1945" s="34"/>
      <c r="V1945" s="34"/>
      <c r="W1945" s="34"/>
    </row>
    <row r="1946" spans="20:23" x14ac:dyDescent="0.2">
      <c r="T1946" s="34"/>
      <c r="V1946" s="34"/>
      <c r="W1946" s="34"/>
    </row>
    <row r="1947" spans="20:23" x14ac:dyDescent="0.2">
      <c r="T1947" s="34"/>
      <c r="V1947" s="34"/>
      <c r="W1947" s="34"/>
    </row>
    <row r="1948" spans="20:23" x14ac:dyDescent="0.2">
      <c r="T1948" s="34"/>
      <c r="V1948" s="34"/>
      <c r="W1948" s="34"/>
    </row>
    <row r="1949" spans="20:23" x14ac:dyDescent="0.2">
      <c r="T1949" s="34"/>
      <c r="V1949" s="34"/>
      <c r="W1949" s="34"/>
    </row>
    <row r="1950" spans="20:23" x14ac:dyDescent="0.2">
      <c r="T1950" s="34"/>
      <c r="V1950" s="34"/>
      <c r="W1950" s="34"/>
    </row>
    <row r="1951" spans="20:23" x14ac:dyDescent="0.2">
      <c r="T1951" s="34"/>
      <c r="V1951" s="34"/>
      <c r="W1951" s="34"/>
    </row>
    <row r="1952" spans="20:23" x14ac:dyDescent="0.2">
      <c r="T1952" s="34"/>
      <c r="V1952" s="34"/>
      <c r="W1952" s="34"/>
    </row>
    <row r="1953" spans="20:23" x14ac:dyDescent="0.2">
      <c r="T1953" s="34"/>
      <c r="V1953" s="34"/>
      <c r="W1953" s="34"/>
    </row>
    <row r="1954" spans="20:23" x14ac:dyDescent="0.2">
      <c r="T1954" s="34"/>
      <c r="V1954" s="34"/>
      <c r="W1954" s="34"/>
    </row>
    <row r="1955" spans="20:23" x14ac:dyDescent="0.2">
      <c r="T1955" s="34"/>
      <c r="V1955" s="34"/>
      <c r="W1955" s="34"/>
    </row>
    <row r="1956" spans="20:23" x14ac:dyDescent="0.2">
      <c r="T1956" s="34"/>
      <c r="V1956" s="34"/>
      <c r="W1956" s="34"/>
    </row>
    <row r="1957" spans="20:23" x14ac:dyDescent="0.2">
      <c r="T1957" s="34"/>
      <c r="V1957" s="34"/>
      <c r="W1957" s="34"/>
    </row>
    <row r="1958" spans="20:23" x14ac:dyDescent="0.2">
      <c r="T1958" s="34"/>
      <c r="V1958" s="34"/>
      <c r="W1958" s="34"/>
    </row>
    <row r="1959" spans="20:23" x14ac:dyDescent="0.2">
      <c r="T1959" s="34"/>
      <c r="V1959" s="34"/>
      <c r="W1959" s="34"/>
    </row>
    <row r="1960" spans="20:23" x14ac:dyDescent="0.2">
      <c r="T1960" s="34"/>
      <c r="V1960" s="34"/>
      <c r="W1960" s="34"/>
    </row>
    <row r="1961" spans="20:23" x14ac:dyDescent="0.2">
      <c r="T1961" s="34"/>
      <c r="V1961" s="34"/>
      <c r="W1961" s="34"/>
    </row>
    <row r="1962" spans="20:23" x14ac:dyDescent="0.2">
      <c r="T1962" s="34"/>
      <c r="V1962" s="34"/>
      <c r="W1962" s="34"/>
    </row>
    <row r="1963" spans="20:23" x14ac:dyDescent="0.2">
      <c r="T1963" s="34"/>
      <c r="V1963" s="34"/>
      <c r="W1963" s="34"/>
    </row>
    <row r="1964" spans="20:23" x14ac:dyDescent="0.2">
      <c r="T1964" s="34"/>
      <c r="V1964" s="34"/>
      <c r="W1964" s="34"/>
    </row>
    <row r="1965" spans="20:23" x14ac:dyDescent="0.2">
      <c r="T1965" s="34"/>
      <c r="V1965" s="34"/>
      <c r="W1965" s="34"/>
    </row>
    <row r="1966" spans="20:23" x14ac:dyDescent="0.2">
      <c r="T1966" s="34"/>
      <c r="V1966" s="34"/>
      <c r="W1966" s="34"/>
    </row>
    <row r="1967" spans="20:23" x14ac:dyDescent="0.2">
      <c r="T1967" s="34"/>
      <c r="V1967" s="34"/>
      <c r="W1967" s="34"/>
    </row>
    <row r="1968" spans="20:23" x14ac:dyDescent="0.2">
      <c r="T1968" s="34"/>
      <c r="V1968" s="34"/>
      <c r="W1968" s="34"/>
    </row>
    <row r="1969" spans="20:23" x14ac:dyDescent="0.2">
      <c r="T1969" s="34"/>
      <c r="V1969" s="34"/>
      <c r="W1969" s="34"/>
    </row>
    <row r="1970" spans="20:23" x14ac:dyDescent="0.2">
      <c r="T1970" s="34"/>
      <c r="V1970" s="34"/>
      <c r="W1970" s="34"/>
    </row>
    <row r="1971" spans="20:23" x14ac:dyDescent="0.2">
      <c r="T1971" s="34"/>
      <c r="V1971" s="34"/>
      <c r="W1971" s="34"/>
    </row>
    <row r="1972" spans="20:23" x14ac:dyDescent="0.2">
      <c r="T1972" s="34"/>
      <c r="V1972" s="34"/>
      <c r="W1972" s="34"/>
    </row>
    <row r="1973" spans="20:23" x14ac:dyDescent="0.2">
      <c r="T1973" s="34"/>
      <c r="V1973" s="34"/>
      <c r="W1973" s="34"/>
    </row>
    <row r="1974" spans="20:23" x14ac:dyDescent="0.2">
      <c r="T1974" s="34"/>
      <c r="V1974" s="34"/>
      <c r="W1974" s="34"/>
    </row>
    <row r="1975" spans="20:23" x14ac:dyDescent="0.2">
      <c r="T1975" s="34"/>
      <c r="V1975" s="34"/>
      <c r="W1975" s="34"/>
    </row>
    <row r="1976" spans="20:23" x14ac:dyDescent="0.2">
      <c r="T1976" s="34"/>
      <c r="V1976" s="34"/>
      <c r="W1976" s="34"/>
    </row>
    <row r="1977" spans="20:23" x14ac:dyDescent="0.2">
      <c r="T1977" s="34"/>
      <c r="V1977" s="34"/>
      <c r="W1977" s="34"/>
    </row>
    <row r="1978" spans="20:23" x14ac:dyDescent="0.2">
      <c r="T1978" s="34"/>
      <c r="V1978" s="34"/>
      <c r="W1978" s="34"/>
    </row>
    <row r="1979" spans="20:23" x14ac:dyDescent="0.2">
      <c r="T1979" s="34"/>
      <c r="V1979" s="34"/>
      <c r="W1979" s="34"/>
    </row>
    <row r="1980" spans="20:23" x14ac:dyDescent="0.2">
      <c r="T1980" s="34"/>
      <c r="V1980" s="34"/>
      <c r="W1980" s="34"/>
    </row>
    <row r="1981" spans="20:23" x14ac:dyDescent="0.2">
      <c r="T1981" s="34"/>
      <c r="V1981" s="34"/>
      <c r="W1981" s="34"/>
    </row>
    <row r="1982" spans="20:23" x14ac:dyDescent="0.2">
      <c r="T1982" s="34"/>
      <c r="V1982" s="34"/>
      <c r="W1982" s="34"/>
    </row>
    <row r="1983" spans="20:23" x14ac:dyDescent="0.2">
      <c r="T1983" s="34"/>
      <c r="V1983" s="34"/>
      <c r="W1983" s="34"/>
    </row>
    <row r="1984" spans="20:23" x14ac:dyDescent="0.2">
      <c r="T1984" s="34"/>
      <c r="V1984" s="34"/>
      <c r="W1984" s="34"/>
    </row>
    <row r="1985" spans="20:23" x14ac:dyDescent="0.2">
      <c r="T1985" s="34"/>
      <c r="V1985" s="34"/>
      <c r="W1985" s="34"/>
    </row>
    <row r="1986" spans="20:23" x14ac:dyDescent="0.2">
      <c r="T1986" s="34"/>
      <c r="V1986" s="34"/>
      <c r="W1986" s="34"/>
    </row>
    <row r="1987" spans="20:23" x14ac:dyDescent="0.2">
      <c r="T1987" s="34"/>
      <c r="V1987" s="34"/>
      <c r="W1987" s="34"/>
    </row>
    <row r="1988" spans="20:23" x14ac:dyDescent="0.2">
      <c r="T1988" s="34"/>
      <c r="V1988" s="34"/>
      <c r="W1988" s="34"/>
    </row>
    <row r="1989" spans="20:23" x14ac:dyDescent="0.2">
      <c r="T1989" s="34"/>
      <c r="V1989" s="34"/>
      <c r="W1989" s="34"/>
    </row>
    <row r="1990" spans="20:23" x14ac:dyDescent="0.2">
      <c r="T1990" s="34"/>
      <c r="V1990" s="34"/>
      <c r="W1990" s="34"/>
    </row>
    <row r="1991" spans="20:23" x14ac:dyDescent="0.2">
      <c r="T1991" s="34"/>
      <c r="V1991" s="34"/>
      <c r="W1991" s="34"/>
    </row>
    <row r="1992" spans="20:23" x14ac:dyDescent="0.2">
      <c r="T1992" s="34"/>
      <c r="V1992" s="34"/>
      <c r="W1992" s="34"/>
    </row>
    <row r="1993" spans="20:23" x14ac:dyDescent="0.2">
      <c r="T1993" s="34"/>
      <c r="V1993" s="34"/>
      <c r="W1993" s="34"/>
    </row>
    <row r="1994" spans="20:23" x14ac:dyDescent="0.2">
      <c r="T1994" s="34"/>
      <c r="V1994" s="34"/>
      <c r="W1994" s="34"/>
    </row>
    <row r="1995" spans="20:23" x14ac:dyDescent="0.2">
      <c r="T1995" s="34"/>
      <c r="V1995" s="34"/>
      <c r="W1995" s="34"/>
    </row>
    <row r="1996" spans="20:23" x14ac:dyDescent="0.2">
      <c r="T1996" s="34"/>
      <c r="V1996" s="34"/>
      <c r="W1996" s="34"/>
    </row>
    <row r="1997" spans="20:23" x14ac:dyDescent="0.2">
      <c r="T1997" s="34"/>
      <c r="V1997" s="34"/>
      <c r="W1997" s="34"/>
    </row>
    <row r="1998" spans="20:23" x14ac:dyDescent="0.2">
      <c r="T1998" s="34"/>
      <c r="V1998" s="34"/>
      <c r="W1998" s="34"/>
    </row>
    <row r="1999" spans="20:23" x14ac:dyDescent="0.2">
      <c r="T1999" s="34"/>
      <c r="V1999" s="34"/>
      <c r="W1999" s="34"/>
    </row>
    <row r="2000" spans="20:23" x14ac:dyDescent="0.2">
      <c r="T2000" s="34"/>
      <c r="V2000" s="34"/>
      <c r="W2000" s="34"/>
    </row>
    <row r="2001" spans="20:23" x14ac:dyDescent="0.2">
      <c r="T2001" s="34"/>
      <c r="V2001" s="34"/>
      <c r="W2001" s="34"/>
    </row>
    <row r="2002" spans="20:23" x14ac:dyDescent="0.2">
      <c r="T2002" s="34"/>
      <c r="V2002" s="34"/>
      <c r="W2002" s="34"/>
    </row>
    <row r="2003" spans="20:23" x14ac:dyDescent="0.2">
      <c r="T2003" s="34"/>
      <c r="V2003" s="34"/>
      <c r="W2003" s="34"/>
    </row>
    <row r="2004" spans="20:23" x14ac:dyDescent="0.2">
      <c r="T2004" s="34"/>
      <c r="V2004" s="34"/>
      <c r="W2004" s="34"/>
    </row>
    <row r="2005" spans="20:23" x14ac:dyDescent="0.2">
      <c r="T2005" s="34"/>
      <c r="V2005" s="34"/>
      <c r="W2005" s="34"/>
    </row>
    <row r="2006" spans="20:23" x14ac:dyDescent="0.2">
      <c r="T2006" s="34"/>
      <c r="V2006" s="34"/>
      <c r="W2006" s="34"/>
    </row>
    <row r="2007" spans="20:23" x14ac:dyDescent="0.2">
      <c r="T2007" s="34"/>
      <c r="V2007" s="34"/>
      <c r="W2007" s="34"/>
    </row>
    <row r="2008" spans="20:23" x14ac:dyDescent="0.2">
      <c r="T2008" s="34"/>
      <c r="V2008" s="34"/>
      <c r="W2008" s="34"/>
    </row>
    <row r="2009" spans="20:23" x14ac:dyDescent="0.2">
      <c r="T2009" s="34"/>
      <c r="V2009" s="34"/>
      <c r="W2009" s="34"/>
    </row>
    <row r="2010" spans="20:23" x14ac:dyDescent="0.2">
      <c r="T2010" s="34"/>
      <c r="V2010" s="34"/>
      <c r="W2010" s="34"/>
    </row>
    <row r="2011" spans="20:23" x14ac:dyDescent="0.2">
      <c r="T2011" s="34"/>
      <c r="V2011" s="34"/>
      <c r="W2011" s="34"/>
    </row>
    <row r="2012" spans="20:23" x14ac:dyDescent="0.2">
      <c r="T2012" s="34"/>
      <c r="V2012" s="34"/>
      <c r="W2012" s="34"/>
    </row>
    <row r="2013" spans="20:23" x14ac:dyDescent="0.2">
      <c r="T2013" s="34"/>
      <c r="V2013" s="34"/>
      <c r="W2013" s="34"/>
    </row>
    <row r="2014" spans="20:23" x14ac:dyDescent="0.2">
      <c r="T2014" s="34"/>
      <c r="V2014" s="34"/>
      <c r="W2014" s="34"/>
    </row>
    <row r="2015" spans="20:23" x14ac:dyDescent="0.2">
      <c r="T2015" s="34"/>
      <c r="V2015" s="34"/>
      <c r="W2015" s="34"/>
    </row>
    <row r="2016" spans="20:23" x14ac:dyDescent="0.2">
      <c r="T2016" s="34"/>
      <c r="V2016" s="34"/>
      <c r="W2016" s="34"/>
    </row>
    <row r="2017" spans="20:23" x14ac:dyDescent="0.2">
      <c r="T2017" s="34"/>
      <c r="V2017" s="34"/>
      <c r="W2017" s="34"/>
    </row>
    <row r="2018" spans="20:23" x14ac:dyDescent="0.2">
      <c r="T2018" s="34"/>
      <c r="V2018" s="34"/>
      <c r="W2018" s="34"/>
    </row>
    <row r="2019" spans="20:23" x14ac:dyDescent="0.2">
      <c r="T2019" s="34"/>
      <c r="V2019" s="34"/>
      <c r="W2019" s="34"/>
    </row>
    <row r="2020" spans="20:23" x14ac:dyDescent="0.2">
      <c r="T2020" s="34"/>
      <c r="V2020" s="34"/>
      <c r="W2020" s="34"/>
    </row>
    <row r="2021" spans="20:23" x14ac:dyDescent="0.2">
      <c r="T2021" s="34"/>
      <c r="V2021" s="34"/>
      <c r="W2021" s="34"/>
    </row>
    <row r="2022" spans="20:23" x14ac:dyDescent="0.2">
      <c r="T2022" s="34"/>
      <c r="V2022" s="34"/>
      <c r="W2022" s="34"/>
    </row>
    <row r="2023" spans="20:23" x14ac:dyDescent="0.2">
      <c r="T2023" s="34"/>
      <c r="V2023" s="34"/>
      <c r="W2023" s="34"/>
    </row>
    <row r="2024" spans="20:23" x14ac:dyDescent="0.2">
      <c r="T2024" s="34"/>
      <c r="V2024" s="34"/>
      <c r="W2024" s="34"/>
    </row>
    <row r="2025" spans="20:23" x14ac:dyDescent="0.2">
      <c r="T2025" s="34"/>
      <c r="V2025" s="34"/>
      <c r="W2025" s="34"/>
    </row>
    <row r="2026" spans="20:23" x14ac:dyDescent="0.2">
      <c r="T2026" s="34"/>
      <c r="V2026" s="34"/>
      <c r="W2026" s="34"/>
    </row>
    <row r="2027" spans="20:23" x14ac:dyDescent="0.2">
      <c r="T2027" s="34"/>
      <c r="V2027" s="34"/>
      <c r="W2027" s="34"/>
    </row>
    <row r="2028" spans="20:23" x14ac:dyDescent="0.2">
      <c r="T2028" s="34"/>
      <c r="V2028" s="34"/>
      <c r="W2028" s="34"/>
    </row>
    <row r="2029" spans="20:23" x14ac:dyDescent="0.2">
      <c r="T2029" s="34"/>
      <c r="V2029" s="34"/>
      <c r="W2029" s="34"/>
    </row>
    <row r="2030" spans="20:23" x14ac:dyDescent="0.2">
      <c r="T2030" s="34"/>
      <c r="V2030" s="34"/>
      <c r="W2030" s="34"/>
    </row>
    <row r="2031" spans="20:23" x14ac:dyDescent="0.2">
      <c r="T2031" s="34"/>
      <c r="V2031" s="34"/>
      <c r="W2031" s="34"/>
    </row>
    <row r="2032" spans="20:23" x14ac:dyDescent="0.2">
      <c r="T2032" s="34"/>
      <c r="V2032" s="34"/>
      <c r="W2032" s="34"/>
    </row>
    <row r="2033" spans="20:23" x14ac:dyDescent="0.2">
      <c r="T2033" s="34"/>
      <c r="V2033" s="34"/>
      <c r="W2033" s="34"/>
    </row>
    <row r="2034" spans="20:23" x14ac:dyDescent="0.2">
      <c r="T2034" s="34"/>
      <c r="V2034" s="34"/>
      <c r="W2034" s="34"/>
    </row>
    <row r="2035" spans="20:23" x14ac:dyDescent="0.2">
      <c r="T2035" s="34"/>
      <c r="V2035" s="34"/>
      <c r="W2035" s="34"/>
    </row>
    <row r="2036" spans="20:23" x14ac:dyDescent="0.2">
      <c r="T2036" s="34"/>
      <c r="V2036" s="34"/>
      <c r="W2036" s="34"/>
    </row>
    <row r="2037" spans="20:23" x14ac:dyDescent="0.2">
      <c r="T2037" s="34"/>
      <c r="V2037" s="34"/>
      <c r="W2037" s="34"/>
    </row>
    <row r="2038" spans="20:23" x14ac:dyDescent="0.2">
      <c r="T2038" s="34"/>
      <c r="V2038" s="34"/>
      <c r="W2038" s="34"/>
    </row>
    <row r="2039" spans="20:23" x14ac:dyDescent="0.2">
      <c r="T2039" s="34"/>
      <c r="V2039" s="34"/>
      <c r="W2039" s="34"/>
    </row>
    <row r="2040" spans="20:23" x14ac:dyDescent="0.2">
      <c r="T2040" s="34"/>
      <c r="V2040" s="34"/>
      <c r="W2040" s="34"/>
    </row>
    <row r="2041" spans="20:23" x14ac:dyDescent="0.2">
      <c r="T2041" s="34"/>
      <c r="V2041" s="34"/>
      <c r="W2041" s="34"/>
    </row>
    <row r="2042" spans="20:23" x14ac:dyDescent="0.2">
      <c r="T2042" s="34"/>
      <c r="V2042" s="34"/>
      <c r="W2042" s="34"/>
    </row>
    <row r="2043" spans="20:23" x14ac:dyDescent="0.2">
      <c r="T2043" s="34"/>
      <c r="V2043" s="34"/>
      <c r="W2043" s="34"/>
    </row>
    <row r="2044" spans="20:23" x14ac:dyDescent="0.2">
      <c r="T2044" s="34"/>
      <c r="V2044" s="34"/>
      <c r="W2044" s="34"/>
    </row>
    <row r="2045" spans="20:23" x14ac:dyDescent="0.2">
      <c r="T2045" s="34"/>
      <c r="V2045" s="34"/>
      <c r="W2045" s="34"/>
    </row>
    <row r="2046" spans="20:23" x14ac:dyDescent="0.2">
      <c r="T2046" s="34"/>
      <c r="V2046" s="34"/>
      <c r="W2046" s="34"/>
    </row>
    <row r="2047" spans="20:23" x14ac:dyDescent="0.2">
      <c r="T2047" s="34"/>
      <c r="V2047" s="34"/>
      <c r="W2047" s="34"/>
    </row>
    <row r="2048" spans="20:23" x14ac:dyDescent="0.2">
      <c r="T2048" s="34"/>
      <c r="V2048" s="34"/>
      <c r="W2048" s="34"/>
    </row>
    <row r="2049" spans="20:23" x14ac:dyDescent="0.2">
      <c r="T2049" s="34"/>
      <c r="V2049" s="34"/>
      <c r="W2049" s="34"/>
    </row>
    <row r="2050" spans="20:23" x14ac:dyDescent="0.2">
      <c r="T2050" s="34"/>
      <c r="V2050" s="34"/>
      <c r="W2050" s="34"/>
    </row>
    <row r="2051" spans="20:23" x14ac:dyDescent="0.2">
      <c r="T2051" s="34"/>
      <c r="V2051" s="34"/>
      <c r="W2051" s="34"/>
    </row>
    <row r="2052" spans="20:23" x14ac:dyDescent="0.2">
      <c r="T2052" s="34"/>
      <c r="V2052" s="34"/>
      <c r="W2052" s="34"/>
    </row>
    <row r="2053" spans="20:23" x14ac:dyDescent="0.2">
      <c r="T2053" s="34"/>
      <c r="V2053" s="34"/>
      <c r="W2053" s="34"/>
    </row>
    <row r="2054" spans="20:23" x14ac:dyDescent="0.2">
      <c r="T2054" s="34"/>
      <c r="V2054" s="34"/>
      <c r="W2054" s="34"/>
    </row>
    <row r="2055" spans="20:23" x14ac:dyDescent="0.2">
      <c r="T2055" s="34"/>
      <c r="V2055" s="34"/>
      <c r="W2055" s="34"/>
    </row>
    <row r="2056" spans="20:23" x14ac:dyDescent="0.2">
      <c r="T2056" s="34"/>
      <c r="V2056" s="34"/>
      <c r="W2056" s="34"/>
    </row>
    <row r="2057" spans="20:23" x14ac:dyDescent="0.2">
      <c r="T2057" s="34"/>
      <c r="V2057" s="34"/>
      <c r="W2057" s="34"/>
    </row>
    <row r="2058" spans="20:23" x14ac:dyDescent="0.2">
      <c r="T2058" s="34"/>
      <c r="V2058" s="34"/>
      <c r="W2058" s="34"/>
    </row>
    <row r="2059" spans="20:23" x14ac:dyDescent="0.2">
      <c r="T2059" s="34"/>
      <c r="V2059" s="34"/>
      <c r="W2059" s="34"/>
    </row>
    <row r="2060" spans="20:23" x14ac:dyDescent="0.2">
      <c r="T2060" s="34"/>
      <c r="V2060" s="34"/>
      <c r="W2060" s="34"/>
    </row>
    <row r="2061" spans="20:23" x14ac:dyDescent="0.2">
      <c r="T2061" s="34"/>
      <c r="V2061" s="34"/>
      <c r="W2061" s="34"/>
    </row>
    <row r="2062" spans="20:23" x14ac:dyDescent="0.2">
      <c r="T2062" s="34"/>
      <c r="V2062" s="34"/>
      <c r="W2062" s="34"/>
    </row>
    <row r="2063" spans="20:23" x14ac:dyDescent="0.2">
      <c r="T2063" s="34"/>
      <c r="V2063" s="34"/>
      <c r="W2063" s="34"/>
    </row>
    <row r="2064" spans="20:23" x14ac:dyDescent="0.2">
      <c r="T2064" s="34"/>
      <c r="V2064" s="34"/>
      <c r="W2064" s="34"/>
    </row>
    <row r="2065" spans="20:23" x14ac:dyDescent="0.2">
      <c r="T2065" s="34"/>
      <c r="V2065" s="34"/>
      <c r="W2065" s="34"/>
    </row>
    <row r="2066" spans="20:23" x14ac:dyDescent="0.2">
      <c r="T2066" s="34"/>
      <c r="V2066" s="34"/>
      <c r="W2066" s="34"/>
    </row>
    <row r="2067" spans="20:23" x14ac:dyDescent="0.2">
      <c r="T2067" s="34"/>
      <c r="V2067" s="34"/>
      <c r="W2067" s="34"/>
    </row>
    <row r="2068" spans="20:23" x14ac:dyDescent="0.2">
      <c r="T2068" s="34"/>
      <c r="V2068" s="34"/>
      <c r="W2068" s="34"/>
    </row>
    <row r="2069" spans="20:23" x14ac:dyDescent="0.2">
      <c r="T2069" s="34"/>
      <c r="V2069" s="34"/>
      <c r="W2069" s="34"/>
    </row>
    <row r="2070" spans="20:23" x14ac:dyDescent="0.2">
      <c r="T2070" s="34"/>
      <c r="V2070" s="34"/>
      <c r="W2070" s="34"/>
    </row>
    <row r="2071" spans="20:23" x14ac:dyDescent="0.2">
      <c r="T2071" s="34"/>
      <c r="V2071" s="34"/>
      <c r="W2071" s="34"/>
    </row>
    <row r="2072" spans="20:23" x14ac:dyDescent="0.2">
      <c r="T2072" s="34"/>
      <c r="V2072" s="34"/>
      <c r="W2072" s="34"/>
    </row>
    <row r="2073" spans="20:23" x14ac:dyDescent="0.2">
      <c r="T2073" s="34"/>
      <c r="V2073" s="34"/>
      <c r="W2073" s="34"/>
    </row>
    <row r="2074" spans="20:23" x14ac:dyDescent="0.2">
      <c r="T2074" s="34"/>
      <c r="V2074" s="34"/>
      <c r="W2074" s="34"/>
    </row>
    <row r="2075" spans="20:23" x14ac:dyDescent="0.2">
      <c r="T2075" s="34"/>
      <c r="V2075" s="34"/>
      <c r="W2075" s="34"/>
    </row>
    <row r="2076" spans="20:23" x14ac:dyDescent="0.2">
      <c r="T2076" s="34"/>
      <c r="V2076" s="34"/>
      <c r="W2076" s="34"/>
    </row>
    <row r="2077" spans="20:23" x14ac:dyDescent="0.2">
      <c r="T2077" s="34"/>
      <c r="V2077" s="34"/>
      <c r="W2077" s="34"/>
    </row>
    <row r="2078" spans="20:23" x14ac:dyDescent="0.2">
      <c r="T2078" s="34"/>
      <c r="V2078" s="34"/>
      <c r="W2078" s="34"/>
    </row>
    <row r="2079" spans="20:23" x14ac:dyDescent="0.2">
      <c r="T2079" s="34"/>
      <c r="V2079" s="34"/>
      <c r="W2079" s="34"/>
    </row>
    <row r="2080" spans="20:23" x14ac:dyDescent="0.2">
      <c r="T2080" s="34"/>
      <c r="V2080" s="34"/>
      <c r="W2080" s="34"/>
    </row>
    <row r="2081" spans="20:23" x14ac:dyDescent="0.2">
      <c r="T2081" s="34"/>
      <c r="V2081" s="34"/>
      <c r="W2081" s="34"/>
    </row>
    <row r="2082" spans="20:23" x14ac:dyDescent="0.2">
      <c r="T2082" s="34"/>
      <c r="V2082" s="34"/>
      <c r="W2082" s="34"/>
    </row>
    <row r="2083" spans="20:23" x14ac:dyDescent="0.2">
      <c r="T2083" s="34"/>
      <c r="V2083" s="34"/>
      <c r="W2083" s="34"/>
    </row>
    <row r="2084" spans="20:23" x14ac:dyDescent="0.2">
      <c r="T2084" s="34"/>
      <c r="V2084" s="34"/>
      <c r="W2084" s="34"/>
    </row>
    <row r="2085" spans="20:23" x14ac:dyDescent="0.2">
      <c r="T2085" s="34"/>
      <c r="V2085" s="34"/>
      <c r="W2085" s="34"/>
    </row>
    <row r="2086" spans="20:23" x14ac:dyDescent="0.2">
      <c r="T2086" s="34"/>
      <c r="V2086" s="34"/>
      <c r="W2086" s="34"/>
    </row>
    <row r="2087" spans="20:23" x14ac:dyDescent="0.2">
      <c r="T2087" s="34"/>
      <c r="V2087" s="34"/>
      <c r="W2087" s="34"/>
    </row>
    <row r="2088" spans="20:23" x14ac:dyDescent="0.2">
      <c r="T2088" s="34"/>
      <c r="V2088" s="34"/>
      <c r="W2088" s="34"/>
    </row>
    <row r="2089" spans="20:23" x14ac:dyDescent="0.2">
      <c r="T2089" s="34"/>
      <c r="V2089" s="34"/>
      <c r="W2089" s="34"/>
    </row>
    <row r="2090" spans="20:23" x14ac:dyDescent="0.2">
      <c r="T2090" s="34"/>
      <c r="V2090" s="34"/>
      <c r="W2090" s="34"/>
    </row>
    <row r="2091" spans="20:23" x14ac:dyDescent="0.2">
      <c r="T2091" s="34"/>
      <c r="V2091" s="34"/>
      <c r="W2091" s="34"/>
    </row>
    <row r="2092" spans="20:23" x14ac:dyDescent="0.2">
      <c r="T2092" s="34"/>
      <c r="V2092" s="34"/>
      <c r="W2092" s="34"/>
    </row>
    <row r="2093" spans="20:23" x14ac:dyDescent="0.2">
      <c r="T2093" s="34"/>
      <c r="V2093" s="34"/>
      <c r="W2093" s="34"/>
    </row>
    <row r="2094" spans="20:23" x14ac:dyDescent="0.2">
      <c r="T2094" s="34"/>
      <c r="V2094" s="34"/>
      <c r="W2094" s="34"/>
    </row>
    <row r="2095" spans="20:23" x14ac:dyDescent="0.2">
      <c r="T2095" s="34"/>
      <c r="V2095" s="34"/>
      <c r="W2095" s="34"/>
    </row>
    <row r="2096" spans="20:23" x14ac:dyDescent="0.2">
      <c r="T2096" s="34"/>
      <c r="V2096" s="34"/>
      <c r="W2096" s="34"/>
    </row>
    <row r="2097" spans="20:23" x14ac:dyDescent="0.2">
      <c r="T2097" s="34"/>
      <c r="V2097" s="34"/>
      <c r="W2097" s="34"/>
    </row>
    <row r="2098" spans="20:23" x14ac:dyDescent="0.2">
      <c r="T2098" s="34"/>
      <c r="V2098" s="34"/>
      <c r="W2098" s="34"/>
    </row>
    <row r="2099" spans="20:23" x14ac:dyDescent="0.2">
      <c r="T2099" s="34"/>
      <c r="V2099" s="34"/>
      <c r="W2099" s="34"/>
    </row>
    <row r="2100" spans="20:23" x14ac:dyDescent="0.2">
      <c r="T2100" s="34"/>
      <c r="V2100" s="34"/>
      <c r="W2100" s="34"/>
    </row>
    <row r="2101" spans="20:23" x14ac:dyDescent="0.2">
      <c r="T2101" s="34"/>
      <c r="V2101" s="34"/>
      <c r="W2101" s="34"/>
    </row>
    <row r="2102" spans="20:23" x14ac:dyDescent="0.2">
      <c r="T2102" s="34"/>
      <c r="V2102" s="34"/>
      <c r="W2102" s="34"/>
    </row>
    <row r="2103" spans="20:23" x14ac:dyDescent="0.2">
      <c r="T2103" s="34"/>
      <c r="V2103" s="34"/>
      <c r="W2103" s="34"/>
    </row>
    <row r="2104" spans="20:23" x14ac:dyDescent="0.2">
      <c r="T2104" s="34"/>
      <c r="V2104" s="34"/>
      <c r="W2104" s="34"/>
    </row>
    <row r="2105" spans="20:23" x14ac:dyDescent="0.2">
      <c r="T2105" s="34"/>
      <c r="V2105" s="34"/>
      <c r="W2105" s="34"/>
    </row>
    <row r="2106" spans="20:23" x14ac:dyDescent="0.2">
      <c r="T2106" s="34"/>
      <c r="V2106" s="34"/>
      <c r="W2106" s="34"/>
    </row>
    <row r="2107" spans="20:23" x14ac:dyDescent="0.2">
      <c r="T2107" s="34"/>
      <c r="V2107" s="34"/>
      <c r="W2107" s="34"/>
    </row>
    <row r="2108" spans="20:23" x14ac:dyDescent="0.2">
      <c r="T2108" s="34"/>
      <c r="V2108" s="34"/>
      <c r="W2108" s="34"/>
    </row>
    <row r="2109" spans="20:23" x14ac:dyDescent="0.2">
      <c r="T2109" s="34"/>
      <c r="V2109" s="34"/>
      <c r="W2109" s="34"/>
    </row>
    <row r="2110" spans="20:23" x14ac:dyDescent="0.2">
      <c r="T2110" s="34"/>
      <c r="V2110" s="34"/>
      <c r="W2110" s="34"/>
    </row>
    <row r="2111" spans="20:23" x14ac:dyDescent="0.2">
      <c r="T2111" s="34"/>
      <c r="V2111" s="34"/>
      <c r="W2111" s="34"/>
    </row>
    <row r="2112" spans="20:23" x14ac:dyDescent="0.2">
      <c r="T2112" s="34"/>
      <c r="V2112" s="34"/>
      <c r="W2112" s="34"/>
    </row>
    <row r="2113" spans="20:23" x14ac:dyDescent="0.2">
      <c r="T2113" s="34"/>
      <c r="V2113" s="34"/>
      <c r="W2113" s="34"/>
    </row>
    <row r="2114" spans="20:23" x14ac:dyDescent="0.2">
      <c r="T2114" s="34"/>
      <c r="V2114" s="34"/>
      <c r="W2114" s="34"/>
    </row>
    <row r="2115" spans="20:23" x14ac:dyDescent="0.2">
      <c r="T2115" s="34"/>
      <c r="V2115" s="34"/>
      <c r="W2115" s="34"/>
    </row>
    <row r="2116" spans="20:23" x14ac:dyDescent="0.2">
      <c r="T2116" s="34"/>
      <c r="V2116" s="34"/>
      <c r="W2116" s="34"/>
    </row>
    <row r="2117" spans="20:23" x14ac:dyDescent="0.2">
      <c r="T2117" s="34"/>
      <c r="V2117" s="34"/>
      <c r="W2117" s="34"/>
    </row>
    <row r="2118" spans="20:23" x14ac:dyDescent="0.2">
      <c r="T2118" s="34"/>
      <c r="V2118" s="34"/>
      <c r="W2118" s="34"/>
    </row>
    <row r="2119" spans="20:23" x14ac:dyDescent="0.2">
      <c r="T2119" s="34"/>
      <c r="V2119" s="34"/>
      <c r="W2119" s="34"/>
    </row>
    <row r="2120" spans="20:23" x14ac:dyDescent="0.2">
      <c r="T2120" s="34"/>
      <c r="V2120" s="34"/>
      <c r="W2120" s="34"/>
    </row>
    <row r="2121" spans="20:23" x14ac:dyDescent="0.2">
      <c r="T2121" s="34"/>
      <c r="V2121" s="34"/>
      <c r="W2121" s="34"/>
    </row>
    <row r="2122" spans="20:23" x14ac:dyDescent="0.2">
      <c r="T2122" s="34"/>
      <c r="V2122" s="34"/>
      <c r="W2122" s="34"/>
    </row>
    <row r="2123" spans="20:23" x14ac:dyDescent="0.2">
      <c r="T2123" s="34"/>
      <c r="V2123" s="34"/>
      <c r="W2123" s="34"/>
    </row>
    <row r="2124" spans="20:23" x14ac:dyDescent="0.2">
      <c r="T2124" s="34"/>
      <c r="V2124" s="34"/>
      <c r="W2124" s="34"/>
    </row>
    <row r="2125" spans="20:23" x14ac:dyDescent="0.2">
      <c r="T2125" s="34"/>
      <c r="V2125" s="34"/>
      <c r="W2125" s="34"/>
    </row>
    <row r="2126" spans="20:23" x14ac:dyDescent="0.2">
      <c r="T2126" s="34"/>
      <c r="V2126" s="34"/>
      <c r="W2126" s="34"/>
    </row>
    <row r="2127" spans="20:23" x14ac:dyDescent="0.2">
      <c r="T2127" s="34"/>
      <c r="V2127" s="34"/>
      <c r="W2127" s="34"/>
    </row>
    <row r="2128" spans="20:23" x14ac:dyDescent="0.2">
      <c r="T2128" s="34"/>
      <c r="V2128" s="34"/>
      <c r="W2128" s="34"/>
    </row>
    <row r="2129" spans="20:23" x14ac:dyDescent="0.2">
      <c r="T2129" s="34"/>
      <c r="V2129" s="34"/>
      <c r="W2129" s="34"/>
    </row>
    <row r="2130" spans="20:23" x14ac:dyDescent="0.2">
      <c r="T2130" s="34"/>
      <c r="V2130" s="34"/>
      <c r="W2130" s="34"/>
    </row>
    <row r="2131" spans="20:23" x14ac:dyDescent="0.2">
      <c r="T2131" s="34"/>
      <c r="V2131" s="34"/>
      <c r="W2131" s="34"/>
    </row>
    <row r="2132" spans="20:23" x14ac:dyDescent="0.2">
      <c r="T2132" s="34"/>
      <c r="V2132" s="34"/>
      <c r="W2132" s="34"/>
    </row>
    <row r="2133" spans="20:23" x14ac:dyDescent="0.2">
      <c r="T2133" s="34"/>
      <c r="V2133" s="34"/>
      <c r="W2133" s="34"/>
    </row>
    <row r="2134" spans="20:23" x14ac:dyDescent="0.2">
      <c r="T2134" s="34"/>
      <c r="V2134" s="34"/>
      <c r="W2134" s="34"/>
    </row>
    <row r="2135" spans="20:23" x14ac:dyDescent="0.2">
      <c r="T2135" s="34"/>
      <c r="V2135" s="34"/>
      <c r="W2135" s="34"/>
    </row>
    <row r="2136" spans="20:23" x14ac:dyDescent="0.2">
      <c r="T2136" s="34"/>
      <c r="V2136" s="34"/>
      <c r="W2136" s="34"/>
    </row>
    <row r="2137" spans="20:23" x14ac:dyDescent="0.2">
      <c r="T2137" s="34"/>
      <c r="V2137" s="34"/>
      <c r="W2137" s="34"/>
    </row>
    <row r="2138" spans="20:23" x14ac:dyDescent="0.2">
      <c r="T2138" s="34"/>
      <c r="V2138" s="34"/>
      <c r="W2138" s="34"/>
    </row>
    <row r="2139" spans="20:23" x14ac:dyDescent="0.2">
      <c r="T2139" s="34"/>
      <c r="V2139" s="34"/>
      <c r="W2139" s="34"/>
    </row>
    <row r="2140" spans="20:23" x14ac:dyDescent="0.2">
      <c r="T2140" s="34"/>
      <c r="V2140" s="34"/>
      <c r="W2140" s="34"/>
    </row>
    <row r="2141" spans="20:23" x14ac:dyDescent="0.2">
      <c r="T2141" s="34"/>
      <c r="V2141" s="34"/>
      <c r="W2141" s="34"/>
    </row>
    <row r="2142" spans="20:23" x14ac:dyDescent="0.2">
      <c r="T2142" s="34"/>
      <c r="V2142" s="34"/>
      <c r="W2142" s="34"/>
    </row>
    <row r="2143" spans="20:23" x14ac:dyDescent="0.2">
      <c r="T2143" s="34"/>
      <c r="V2143" s="34"/>
      <c r="W2143" s="34"/>
    </row>
    <row r="2144" spans="20:23" x14ac:dyDescent="0.2">
      <c r="T2144" s="34"/>
      <c r="V2144" s="34"/>
      <c r="W2144" s="34"/>
    </row>
    <row r="2145" spans="20:23" x14ac:dyDescent="0.2">
      <c r="T2145" s="34"/>
      <c r="V2145" s="34"/>
      <c r="W2145" s="34"/>
    </row>
    <row r="2146" spans="20:23" x14ac:dyDescent="0.2">
      <c r="T2146" s="34"/>
      <c r="V2146" s="34"/>
      <c r="W2146" s="34"/>
    </row>
    <row r="2147" spans="20:23" x14ac:dyDescent="0.2">
      <c r="T2147" s="34"/>
      <c r="V2147" s="34"/>
      <c r="W2147" s="34"/>
    </row>
    <row r="2148" spans="20:23" x14ac:dyDescent="0.2">
      <c r="T2148" s="34"/>
      <c r="V2148" s="34"/>
      <c r="W2148" s="34"/>
    </row>
    <row r="2149" spans="20:23" x14ac:dyDescent="0.2">
      <c r="T2149" s="34"/>
      <c r="V2149" s="34"/>
      <c r="W2149" s="34"/>
    </row>
    <row r="2150" spans="20:23" x14ac:dyDescent="0.2">
      <c r="T2150" s="34"/>
      <c r="V2150" s="34"/>
      <c r="W2150" s="34"/>
    </row>
    <row r="2151" spans="20:23" x14ac:dyDescent="0.2">
      <c r="T2151" s="34"/>
      <c r="V2151" s="34"/>
      <c r="W2151" s="34"/>
    </row>
    <row r="2152" spans="20:23" x14ac:dyDescent="0.2">
      <c r="T2152" s="34"/>
      <c r="V2152" s="34"/>
      <c r="W2152" s="34"/>
    </row>
    <row r="2153" spans="20:23" x14ac:dyDescent="0.2">
      <c r="T2153" s="34"/>
      <c r="V2153" s="34"/>
      <c r="W2153" s="34"/>
    </row>
    <row r="2154" spans="20:23" x14ac:dyDescent="0.2">
      <c r="T2154" s="34"/>
      <c r="V2154" s="34"/>
      <c r="W2154" s="34"/>
    </row>
    <row r="2155" spans="20:23" x14ac:dyDescent="0.2">
      <c r="T2155" s="34"/>
      <c r="V2155" s="34"/>
      <c r="W2155" s="34"/>
    </row>
    <row r="2156" spans="20:23" x14ac:dyDescent="0.2">
      <c r="T2156" s="34"/>
      <c r="V2156" s="34"/>
      <c r="W2156" s="34"/>
    </row>
    <row r="2157" spans="20:23" x14ac:dyDescent="0.2">
      <c r="T2157" s="34"/>
      <c r="V2157" s="34"/>
      <c r="W2157" s="34"/>
    </row>
    <row r="2158" spans="20:23" x14ac:dyDescent="0.2">
      <c r="T2158" s="34"/>
      <c r="V2158" s="34"/>
      <c r="W2158" s="34"/>
    </row>
    <row r="2159" spans="20:23" x14ac:dyDescent="0.2">
      <c r="T2159" s="34"/>
      <c r="V2159" s="34"/>
      <c r="W2159" s="34"/>
    </row>
    <row r="2160" spans="20:23" x14ac:dyDescent="0.2">
      <c r="T2160" s="34"/>
      <c r="V2160" s="34"/>
      <c r="W2160" s="34"/>
    </row>
    <row r="2161" spans="20:23" x14ac:dyDescent="0.2">
      <c r="T2161" s="34"/>
      <c r="V2161" s="34"/>
      <c r="W2161" s="34"/>
    </row>
    <row r="2162" spans="20:23" x14ac:dyDescent="0.2">
      <c r="T2162" s="34"/>
      <c r="V2162" s="34"/>
      <c r="W2162" s="34"/>
    </row>
    <row r="2163" spans="20:23" x14ac:dyDescent="0.2">
      <c r="T2163" s="34"/>
      <c r="V2163" s="34"/>
      <c r="W2163" s="34"/>
    </row>
    <row r="2164" spans="20:23" x14ac:dyDescent="0.2">
      <c r="T2164" s="34"/>
      <c r="V2164" s="34"/>
      <c r="W2164" s="34"/>
    </row>
    <row r="2165" spans="20:23" x14ac:dyDescent="0.2">
      <c r="T2165" s="34"/>
      <c r="V2165" s="34"/>
      <c r="W2165" s="34"/>
    </row>
    <row r="2166" spans="20:23" x14ac:dyDescent="0.2">
      <c r="T2166" s="34"/>
      <c r="V2166" s="34"/>
      <c r="W2166" s="34"/>
    </row>
    <row r="2167" spans="20:23" x14ac:dyDescent="0.2">
      <c r="T2167" s="34"/>
      <c r="V2167" s="34"/>
      <c r="W2167" s="34"/>
    </row>
    <row r="2168" spans="20:23" x14ac:dyDescent="0.2">
      <c r="T2168" s="34"/>
      <c r="V2168" s="34"/>
      <c r="W2168" s="34"/>
    </row>
    <row r="2169" spans="20:23" x14ac:dyDescent="0.2">
      <c r="T2169" s="34"/>
      <c r="V2169" s="34"/>
      <c r="W2169" s="34"/>
    </row>
    <row r="2170" spans="20:23" x14ac:dyDescent="0.2">
      <c r="T2170" s="34"/>
      <c r="V2170" s="34"/>
      <c r="W2170" s="34"/>
    </row>
    <row r="2171" spans="20:23" x14ac:dyDescent="0.2">
      <c r="T2171" s="34"/>
      <c r="V2171" s="34"/>
      <c r="W2171" s="34"/>
    </row>
    <row r="2172" spans="20:23" x14ac:dyDescent="0.2">
      <c r="T2172" s="34"/>
      <c r="V2172" s="34"/>
      <c r="W2172" s="34"/>
    </row>
    <row r="2173" spans="20:23" x14ac:dyDescent="0.2">
      <c r="T2173" s="34"/>
      <c r="V2173" s="34"/>
      <c r="W2173" s="34"/>
    </row>
    <row r="2174" spans="20:23" x14ac:dyDescent="0.2">
      <c r="T2174" s="34"/>
      <c r="V2174" s="34"/>
      <c r="W2174" s="34"/>
    </row>
    <row r="2175" spans="20:23" x14ac:dyDescent="0.2">
      <c r="T2175" s="34"/>
      <c r="V2175" s="34"/>
      <c r="W2175" s="34"/>
    </row>
    <row r="2176" spans="20:23" x14ac:dyDescent="0.2">
      <c r="T2176" s="34"/>
      <c r="V2176" s="34"/>
      <c r="W2176" s="34"/>
    </row>
    <row r="2177" spans="20:23" x14ac:dyDescent="0.2">
      <c r="T2177" s="34"/>
      <c r="V2177" s="34"/>
      <c r="W2177" s="34"/>
    </row>
    <row r="2178" spans="20:23" x14ac:dyDescent="0.2">
      <c r="T2178" s="34"/>
      <c r="V2178" s="34"/>
      <c r="W2178" s="34"/>
    </row>
    <row r="2179" spans="20:23" x14ac:dyDescent="0.2">
      <c r="T2179" s="34"/>
      <c r="V2179" s="34"/>
      <c r="W2179" s="34"/>
    </row>
    <row r="2180" spans="20:23" x14ac:dyDescent="0.2">
      <c r="T2180" s="34"/>
      <c r="V2180" s="34"/>
      <c r="W2180" s="34"/>
    </row>
    <row r="2181" spans="20:23" x14ac:dyDescent="0.2">
      <c r="T2181" s="34"/>
      <c r="V2181" s="34"/>
      <c r="W2181" s="34"/>
    </row>
    <row r="2182" spans="20:23" x14ac:dyDescent="0.2">
      <c r="T2182" s="34"/>
      <c r="V2182" s="34"/>
      <c r="W2182" s="34"/>
    </row>
    <row r="2183" spans="20:23" x14ac:dyDescent="0.2">
      <c r="T2183" s="34"/>
      <c r="V2183" s="34"/>
      <c r="W2183" s="34"/>
    </row>
    <row r="2184" spans="20:23" x14ac:dyDescent="0.2">
      <c r="T2184" s="34"/>
      <c r="V2184" s="34"/>
      <c r="W2184" s="34"/>
    </row>
    <row r="2185" spans="20:23" x14ac:dyDescent="0.2">
      <c r="T2185" s="34"/>
      <c r="V2185" s="34"/>
      <c r="W2185" s="34"/>
    </row>
    <row r="2186" spans="20:23" x14ac:dyDescent="0.2">
      <c r="T2186" s="34"/>
      <c r="V2186" s="34"/>
      <c r="W2186" s="34"/>
    </row>
    <row r="2187" spans="20:23" x14ac:dyDescent="0.2">
      <c r="T2187" s="34"/>
      <c r="V2187" s="34"/>
      <c r="W2187" s="34"/>
    </row>
    <row r="2188" spans="20:23" x14ac:dyDescent="0.2">
      <c r="T2188" s="34"/>
      <c r="V2188" s="34"/>
      <c r="W2188" s="34"/>
    </row>
    <row r="2189" spans="20:23" x14ac:dyDescent="0.2">
      <c r="T2189" s="34"/>
      <c r="V2189" s="34"/>
      <c r="W2189" s="34"/>
    </row>
    <row r="2190" spans="20:23" x14ac:dyDescent="0.2">
      <c r="T2190" s="34"/>
      <c r="V2190" s="34"/>
      <c r="W2190" s="34"/>
    </row>
    <row r="2191" spans="20:23" x14ac:dyDescent="0.2">
      <c r="T2191" s="34"/>
      <c r="V2191" s="34"/>
      <c r="W2191" s="34"/>
    </row>
    <row r="2192" spans="20:23" x14ac:dyDescent="0.2">
      <c r="T2192" s="34"/>
      <c r="V2192" s="34"/>
      <c r="W2192" s="34"/>
    </row>
    <row r="2193" spans="20:23" x14ac:dyDescent="0.2">
      <c r="T2193" s="34"/>
      <c r="V2193" s="34"/>
      <c r="W2193" s="34"/>
    </row>
    <row r="2194" spans="20:23" x14ac:dyDescent="0.2">
      <c r="T2194" s="34"/>
      <c r="V2194" s="34"/>
      <c r="W2194" s="34"/>
    </row>
    <row r="2195" spans="20:23" x14ac:dyDescent="0.2">
      <c r="T2195" s="34"/>
      <c r="V2195" s="34"/>
      <c r="W2195" s="34"/>
    </row>
    <row r="2196" spans="20:23" x14ac:dyDescent="0.2">
      <c r="T2196" s="34"/>
      <c r="V2196" s="34"/>
      <c r="W2196" s="34"/>
    </row>
    <row r="2197" spans="20:23" x14ac:dyDescent="0.2">
      <c r="T2197" s="34"/>
      <c r="V2197" s="34"/>
      <c r="W2197" s="34"/>
    </row>
    <row r="2198" spans="20:23" x14ac:dyDescent="0.2">
      <c r="T2198" s="34"/>
      <c r="V2198" s="34"/>
      <c r="W2198" s="34"/>
    </row>
    <row r="2199" spans="20:23" x14ac:dyDescent="0.2">
      <c r="T2199" s="34"/>
      <c r="V2199" s="34"/>
      <c r="W2199" s="34"/>
    </row>
    <row r="2200" spans="20:23" x14ac:dyDescent="0.2">
      <c r="T2200" s="34"/>
      <c r="V2200" s="34"/>
      <c r="W2200" s="34"/>
    </row>
    <row r="2201" spans="20:23" x14ac:dyDescent="0.2">
      <c r="T2201" s="34"/>
      <c r="V2201" s="34"/>
      <c r="W2201" s="34"/>
    </row>
    <row r="2202" spans="20:23" x14ac:dyDescent="0.2">
      <c r="T2202" s="34"/>
      <c r="V2202" s="34"/>
      <c r="W2202" s="34"/>
    </row>
    <row r="2203" spans="20:23" x14ac:dyDescent="0.2">
      <c r="T2203" s="34"/>
      <c r="V2203" s="34"/>
      <c r="W2203" s="34"/>
    </row>
    <row r="2204" spans="20:23" x14ac:dyDescent="0.2">
      <c r="T2204" s="34"/>
      <c r="V2204" s="34"/>
      <c r="W2204" s="34"/>
    </row>
    <row r="2205" spans="20:23" x14ac:dyDescent="0.2">
      <c r="T2205" s="34"/>
      <c r="V2205" s="34"/>
      <c r="W2205" s="34"/>
    </row>
    <row r="2206" spans="20:23" x14ac:dyDescent="0.2">
      <c r="T2206" s="34"/>
      <c r="V2206" s="34"/>
      <c r="W2206" s="34"/>
    </row>
    <row r="2207" spans="20:23" x14ac:dyDescent="0.2">
      <c r="T2207" s="34"/>
      <c r="V2207" s="34"/>
      <c r="W2207" s="34"/>
    </row>
    <row r="2208" spans="20:23" x14ac:dyDescent="0.2">
      <c r="T2208" s="34"/>
      <c r="V2208" s="34"/>
      <c r="W2208" s="34"/>
    </row>
    <row r="2209" spans="20:23" x14ac:dyDescent="0.2">
      <c r="T2209" s="34"/>
      <c r="V2209" s="34"/>
      <c r="W2209" s="34"/>
    </row>
    <row r="2210" spans="20:23" x14ac:dyDescent="0.2">
      <c r="T2210" s="34"/>
      <c r="V2210" s="34"/>
      <c r="W2210" s="34"/>
    </row>
    <row r="2211" spans="20:23" x14ac:dyDescent="0.2">
      <c r="T2211" s="34"/>
      <c r="V2211" s="34"/>
      <c r="W2211" s="34"/>
    </row>
    <row r="2212" spans="20:23" x14ac:dyDescent="0.2">
      <c r="T2212" s="34"/>
      <c r="V2212" s="34"/>
      <c r="W2212" s="34"/>
    </row>
    <row r="2213" spans="20:23" x14ac:dyDescent="0.2">
      <c r="T2213" s="34"/>
      <c r="V2213" s="34"/>
      <c r="W2213" s="34"/>
    </row>
    <row r="2214" spans="20:23" x14ac:dyDescent="0.2">
      <c r="T2214" s="34"/>
      <c r="V2214" s="34"/>
      <c r="W2214" s="34"/>
    </row>
    <row r="2215" spans="20:23" x14ac:dyDescent="0.2">
      <c r="T2215" s="34"/>
      <c r="V2215" s="34"/>
      <c r="W2215" s="34"/>
    </row>
    <row r="2216" spans="20:23" x14ac:dyDescent="0.2">
      <c r="T2216" s="34"/>
      <c r="V2216" s="34"/>
      <c r="W2216" s="34"/>
    </row>
    <row r="2217" spans="20:23" x14ac:dyDescent="0.2">
      <c r="T2217" s="34"/>
      <c r="V2217" s="34"/>
      <c r="W2217" s="34"/>
    </row>
    <row r="2218" spans="20:23" x14ac:dyDescent="0.2">
      <c r="T2218" s="34"/>
      <c r="V2218" s="34"/>
      <c r="W2218" s="34"/>
    </row>
    <row r="2219" spans="20:23" x14ac:dyDescent="0.2">
      <c r="T2219" s="34"/>
      <c r="V2219" s="34"/>
      <c r="W2219" s="34"/>
    </row>
    <row r="2220" spans="20:23" x14ac:dyDescent="0.2">
      <c r="T2220" s="34"/>
      <c r="V2220" s="34"/>
      <c r="W2220" s="34"/>
    </row>
    <row r="2221" spans="20:23" x14ac:dyDescent="0.2">
      <c r="T2221" s="34"/>
      <c r="V2221" s="34"/>
      <c r="W2221" s="34"/>
    </row>
    <row r="2222" spans="20:23" x14ac:dyDescent="0.2">
      <c r="T2222" s="34"/>
      <c r="V2222" s="34"/>
      <c r="W2222" s="34"/>
    </row>
    <row r="2223" spans="20:23" x14ac:dyDescent="0.2">
      <c r="T2223" s="34"/>
      <c r="V2223" s="34"/>
      <c r="W2223" s="34"/>
    </row>
    <row r="2224" spans="20:23" x14ac:dyDescent="0.2">
      <c r="T2224" s="34"/>
      <c r="V2224" s="34"/>
      <c r="W2224" s="34"/>
    </row>
    <row r="2225" spans="20:23" x14ac:dyDescent="0.2">
      <c r="T2225" s="34"/>
      <c r="V2225" s="34"/>
      <c r="W2225" s="34"/>
    </row>
    <row r="2226" spans="20:23" x14ac:dyDescent="0.2">
      <c r="T2226" s="34"/>
      <c r="V2226" s="34"/>
      <c r="W2226" s="34"/>
    </row>
    <row r="2227" spans="20:23" x14ac:dyDescent="0.2">
      <c r="T2227" s="34"/>
      <c r="V2227" s="34"/>
      <c r="W2227" s="34"/>
    </row>
    <row r="2228" spans="20:23" x14ac:dyDescent="0.2">
      <c r="T2228" s="34"/>
      <c r="V2228" s="34"/>
      <c r="W2228" s="34"/>
    </row>
    <row r="2229" spans="20:23" x14ac:dyDescent="0.2">
      <c r="T2229" s="34"/>
      <c r="V2229" s="34"/>
      <c r="W2229" s="34"/>
    </row>
    <row r="2230" spans="20:23" x14ac:dyDescent="0.2">
      <c r="T2230" s="34"/>
      <c r="V2230" s="34"/>
      <c r="W2230" s="34"/>
    </row>
    <row r="2231" spans="20:23" x14ac:dyDescent="0.2">
      <c r="T2231" s="34"/>
      <c r="V2231" s="34"/>
      <c r="W2231" s="34"/>
    </row>
    <row r="2232" spans="20:23" x14ac:dyDescent="0.2">
      <c r="T2232" s="34"/>
      <c r="V2232" s="34"/>
      <c r="W2232" s="34"/>
    </row>
    <row r="2233" spans="20:23" x14ac:dyDescent="0.2">
      <c r="T2233" s="34"/>
      <c r="V2233" s="34"/>
      <c r="W2233" s="34"/>
    </row>
    <row r="2234" spans="20:23" x14ac:dyDescent="0.2">
      <c r="T2234" s="34"/>
      <c r="V2234" s="34"/>
      <c r="W2234" s="34"/>
    </row>
    <row r="2235" spans="20:23" x14ac:dyDescent="0.2">
      <c r="T2235" s="34"/>
      <c r="V2235" s="34"/>
      <c r="W2235" s="34"/>
    </row>
    <row r="2236" spans="20:23" x14ac:dyDescent="0.2">
      <c r="T2236" s="34"/>
      <c r="V2236" s="34"/>
      <c r="W2236" s="34"/>
    </row>
    <row r="2237" spans="20:23" x14ac:dyDescent="0.2">
      <c r="T2237" s="34"/>
      <c r="V2237" s="34"/>
      <c r="W2237" s="34"/>
    </row>
    <row r="2238" spans="20:23" x14ac:dyDescent="0.2">
      <c r="T2238" s="34"/>
      <c r="V2238" s="34"/>
      <c r="W2238" s="34"/>
    </row>
    <row r="2239" spans="20:23" x14ac:dyDescent="0.2">
      <c r="T2239" s="34"/>
      <c r="V2239" s="34"/>
      <c r="W2239" s="34"/>
    </row>
    <row r="2240" spans="20:23" x14ac:dyDescent="0.2">
      <c r="T2240" s="34"/>
      <c r="V2240" s="34"/>
      <c r="W2240" s="34"/>
    </row>
    <row r="2241" spans="20:23" x14ac:dyDescent="0.2">
      <c r="T2241" s="34"/>
      <c r="V2241" s="34"/>
      <c r="W2241" s="34"/>
    </row>
    <row r="2242" spans="20:23" x14ac:dyDescent="0.2">
      <c r="T2242" s="34"/>
      <c r="V2242" s="34"/>
      <c r="W2242" s="34"/>
    </row>
    <row r="2243" spans="20:23" x14ac:dyDescent="0.2">
      <c r="T2243" s="34"/>
      <c r="V2243" s="34"/>
      <c r="W2243" s="34"/>
    </row>
    <row r="2244" spans="20:23" x14ac:dyDescent="0.2">
      <c r="T2244" s="34"/>
      <c r="V2244" s="34"/>
      <c r="W2244" s="34"/>
    </row>
    <row r="2245" spans="20:23" x14ac:dyDescent="0.2">
      <c r="T2245" s="34"/>
      <c r="V2245" s="34"/>
      <c r="W2245" s="34"/>
    </row>
    <row r="2246" spans="20:23" x14ac:dyDescent="0.2">
      <c r="T2246" s="34"/>
      <c r="V2246" s="34"/>
      <c r="W2246" s="34"/>
    </row>
    <row r="2247" spans="20:23" x14ac:dyDescent="0.2">
      <c r="T2247" s="34"/>
      <c r="V2247" s="34"/>
      <c r="W2247" s="34"/>
    </row>
    <row r="2248" spans="20:23" x14ac:dyDescent="0.2">
      <c r="T2248" s="34"/>
      <c r="V2248" s="34"/>
      <c r="W2248" s="34"/>
    </row>
    <row r="2249" spans="20:23" x14ac:dyDescent="0.2">
      <c r="T2249" s="34"/>
      <c r="V2249" s="34"/>
      <c r="W2249" s="34"/>
    </row>
    <row r="2250" spans="20:23" x14ac:dyDescent="0.2">
      <c r="T2250" s="34"/>
      <c r="V2250" s="34"/>
      <c r="W2250" s="34"/>
    </row>
    <row r="2251" spans="20:23" x14ac:dyDescent="0.2">
      <c r="T2251" s="34"/>
      <c r="V2251" s="34"/>
      <c r="W2251" s="34"/>
    </row>
    <row r="2252" spans="20:23" x14ac:dyDescent="0.2">
      <c r="T2252" s="34"/>
      <c r="V2252" s="34"/>
      <c r="W2252" s="34"/>
    </row>
    <row r="2253" spans="20:23" x14ac:dyDescent="0.2">
      <c r="T2253" s="34"/>
      <c r="V2253" s="34"/>
      <c r="W2253" s="34"/>
    </row>
    <row r="2254" spans="20:23" x14ac:dyDescent="0.2">
      <c r="T2254" s="34"/>
      <c r="V2254" s="34"/>
      <c r="W2254" s="34"/>
    </row>
    <row r="2255" spans="20:23" x14ac:dyDescent="0.2">
      <c r="T2255" s="34"/>
      <c r="V2255" s="34"/>
      <c r="W2255" s="34"/>
    </row>
    <row r="2256" spans="20:23" x14ac:dyDescent="0.2">
      <c r="T2256" s="34"/>
      <c r="V2256" s="34"/>
      <c r="W2256" s="34"/>
    </row>
    <row r="2257" spans="20:23" x14ac:dyDescent="0.2">
      <c r="T2257" s="34"/>
      <c r="V2257" s="34"/>
      <c r="W2257" s="34"/>
    </row>
    <row r="2258" spans="20:23" x14ac:dyDescent="0.2">
      <c r="T2258" s="34"/>
      <c r="V2258" s="34"/>
      <c r="W2258" s="34"/>
    </row>
    <row r="2259" spans="20:23" x14ac:dyDescent="0.2">
      <c r="T2259" s="34"/>
      <c r="V2259" s="34"/>
      <c r="W2259" s="34"/>
    </row>
    <row r="2260" spans="20:23" x14ac:dyDescent="0.2">
      <c r="T2260" s="34"/>
      <c r="V2260" s="34"/>
      <c r="W2260" s="34"/>
    </row>
    <row r="2261" spans="20:23" x14ac:dyDescent="0.2">
      <c r="T2261" s="34"/>
      <c r="V2261" s="34"/>
      <c r="W2261" s="34"/>
    </row>
    <row r="2262" spans="20:23" x14ac:dyDescent="0.2">
      <c r="T2262" s="34"/>
      <c r="V2262" s="34"/>
      <c r="W2262" s="34"/>
    </row>
    <row r="2263" spans="20:23" x14ac:dyDescent="0.2">
      <c r="T2263" s="34"/>
      <c r="V2263" s="34"/>
      <c r="W2263" s="34"/>
    </row>
    <row r="2264" spans="20:23" x14ac:dyDescent="0.2">
      <c r="T2264" s="34"/>
      <c r="V2264" s="34"/>
      <c r="W2264" s="34"/>
    </row>
    <row r="2265" spans="20:23" x14ac:dyDescent="0.2">
      <c r="T2265" s="34"/>
      <c r="V2265" s="34"/>
      <c r="W2265" s="34"/>
    </row>
    <row r="2266" spans="20:23" x14ac:dyDescent="0.2">
      <c r="T2266" s="34"/>
      <c r="V2266" s="34"/>
      <c r="W2266" s="34"/>
    </row>
    <row r="2267" spans="20:23" x14ac:dyDescent="0.2">
      <c r="T2267" s="34"/>
      <c r="V2267" s="34"/>
      <c r="W2267" s="34"/>
    </row>
    <row r="2268" spans="20:23" x14ac:dyDescent="0.2">
      <c r="T2268" s="34"/>
      <c r="V2268" s="34"/>
      <c r="W2268" s="34"/>
    </row>
    <row r="2269" spans="20:23" x14ac:dyDescent="0.2">
      <c r="T2269" s="34"/>
      <c r="V2269" s="34"/>
      <c r="W2269" s="34"/>
    </row>
    <row r="2270" spans="20:23" x14ac:dyDescent="0.2">
      <c r="T2270" s="34"/>
      <c r="V2270" s="34"/>
      <c r="W2270" s="34"/>
    </row>
    <row r="2271" spans="20:23" x14ac:dyDescent="0.2">
      <c r="T2271" s="34"/>
      <c r="V2271" s="34"/>
      <c r="W2271" s="34"/>
    </row>
    <row r="2272" spans="20:23" x14ac:dyDescent="0.2">
      <c r="T2272" s="34"/>
      <c r="V2272" s="34"/>
      <c r="W2272" s="34"/>
    </row>
    <row r="2273" spans="20:23" x14ac:dyDescent="0.2">
      <c r="T2273" s="34"/>
      <c r="V2273" s="34"/>
      <c r="W2273" s="34"/>
    </row>
    <row r="2274" spans="20:23" x14ac:dyDescent="0.2">
      <c r="T2274" s="34"/>
      <c r="V2274" s="34"/>
      <c r="W2274" s="34"/>
    </row>
    <row r="2275" spans="20:23" x14ac:dyDescent="0.2">
      <c r="T2275" s="34"/>
      <c r="V2275" s="34"/>
      <c r="W2275" s="34"/>
    </row>
    <row r="2276" spans="20:23" x14ac:dyDescent="0.2">
      <c r="T2276" s="34"/>
      <c r="V2276" s="34"/>
      <c r="W2276" s="34"/>
    </row>
    <row r="2277" spans="20:23" x14ac:dyDescent="0.2">
      <c r="T2277" s="34"/>
      <c r="V2277" s="34"/>
      <c r="W2277" s="34"/>
    </row>
    <row r="2278" spans="20:23" x14ac:dyDescent="0.2">
      <c r="T2278" s="34"/>
      <c r="V2278" s="34"/>
      <c r="W2278" s="34"/>
    </row>
    <row r="2279" spans="20:23" x14ac:dyDescent="0.2">
      <c r="T2279" s="34"/>
      <c r="V2279" s="34"/>
      <c r="W2279" s="34"/>
    </row>
    <row r="2280" spans="20:23" x14ac:dyDescent="0.2">
      <c r="T2280" s="34"/>
      <c r="V2280" s="34"/>
      <c r="W2280" s="34"/>
    </row>
    <row r="2281" spans="20:23" x14ac:dyDescent="0.2">
      <c r="T2281" s="34"/>
      <c r="V2281" s="34"/>
      <c r="W2281" s="34"/>
    </row>
    <row r="2282" spans="20:23" x14ac:dyDescent="0.2">
      <c r="T2282" s="34"/>
      <c r="V2282" s="34"/>
      <c r="W2282" s="34"/>
    </row>
    <row r="2283" spans="20:23" x14ac:dyDescent="0.2">
      <c r="T2283" s="34"/>
      <c r="V2283" s="34"/>
      <c r="W2283" s="34"/>
    </row>
    <row r="2284" spans="20:23" x14ac:dyDescent="0.2">
      <c r="T2284" s="34"/>
      <c r="V2284" s="34"/>
      <c r="W2284" s="34"/>
    </row>
    <row r="2285" spans="20:23" x14ac:dyDescent="0.2">
      <c r="T2285" s="34"/>
      <c r="V2285" s="34"/>
      <c r="W2285" s="34"/>
    </row>
    <row r="2286" spans="20:23" x14ac:dyDescent="0.2">
      <c r="T2286" s="34"/>
      <c r="V2286" s="34"/>
      <c r="W2286" s="34"/>
    </row>
    <row r="2287" spans="20:23" x14ac:dyDescent="0.2">
      <c r="T2287" s="34"/>
      <c r="V2287" s="34"/>
      <c r="W2287" s="34"/>
    </row>
    <row r="2288" spans="20:23" x14ac:dyDescent="0.2">
      <c r="T2288" s="34"/>
      <c r="V2288" s="34"/>
      <c r="W2288" s="34"/>
    </row>
    <row r="2289" spans="20:23" x14ac:dyDescent="0.2">
      <c r="T2289" s="34"/>
      <c r="V2289" s="34"/>
      <c r="W2289" s="34"/>
    </row>
    <row r="2290" spans="20:23" x14ac:dyDescent="0.2">
      <c r="T2290" s="34"/>
      <c r="V2290" s="34"/>
      <c r="W2290" s="34"/>
    </row>
    <row r="2291" spans="20:23" x14ac:dyDescent="0.2">
      <c r="T2291" s="34"/>
      <c r="V2291" s="34"/>
      <c r="W2291" s="34"/>
    </row>
    <row r="2292" spans="20:23" x14ac:dyDescent="0.2">
      <c r="T2292" s="34"/>
      <c r="V2292" s="34"/>
      <c r="W2292" s="34"/>
    </row>
    <row r="2293" spans="20:23" x14ac:dyDescent="0.2">
      <c r="T2293" s="34"/>
      <c r="V2293" s="34"/>
      <c r="W2293" s="34"/>
    </row>
    <row r="2294" spans="20:23" x14ac:dyDescent="0.2">
      <c r="T2294" s="34"/>
      <c r="V2294" s="34"/>
      <c r="W2294" s="34"/>
    </row>
    <row r="2295" spans="20:23" x14ac:dyDescent="0.2">
      <c r="T2295" s="34"/>
      <c r="V2295" s="34"/>
      <c r="W2295" s="34"/>
    </row>
    <row r="2296" spans="20:23" x14ac:dyDescent="0.2">
      <c r="T2296" s="34"/>
      <c r="V2296" s="34"/>
      <c r="W2296" s="34"/>
    </row>
    <row r="2297" spans="20:23" x14ac:dyDescent="0.2">
      <c r="T2297" s="34"/>
      <c r="V2297" s="34"/>
      <c r="W2297" s="34"/>
    </row>
    <row r="2298" spans="20:23" x14ac:dyDescent="0.2">
      <c r="T2298" s="34"/>
      <c r="V2298" s="34"/>
      <c r="W2298" s="34"/>
    </row>
    <row r="2299" spans="20:23" x14ac:dyDescent="0.2">
      <c r="T2299" s="34"/>
      <c r="V2299" s="34"/>
      <c r="W2299" s="34"/>
    </row>
    <row r="2300" spans="20:23" x14ac:dyDescent="0.2">
      <c r="T2300" s="34"/>
      <c r="V2300" s="34"/>
      <c r="W2300" s="34"/>
    </row>
    <row r="2301" spans="20:23" x14ac:dyDescent="0.2">
      <c r="T2301" s="34"/>
      <c r="V2301" s="34"/>
      <c r="W2301" s="34"/>
    </row>
    <row r="2302" spans="20:23" x14ac:dyDescent="0.2">
      <c r="T2302" s="34"/>
      <c r="V2302" s="34"/>
      <c r="W2302" s="34"/>
    </row>
    <row r="2303" spans="20:23" x14ac:dyDescent="0.2">
      <c r="T2303" s="34"/>
      <c r="V2303" s="34"/>
      <c r="W2303" s="34"/>
    </row>
    <row r="2304" spans="20:23" x14ac:dyDescent="0.2">
      <c r="T2304" s="34"/>
      <c r="V2304" s="34"/>
      <c r="W2304" s="34"/>
    </row>
    <row r="2305" spans="20:23" x14ac:dyDescent="0.2">
      <c r="T2305" s="34"/>
      <c r="V2305" s="34"/>
      <c r="W2305" s="34"/>
    </row>
    <row r="2306" spans="20:23" x14ac:dyDescent="0.2">
      <c r="T2306" s="34"/>
      <c r="V2306" s="34"/>
      <c r="W2306" s="34"/>
    </row>
    <row r="2307" spans="20:23" x14ac:dyDescent="0.2">
      <c r="T2307" s="34"/>
      <c r="V2307" s="34"/>
      <c r="W2307" s="34"/>
    </row>
    <row r="2308" spans="20:23" x14ac:dyDescent="0.2">
      <c r="T2308" s="34"/>
      <c r="V2308" s="34"/>
      <c r="W2308" s="34"/>
    </row>
    <row r="2309" spans="20:23" x14ac:dyDescent="0.2">
      <c r="T2309" s="34"/>
      <c r="V2309" s="34"/>
      <c r="W2309" s="34"/>
    </row>
    <row r="2310" spans="20:23" x14ac:dyDescent="0.2">
      <c r="T2310" s="34"/>
      <c r="V2310" s="34"/>
      <c r="W2310" s="34"/>
    </row>
    <row r="2311" spans="20:23" x14ac:dyDescent="0.2">
      <c r="T2311" s="34"/>
      <c r="V2311" s="34"/>
      <c r="W2311" s="34"/>
    </row>
    <row r="2312" spans="20:23" x14ac:dyDescent="0.2">
      <c r="T2312" s="34"/>
      <c r="V2312" s="34"/>
      <c r="W2312" s="34"/>
    </row>
    <row r="2313" spans="20:23" x14ac:dyDescent="0.2">
      <c r="T2313" s="34"/>
      <c r="V2313" s="34"/>
      <c r="W2313" s="34"/>
    </row>
    <row r="2314" spans="20:23" x14ac:dyDescent="0.2">
      <c r="T2314" s="34"/>
      <c r="V2314" s="34"/>
      <c r="W2314" s="34"/>
    </row>
    <row r="2315" spans="20:23" x14ac:dyDescent="0.2">
      <c r="T2315" s="34"/>
      <c r="V2315" s="34"/>
      <c r="W2315" s="34"/>
    </row>
    <row r="2316" spans="20:23" x14ac:dyDescent="0.2">
      <c r="T2316" s="34"/>
      <c r="V2316" s="34"/>
      <c r="W2316" s="34"/>
    </row>
    <row r="2317" spans="20:23" x14ac:dyDescent="0.2">
      <c r="T2317" s="34"/>
      <c r="V2317" s="34"/>
      <c r="W2317" s="34"/>
    </row>
    <row r="2318" spans="20:23" x14ac:dyDescent="0.2">
      <c r="T2318" s="34"/>
      <c r="V2318" s="34"/>
      <c r="W2318" s="34"/>
    </row>
    <row r="2319" spans="20:23" x14ac:dyDescent="0.2">
      <c r="T2319" s="34"/>
      <c r="V2319" s="34"/>
      <c r="W2319" s="34"/>
    </row>
    <row r="2320" spans="20:23" x14ac:dyDescent="0.2">
      <c r="T2320" s="34"/>
      <c r="V2320" s="34"/>
      <c r="W2320" s="34"/>
    </row>
    <row r="2321" spans="20:23" x14ac:dyDescent="0.2">
      <c r="T2321" s="34"/>
      <c r="V2321" s="34"/>
      <c r="W2321" s="34"/>
    </row>
    <row r="2322" spans="20:23" x14ac:dyDescent="0.2">
      <c r="T2322" s="34"/>
      <c r="V2322" s="34"/>
      <c r="W2322" s="34"/>
    </row>
    <row r="2323" spans="20:23" x14ac:dyDescent="0.2">
      <c r="T2323" s="34"/>
      <c r="V2323" s="34"/>
      <c r="W2323" s="34"/>
    </row>
    <row r="2324" spans="20:23" x14ac:dyDescent="0.2">
      <c r="T2324" s="34"/>
      <c r="V2324" s="34"/>
      <c r="W2324" s="34"/>
    </row>
    <row r="2325" spans="20:23" x14ac:dyDescent="0.2">
      <c r="T2325" s="34"/>
      <c r="V2325" s="34"/>
      <c r="W2325" s="34"/>
    </row>
    <row r="2326" spans="20:23" x14ac:dyDescent="0.2">
      <c r="T2326" s="34"/>
      <c r="V2326" s="34"/>
      <c r="W2326" s="34"/>
    </row>
    <row r="2327" spans="20:23" x14ac:dyDescent="0.2">
      <c r="T2327" s="34"/>
      <c r="V2327" s="34"/>
      <c r="W2327" s="34"/>
    </row>
    <row r="2328" spans="20:23" x14ac:dyDescent="0.2">
      <c r="T2328" s="34"/>
      <c r="V2328" s="34"/>
      <c r="W2328" s="34"/>
    </row>
    <row r="2329" spans="20:23" x14ac:dyDescent="0.2">
      <c r="T2329" s="34"/>
      <c r="V2329" s="34"/>
      <c r="W2329" s="34"/>
    </row>
    <row r="2330" spans="20:23" x14ac:dyDescent="0.2">
      <c r="T2330" s="34"/>
      <c r="V2330" s="34"/>
      <c r="W2330" s="34"/>
    </row>
    <row r="2331" spans="20:23" x14ac:dyDescent="0.2">
      <c r="T2331" s="34"/>
      <c r="V2331" s="34"/>
      <c r="W2331" s="34"/>
    </row>
    <row r="2332" spans="20:23" x14ac:dyDescent="0.2">
      <c r="T2332" s="34"/>
      <c r="V2332" s="34"/>
      <c r="W2332" s="34"/>
    </row>
    <row r="2333" spans="20:23" x14ac:dyDescent="0.2">
      <c r="T2333" s="34"/>
      <c r="V2333" s="34"/>
      <c r="W2333" s="34"/>
    </row>
    <row r="2334" spans="20:23" x14ac:dyDescent="0.2">
      <c r="T2334" s="34"/>
      <c r="V2334" s="34"/>
      <c r="W2334" s="34"/>
    </row>
    <row r="2335" spans="20:23" x14ac:dyDescent="0.2">
      <c r="T2335" s="34"/>
      <c r="V2335" s="34"/>
      <c r="W2335" s="34"/>
    </row>
    <row r="2336" spans="20:23" x14ac:dyDescent="0.2">
      <c r="T2336" s="34"/>
      <c r="V2336" s="34"/>
      <c r="W2336" s="34"/>
    </row>
    <row r="2337" spans="20:23" x14ac:dyDescent="0.2">
      <c r="T2337" s="34"/>
      <c r="V2337" s="34"/>
      <c r="W2337" s="34"/>
    </row>
    <row r="2338" spans="20:23" x14ac:dyDescent="0.2">
      <c r="T2338" s="34"/>
      <c r="V2338" s="34"/>
      <c r="W2338" s="34"/>
    </row>
    <row r="2339" spans="20:23" x14ac:dyDescent="0.2">
      <c r="T2339" s="34"/>
      <c r="V2339" s="34"/>
      <c r="W2339" s="34"/>
    </row>
    <row r="2340" spans="20:23" x14ac:dyDescent="0.2">
      <c r="T2340" s="34"/>
      <c r="V2340" s="34"/>
      <c r="W2340" s="34"/>
    </row>
    <row r="2341" spans="20:23" x14ac:dyDescent="0.2">
      <c r="T2341" s="34"/>
      <c r="V2341" s="34"/>
      <c r="W2341" s="34"/>
    </row>
    <row r="2342" spans="20:23" x14ac:dyDescent="0.2">
      <c r="T2342" s="34"/>
      <c r="V2342" s="34"/>
      <c r="W2342" s="34"/>
    </row>
    <row r="2343" spans="20:23" x14ac:dyDescent="0.2">
      <c r="T2343" s="34"/>
      <c r="V2343" s="34"/>
      <c r="W2343" s="34"/>
    </row>
    <row r="2344" spans="20:23" x14ac:dyDescent="0.2">
      <c r="T2344" s="34"/>
      <c r="V2344" s="34"/>
      <c r="W2344" s="34"/>
    </row>
    <row r="2345" spans="20:23" x14ac:dyDescent="0.2">
      <c r="T2345" s="34"/>
      <c r="V2345" s="34"/>
      <c r="W2345" s="34"/>
    </row>
    <row r="2346" spans="20:23" x14ac:dyDescent="0.2">
      <c r="T2346" s="34"/>
      <c r="V2346" s="34"/>
      <c r="W2346" s="34"/>
    </row>
    <row r="2347" spans="20:23" x14ac:dyDescent="0.2">
      <c r="T2347" s="34"/>
      <c r="V2347" s="34"/>
      <c r="W2347" s="34"/>
    </row>
    <row r="2348" spans="20:23" x14ac:dyDescent="0.2">
      <c r="T2348" s="34"/>
      <c r="V2348" s="34"/>
      <c r="W2348" s="34"/>
    </row>
    <row r="2349" spans="20:23" x14ac:dyDescent="0.2">
      <c r="T2349" s="34"/>
      <c r="V2349" s="34"/>
      <c r="W2349" s="34"/>
    </row>
    <row r="2350" spans="20:23" x14ac:dyDescent="0.2">
      <c r="T2350" s="34"/>
      <c r="V2350" s="34"/>
      <c r="W2350" s="34"/>
    </row>
    <row r="2351" spans="20:23" x14ac:dyDescent="0.2">
      <c r="T2351" s="34"/>
      <c r="V2351" s="34"/>
      <c r="W2351" s="34"/>
    </row>
    <row r="2352" spans="20:23" x14ac:dyDescent="0.2">
      <c r="T2352" s="34"/>
      <c r="V2352" s="34"/>
      <c r="W2352" s="34"/>
    </row>
    <row r="2353" spans="20:23" x14ac:dyDescent="0.2">
      <c r="T2353" s="34"/>
      <c r="V2353" s="34"/>
      <c r="W2353" s="34"/>
    </row>
    <row r="2354" spans="20:23" x14ac:dyDescent="0.2">
      <c r="T2354" s="34"/>
      <c r="V2354" s="34"/>
      <c r="W2354" s="34"/>
    </row>
    <row r="2355" spans="20:23" x14ac:dyDescent="0.2">
      <c r="T2355" s="34"/>
      <c r="V2355" s="34"/>
      <c r="W2355" s="34"/>
    </row>
    <row r="2356" spans="20:23" x14ac:dyDescent="0.2">
      <c r="T2356" s="34"/>
      <c r="V2356" s="34"/>
      <c r="W2356" s="34"/>
    </row>
    <row r="2357" spans="20:23" x14ac:dyDescent="0.2">
      <c r="T2357" s="34"/>
      <c r="V2357" s="34"/>
      <c r="W2357" s="34"/>
    </row>
    <row r="2358" spans="20:23" x14ac:dyDescent="0.2">
      <c r="T2358" s="34"/>
      <c r="V2358" s="34"/>
      <c r="W2358" s="34"/>
    </row>
    <row r="2359" spans="20:23" x14ac:dyDescent="0.2">
      <c r="T2359" s="34"/>
      <c r="V2359" s="34"/>
      <c r="W2359" s="34"/>
    </row>
    <row r="2360" spans="20:23" x14ac:dyDescent="0.2">
      <c r="T2360" s="34"/>
      <c r="V2360" s="34"/>
      <c r="W2360" s="34"/>
    </row>
    <row r="2361" spans="20:23" x14ac:dyDescent="0.2">
      <c r="T2361" s="34"/>
      <c r="V2361" s="34"/>
      <c r="W2361" s="34"/>
    </row>
    <row r="2362" spans="20:23" x14ac:dyDescent="0.2">
      <c r="T2362" s="34"/>
      <c r="V2362" s="34"/>
      <c r="W2362" s="34"/>
    </row>
    <row r="2363" spans="20:23" x14ac:dyDescent="0.2">
      <c r="T2363" s="34"/>
      <c r="V2363" s="34"/>
      <c r="W2363" s="34"/>
    </row>
    <row r="2364" spans="20:23" x14ac:dyDescent="0.2">
      <c r="T2364" s="34"/>
      <c r="V2364" s="34"/>
      <c r="W2364" s="34"/>
    </row>
    <row r="2365" spans="20:23" x14ac:dyDescent="0.2">
      <c r="T2365" s="34"/>
      <c r="V2365" s="34"/>
      <c r="W2365" s="34"/>
    </row>
    <row r="2366" spans="20:23" x14ac:dyDescent="0.2">
      <c r="T2366" s="34"/>
      <c r="V2366" s="34"/>
      <c r="W2366" s="34"/>
    </row>
    <row r="2367" spans="20:23" x14ac:dyDescent="0.2">
      <c r="T2367" s="34"/>
      <c r="V2367" s="34"/>
      <c r="W2367" s="34"/>
    </row>
    <row r="2368" spans="20:23" x14ac:dyDescent="0.2">
      <c r="T2368" s="34"/>
      <c r="V2368" s="34"/>
      <c r="W2368" s="34"/>
    </row>
    <row r="2369" spans="20:23" x14ac:dyDescent="0.2">
      <c r="T2369" s="34"/>
      <c r="V2369" s="34"/>
      <c r="W2369" s="34"/>
    </row>
    <row r="2370" spans="20:23" x14ac:dyDescent="0.2">
      <c r="T2370" s="34"/>
      <c r="V2370" s="34"/>
      <c r="W2370" s="34"/>
    </row>
    <row r="2371" spans="20:23" x14ac:dyDescent="0.2">
      <c r="T2371" s="34"/>
      <c r="V2371" s="34"/>
      <c r="W2371" s="34"/>
    </row>
    <row r="2372" spans="20:23" x14ac:dyDescent="0.2">
      <c r="T2372" s="34"/>
      <c r="V2372" s="34"/>
      <c r="W2372" s="34"/>
    </row>
    <row r="2373" spans="20:23" x14ac:dyDescent="0.2">
      <c r="T2373" s="34"/>
      <c r="V2373" s="34"/>
      <c r="W2373" s="34"/>
    </row>
    <row r="2374" spans="20:23" x14ac:dyDescent="0.2">
      <c r="T2374" s="34"/>
      <c r="V2374" s="34"/>
      <c r="W2374" s="34"/>
    </row>
    <row r="2375" spans="20:23" x14ac:dyDescent="0.2">
      <c r="T2375" s="34"/>
      <c r="V2375" s="34"/>
      <c r="W2375" s="34"/>
    </row>
    <row r="2376" spans="20:23" x14ac:dyDescent="0.2">
      <c r="T2376" s="34"/>
      <c r="V2376" s="34"/>
      <c r="W2376" s="34"/>
    </row>
    <row r="2377" spans="20:23" x14ac:dyDescent="0.2">
      <c r="T2377" s="34"/>
      <c r="V2377" s="34"/>
      <c r="W2377" s="34"/>
    </row>
    <row r="2378" spans="20:23" x14ac:dyDescent="0.2">
      <c r="T2378" s="34"/>
      <c r="V2378" s="34"/>
      <c r="W2378" s="34"/>
    </row>
    <row r="2379" spans="20:23" x14ac:dyDescent="0.2">
      <c r="T2379" s="34"/>
      <c r="V2379" s="34"/>
      <c r="W2379" s="34"/>
    </row>
    <row r="2380" spans="20:23" x14ac:dyDescent="0.2">
      <c r="T2380" s="34"/>
      <c r="V2380" s="34"/>
      <c r="W2380" s="34"/>
    </row>
    <row r="2381" spans="20:23" x14ac:dyDescent="0.2">
      <c r="T2381" s="34"/>
      <c r="V2381" s="34"/>
      <c r="W2381" s="34"/>
    </row>
    <row r="2382" spans="20:23" x14ac:dyDescent="0.2">
      <c r="T2382" s="34"/>
      <c r="V2382" s="34"/>
      <c r="W2382" s="34"/>
    </row>
    <row r="2383" spans="20:23" x14ac:dyDescent="0.2">
      <c r="T2383" s="34"/>
      <c r="V2383" s="34"/>
      <c r="W2383" s="34"/>
    </row>
    <row r="2384" spans="20:23" x14ac:dyDescent="0.2">
      <c r="T2384" s="34"/>
      <c r="V2384" s="34"/>
      <c r="W2384" s="34"/>
    </row>
    <row r="2385" spans="20:23" x14ac:dyDescent="0.2">
      <c r="T2385" s="34"/>
      <c r="V2385" s="34"/>
      <c r="W2385" s="34"/>
    </row>
    <row r="2386" spans="20:23" x14ac:dyDescent="0.2">
      <c r="T2386" s="34"/>
      <c r="V2386" s="34"/>
      <c r="W2386" s="34"/>
    </row>
    <row r="2387" spans="20:23" x14ac:dyDescent="0.2">
      <c r="T2387" s="34"/>
      <c r="V2387" s="34"/>
      <c r="W2387" s="34"/>
    </row>
    <row r="2388" spans="20:23" x14ac:dyDescent="0.2">
      <c r="T2388" s="34"/>
      <c r="V2388" s="34"/>
      <c r="W2388" s="34"/>
    </row>
    <row r="2389" spans="20:23" x14ac:dyDescent="0.2">
      <c r="T2389" s="34"/>
      <c r="V2389" s="34"/>
      <c r="W2389" s="34"/>
    </row>
    <row r="2390" spans="20:23" x14ac:dyDescent="0.2">
      <c r="T2390" s="34"/>
      <c r="V2390" s="34"/>
      <c r="W2390" s="34"/>
    </row>
    <row r="2391" spans="20:23" x14ac:dyDescent="0.2">
      <c r="T2391" s="34"/>
      <c r="V2391" s="34"/>
      <c r="W2391" s="34"/>
    </row>
    <row r="2392" spans="20:23" x14ac:dyDescent="0.2">
      <c r="T2392" s="34"/>
      <c r="V2392" s="34"/>
      <c r="W2392" s="34"/>
    </row>
    <row r="2393" spans="20:23" x14ac:dyDescent="0.2">
      <c r="T2393" s="34"/>
      <c r="V2393" s="34"/>
      <c r="W2393" s="34"/>
    </row>
    <row r="2394" spans="20:23" x14ac:dyDescent="0.2">
      <c r="T2394" s="34"/>
      <c r="V2394" s="34"/>
      <c r="W2394" s="34"/>
    </row>
    <row r="2395" spans="20:23" x14ac:dyDescent="0.2">
      <c r="T2395" s="34"/>
      <c r="V2395" s="34"/>
      <c r="W2395" s="34"/>
    </row>
    <row r="2396" spans="20:23" x14ac:dyDescent="0.2">
      <c r="T2396" s="34"/>
      <c r="V2396" s="34"/>
      <c r="W2396" s="34"/>
    </row>
    <row r="2397" spans="20:23" x14ac:dyDescent="0.2">
      <c r="T2397" s="34"/>
      <c r="V2397" s="34"/>
      <c r="W2397" s="34"/>
    </row>
    <row r="2398" spans="20:23" x14ac:dyDescent="0.2">
      <c r="T2398" s="34"/>
      <c r="V2398" s="34"/>
      <c r="W2398" s="34"/>
    </row>
    <row r="2399" spans="20:23" x14ac:dyDescent="0.2">
      <c r="T2399" s="34"/>
      <c r="V2399" s="34"/>
      <c r="W2399" s="34"/>
    </row>
    <row r="2400" spans="20:23" x14ac:dyDescent="0.2">
      <c r="T2400" s="34"/>
      <c r="V2400" s="34"/>
      <c r="W2400" s="34"/>
    </row>
    <row r="2401" spans="20:23" x14ac:dyDescent="0.2">
      <c r="T2401" s="34"/>
      <c r="V2401" s="34"/>
      <c r="W2401" s="34"/>
    </row>
    <row r="2402" spans="20:23" x14ac:dyDescent="0.2">
      <c r="T2402" s="34"/>
      <c r="V2402" s="34"/>
      <c r="W2402" s="34"/>
    </row>
    <row r="2403" spans="20:23" x14ac:dyDescent="0.2">
      <c r="T2403" s="34"/>
      <c r="V2403" s="34"/>
      <c r="W2403" s="34"/>
    </row>
    <row r="2404" spans="20:23" x14ac:dyDescent="0.2">
      <c r="T2404" s="34"/>
      <c r="V2404" s="34"/>
      <c r="W2404" s="34"/>
    </row>
    <row r="2405" spans="20:23" x14ac:dyDescent="0.2">
      <c r="T2405" s="34"/>
      <c r="V2405" s="34"/>
      <c r="W2405" s="34"/>
    </row>
    <row r="2406" spans="20:23" x14ac:dyDescent="0.2">
      <c r="T2406" s="34"/>
      <c r="V2406" s="34"/>
      <c r="W2406" s="34"/>
    </row>
    <row r="2407" spans="20:23" x14ac:dyDescent="0.2">
      <c r="T2407" s="34"/>
      <c r="V2407" s="34"/>
      <c r="W2407" s="34"/>
    </row>
    <row r="2408" spans="20:23" x14ac:dyDescent="0.2">
      <c r="T2408" s="34"/>
      <c r="V2408" s="34"/>
      <c r="W2408" s="34"/>
    </row>
    <row r="2409" spans="20:23" x14ac:dyDescent="0.2">
      <c r="T2409" s="34"/>
      <c r="V2409" s="34"/>
      <c r="W2409" s="34"/>
    </row>
    <row r="2410" spans="20:23" x14ac:dyDescent="0.2">
      <c r="T2410" s="34"/>
      <c r="V2410" s="34"/>
      <c r="W2410" s="34"/>
    </row>
    <row r="2411" spans="20:23" x14ac:dyDescent="0.2">
      <c r="T2411" s="34"/>
      <c r="V2411" s="34"/>
      <c r="W2411" s="34"/>
    </row>
    <row r="2412" spans="20:23" x14ac:dyDescent="0.2">
      <c r="T2412" s="34"/>
      <c r="V2412" s="34"/>
      <c r="W2412" s="34"/>
    </row>
    <row r="2413" spans="20:23" x14ac:dyDescent="0.2">
      <c r="T2413" s="34"/>
      <c r="V2413" s="34"/>
      <c r="W2413" s="34"/>
    </row>
    <row r="2414" spans="20:23" x14ac:dyDescent="0.2">
      <c r="T2414" s="34"/>
      <c r="V2414" s="34"/>
      <c r="W2414" s="34"/>
    </row>
    <row r="2415" spans="20:23" x14ac:dyDescent="0.2">
      <c r="T2415" s="34"/>
      <c r="V2415" s="34"/>
      <c r="W2415" s="34"/>
    </row>
    <row r="2416" spans="20:23" x14ac:dyDescent="0.2">
      <c r="T2416" s="34"/>
      <c r="V2416" s="34"/>
      <c r="W2416" s="34"/>
    </row>
    <row r="2417" spans="20:23" x14ac:dyDescent="0.2">
      <c r="T2417" s="34"/>
      <c r="V2417" s="34"/>
      <c r="W2417" s="34"/>
    </row>
    <row r="2418" spans="20:23" x14ac:dyDescent="0.2">
      <c r="T2418" s="34"/>
      <c r="V2418" s="34"/>
      <c r="W2418" s="34"/>
    </row>
    <row r="2419" spans="20:23" x14ac:dyDescent="0.2">
      <c r="T2419" s="34"/>
      <c r="V2419" s="34"/>
      <c r="W2419" s="34"/>
    </row>
    <row r="2420" spans="20:23" x14ac:dyDescent="0.2">
      <c r="T2420" s="34"/>
      <c r="V2420" s="34"/>
      <c r="W2420" s="34"/>
    </row>
    <row r="2421" spans="20:23" x14ac:dyDescent="0.2">
      <c r="T2421" s="34"/>
      <c r="V2421" s="34"/>
      <c r="W2421" s="34"/>
    </row>
    <row r="2422" spans="20:23" x14ac:dyDescent="0.2">
      <c r="T2422" s="34"/>
      <c r="V2422" s="34"/>
      <c r="W2422" s="34"/>
    </row>
    <row r="2423" spans="20:23" x14ac:dyDescent="0.2">
      <c r="T2423" s="34"/>
      <c r="V2423" s="34"/>
      <c r="W2423" s="34"/>
    </row>
    <row r="2424" spans="20:23" x14ac:dyDescent="0.2">
      <c r="T2424" s="34"/>
      <c r="V2424" s="34"/>
      <c r="W2424" s="34"/>
    </row>
    <row r="2425" spans="20:23" x14ac:dyDescent="0.2">
      <c r="T2425" s="34"/>
      <c r="V2425" s="34"/>
      <c r="W2425" s="34"/>
    </row>
    <row r="2426" spans="20:23" x14ac:dyDescent="0.2">
      <c r="T2426" s="34"/>
      <c r="V2426" s="34"/>
      <c r="W2426" s="34"/>
    </row>
    <row r="2427" spans="20:23" x14ac:dyDescent="0.2">
      <c r="T2427" s="34"/>
      <c r="V2427" s="34"/>
      <c r="W2427" s="34"/>
    </row>
    <row r="2428" spans="20:23" x14ac:dyDescent="0.2">
      <c r="T2428" s="34"/>
      <c r="V2428" s="34"/>
      <c r="W2428" s="34"/>
    </row>
    <row r="2429" spans="20:23" x14ac:dyDescent="0.2">
      <c r="T2429" s="34"/>
      <c r="V2429" s="34"/>
      <c r="W2429" s="34"/>
    </row>
    <row r="2430" spans="20:23" x14ac:dyDescent="0.2">
      <c r="T2430" s="34"/>
      <c r="V2430" s="34"/>
      <c r="W2430" s="34"/>
    </row>
    <row r="2431" spans="20:23" x14ac:dyDescent="0.2">
      <c r="T2431" s="34"/>
      <c r="V2431" s="34"/>
      <c r="W2431" s="34"/>
    </row>
    <row r="2432" spans="20:23" x14ac:dyDescent="0.2">
      <c r="T2432" s="34"/>
      <c r="V2432" s="34"/>
      <c r="W2432" s="34"/>
    </row>
    <row r="2433" spans="20:23" x14ac:dyDescent="0.2">
      <c r="T2433" s="34"/>
      <c r="V2433" s="34"/>
      <c r="W2433" s="34"/>
    </row>
    <row r="2434" spans="20:23" x14ac:dyDescent="0.2">
      <c r="T2434" s="34"/>
      <c r="V2434" s="34"/>
      <c r="W2434" s="34"/>
    </row>
    <row r="2435" spans="20:23" x14ac:dyDescent="0.2">
      <c r="T2435" s="34"/>
      <c r="V2435" s="34"/>
      <c r="W2435" s="34"/>
    </row>
    <row r="2436" spans="20:23" x14ac:dyDescent="0.2">
      <c r="T2436" s="34"/>
      <c r="V2436" s="34"/>
      <c r="W2436" s="34"/>
    </row>
    <row r="2437" spans="20:23" x14ac:dyDescent="0.2">
      <c r="T2437" s="34"/>
      <c r="V2437" s="34"/>
      <c r="W2437" s="34"/>
    </row>
    <row r="2438" spans="20:23" x14ac:dyDescent="0.2">
      <c r="T2438" s="34"/>
      <c r="V2438" s="34"/>
      <c r="W2438" s="34"/>
    </row>
    <row r="2439" spans="20:23" x14ac:dyDescent="0.2">
      <c r="T2439" s="34"/>
      <c r="V2439" s="34"/>
      <c r="W2439" s="34"/>
    </row>
    <row r="2440" spans="20:23" x14ac:dyDescent="0.2">
      <c r="T2440" s="34"/>
      <c r="V2440" s="34"/>
      <c r="W2440" s="34"/>
    </row>
    <row r="2441" spans="20:23" x14ac:dyDescent="0.2">
      <c r="T2441" s="34"/>
      <c r="V2441" s="34"/>
      <c r="W2441" s="34"/>
    </row>
    <row r="2442" spans="20:23" x14ac:dyDescent="0.2">
      <c r="T2442" s="34"/>
      <c r="V2442" s="34"/>
      <c r="W2442" s="34"/>
    </row>
    <row r="2443" spans="20:23" x14ac:dyDescent="0.2">
      <c r="T2443" s="34"/>
      <c r="V2443" s="34"/>
      <c r="W2443" s="34"/>
    </row>
    <row r="2444" spans="20:23" x14ac:dyDescent="0.2">
      <c r="T2444" s="34"/>
      <c r="V2444" s="34"/>
      <c r="W2444" s="34"/>
    </row>
    <row r="2445" spans="20:23" x14ac:dyDescent="0.2">
      <c r="T2445" s="34"/>
      <c r="V2445" s="34"/>
      <c r="W2445" s="34"/>
    </row>
    <row r="2446" spans="20:23" x14ac:dyDescent="0.2">
      <c r="T2446" s="34"/>
      <c r="V2446" s="34"/>
      <c r="W2446" s="34"/>
    </row>
    <row r="2447" spans="20:23" x14ac:dyDescent="0.2">
      <c r="T2447" s="34"/>
      <c r="V2447" s="34"/>
      <c r="W2447" s="34"/>
    </row>
    <row r="2448" spans="20:23" x14ac:dyDescent="0.2">
      <c r="T2448" s="34"/>
      <c r="V2448" s="34"/>
      <c r="W2448" s="34"/>
    </row>
    <row r="2449" spans="20:23" x14ac:dyDescent="0.2">
      <c r="T2449" s="34"/>
      <c r="V2449" s="34"/>
      <c r="W2449" s="34"/>
    </row>
    <row r="2450" spans="20:23" x14ac:dyDescent="0.2">
      <c r="T2450" s="34"/>
      <c r="V2450" s="34"/>
      <c r="W2450" s="34"/>
    </row>
    <row r="2451" spans="20:23" x14ac:dyDescent="0.2">
      <c r="T2451" s="34"/>
      <c r="V2451" s="34"/>
      <c r="W2451" s="34"/>
    </row>
    <row r="2452" spans="20:23" x14ac:dyDescent="0.2">
      <c r="T2452" s="34"/>
      <c r="V2452" s="34"/>
      <c r="W2452" s="34"/>
    </row>
    <row r="2453" spans="20:23" x14ac:dyDescent="0.2">
      <c r="T2453" s="34"/>
      <c r="V2453" s="34"/>
      <c r="W2453" s="34"/>
    </row>
    <row r="2454" spans="20:23" x14ac:dyDescent="0.2">
      <c r="T2454" s="34"/>
      <c r="V2454" s="34"/>
      <c r="W2454" s="34"/>
    </row>
    <row r="2455" spans="20:23" x14ac:dyDescent="0.2">
      <c r="T2455" s="34"/>
      <c r="V2455" s="34"/>
      <c r="W2455" s="34"/>
    </row>
    <row r="2456" spans="20:23" x14ac:dyDescent="0.2">
      <c r="T2456" s="34"/>
      <c r="V2456" s="34"/>
      <c r="W2456" s="34"/>
    </row>
    <row r="2457" spans="20:23" x14ac:dyDescent="0.2">
      <c r="T2457" s="34"/>
      <c r="V2457" s="34"/>
      <c r="W2457" s="34"/>
    </row>
    <row r="2458" spans="20:23" x14ac:dyDescent="0.2">
      <c r="T2458" s="34"/>
      <c r="V2458" s="34"/>
      <c r="W2458" s="34"/>
    </row>
    <row r="2459" spans="20:23" x14ac:dyDescent="0.2">
      <c r="T2459" s="34"/>
      <c r="V2459" s="34"/>
      <c r="W2459" s="34"/>
    </row>
    <row r="2460" spans="20:23" x14ac:dyDescent="0.2">
      <c r="T2460" s="34"/>
      <c r="V2460" s="34"/>
      <c r="W2460" s="34"/>
    </row>
    <row r="2461" spans="20:23" x14ac:dyDescent="0.2">
      <c r="T2461" s="34"/>
      <c r="V2461" s="34"/>
      <c r="W2461" s="34"/>
    </row>
    <row r="2462" spans="20:23" x14ac:dyDescent="0.2">
      <c r="T2462" s="34"/>
      <c r="V2462" s="34"/>
      <c r="W2462" s="34"/>
    </row>
    <row r="2463" spans="20:23" x14ac:dyDescent="0.2">
      <c r="T2463" s="34"/>
      <c r="V2463" s="34"/>
      <c r="W2463" s="34"/>
    </row>
    <row r="2464" spans="20:23" x14ac:dyDescent="0.2">
      <c r="T2464" s="34"/>
      <c r="V2464" s="34"/>
      <c r="W2464" s="34"/>
    </row>
    <row r="2465" spans="20:23" x14ac:dyDescent="0.2">
      <c r="T2465" s="34"/>
      <c r="V2465" s="34"/>
      <c r="W2465" s="34"/>
    </row>
    <row r="2466" spans="20:23" x14ac:dyDescent="0.2">
      <c r="T2466" s="34"/>
      <c r="V2466" s="34"/>
      <c r="W2466" s="34"/>
    </row>
    <row r="2467" spans="20:23" x14ac:dyDescent="0.2">
      <c r="T2467" s="34"/>
      <c r="V2467" s="34"/>
      <c r="W2467" s="34"/>
    </row>
    <row r="2468" spans="20:23" x14ac:dyDescent="0.2">
      <c r="T2468" s="34"/>
      <c r="V2468" s="34"/>
      <c r="W2468" s="34"/>
    </row>
    <row r="2469" spans="20:23" x14ac:dyDescent="0.2">
      <c r="T2469" s="34"/>
      <c r="V2469" s="34"/>
      <c r="W2469" s="34"/>
    </row>
    <row r="2470" spans="20:23" x14ac:dyDescent="0.2">
      <c r="T2470" s="34"/>
      <c r="V2470" s="34"/>
      <c r="W2470" s="34"/>
    </row>
    <row r="2471" spans="20:23" x14ac:dyDescent="0.2">
      <c r="T2471" s="34"/>
      <c r="V2471" s="34"/>
      <c r="W2471" s="34"/>
    </row>
    <row r="2472" spans="20:23" x14ac:dyDescent="0.2">
      <c r="T2472" s="34"/>
      <c r="V2472" s="34"/>
      <c r="W2472" s="34"/>
    </row>
    <row r="2473" spans="20:23" x14ac:dyDescent="0.2">
      <c r="T2473" s="34"/>
      <c r="V2473" s="34"/>
      <c r="W2473" s="34"/>
    </row>
    <row r="2474" spans="20:23" x14ac:dyDescent="0.2">
      <c r="T2474" s="34"/>
      <c r="V2474" s="34"/>
      <c r="W2474" s="34"/>
    </row>
    <row r="2475" spans="20:23" x14ac:dyDescent="0.2">
      <c r="T2475" s="34"/>
      <c r="V2475" s="34"/>
      <c r="W2475" s="34"/>
    </row>
    <row r="2476" spans="20:23" x14ac:dyDescent="0.2">
      <c r="T2476" s="34"/>
      <c r="V2476" s="34"/>
      <c r="W2476" s="34"/>
    </row>
    <row r="2477" spans="20:23" x14ac:dyDescent="0.2">
      <c r="T2477" s="34"/>
      <c r="V2477" s="34"/>
      <c r="W2477" s="34"/>
    </row>
    <row r="2478" spans="20:23" x14ac:dyDescent="0.2">
      <c r="T2478" s="34"/>
      <c r="V2478" s="34"/>
      <c r="W2478" s="34"/>
    </row>
    <row r="2479" spans="20:23" x14ac:dyDescent="0.2">
      <c r="T2479" s="34"/>
      <c r="V2479" s="34"/>
      <c r="W2479" s="34"/>
    </row>
    <row r="2480" spans="20:23" x14ac:dyDescent="0.2">
      <c r="T2480" s="34"/>
      <c r="V2480" s="34"/>
      <c r="W2480" s="34"/>
    </row>
    <row r="2481" spans="20:23" x14ac:dyDescent="0.2">
      <c r="T2481" s="34"/>
      <c r="V2481" s="34"/>
      <c r="W2481" s="34"/>
    </row>
    <row r="2482" spans="20:23" x14ac:dyDescent="0.2">
      <c r="T2482" s="34"/>
      <c r="V2482" s="34"/>
      <c r="W2482" s="34"/>
    </row>
    <row r="2483" spans="20:23" x14ac:dyDescent="0.2">
      <c r="T2483" s="34"/>
      <c r="V2483" s="34"/>
      <c r="W2483" s="34"/>
    </row>
    <row r="2484" spans="20:23" x14ac:dyDescent="0.2">
      <c r="T2484" s="34"/>
      <c r="V2484" s="34"/>
      <c r="W2484" s="34"/>
    </row>
    <row r="2485" spans="20:23" x14ac:dyDescent="0.2">
      <c r="T2485" s="34"/>
      <c r="V2485" s="34"/>
      <c r="W2485" s="34"/>
    </row>
    <row r="2486" spans="20:23" x14ac:dyDescent="0.2">
      <c r="T2486" s="34"/>
      <c r="V2486" s="34"/>
      <c r="W2486" s="34"/>
    </row>
    <row r="2487" spans="20:23" x14ac:dyDescent="0.2">
      <c r="T2487" s="34"/>
      <c r="V2487" s="34"/>
      <c r="W2487" s="34"/>
    </row>
    <row r="2488" spans="20:23" x14ac:dyDescent="0.2">
      <c r="T2488" s="34"/>
      <c r="V2488" s="34"/>
      <c r="W2488" s="34"/>
    </row>
    <row r="2489" spans="20:23" x14ac:dyDescent="0.2">
      <c r="T2489" s="34"/>
      <c r="V2489" s="34"/>
      <c r="W2489" s="34"/>
    </row>
    <row r="2490" spans="20:23" x14ac:dyDescent="0.2">
      <c r="T2490" s="34"/>
      <c r="V2490" s="34"/>
      <c r="W2490" s="34"/>
    </row>
    <row r="2491" spans="20:23" x14ac:dyDescent="0.2">
      <c r="T2491" s="34"/>
      <c r="V2491" s="34"/>
      <c r="W2491" s="34"/>
    </row>
    <row r="2492" spans="20:23" x14ac:dyDescent="0.2">
      <c r="T2492" s="34"/>
      <c r="V2492" s="34"/>
      <c r="W2492" s="34"/>
    </row>
    <row r="2493" spans="20:23" x14ac:dyDescent="0.2">
      <c r="T2493" s="34"/>
      <c r="V2493" s="34"/>
      <c r="W2493" s="34"/>
    </row>
    <row r="2494" spans="20:23" x14ac:dyDescent="0.2">
      <c r="T2494" s="34"/>
      <c r="V2494" s="34"/>
      <c r="W2494" s="34"/>
    </row>
    <row r="2495" spans="20:23" x14ac:dyDescent="0.2">
      <c r="T2495" s="34"/>
      <c r="V2495" s="34"/>
      <c r="W2495" s="34"/>
    </row>
    <row r="2496" spans="20:23" x14ac:dyDescent="0.2">
      <c r="T2496" s="34"/>
      <c r="V2496" s="34"/>
      <c r="W2496" s="34"/>
    </row>
    <row r="2497" spans="20:23" x14ac:dyDescent="0.2">
      <c r="T2497" s="34"/>
      <c r="V2497" s="34"/>
      <c r="W2497" s="34"/>
    </row>
    <row r="2498" spans="20:23" x14ac:dyDescent="0.2">
      <c r="T2498" s="34"/>
      <c r="V2498" s="34"/>
      <c r="W2498" s="34"/>
    </row>
    <row r="2499" spans="20:23" x14ac:dyDescent="0.2">
      <c r="T2499" s="34"/>
      <c r="V2499" s="34"/>
      <c r="W2499" s="34"/>
    </row>
    <row r="2500" spans="20:23" x14ac:dyDescent="0.2">
      <c r="T2500" s="34"/>
      <c r="V2500" s="34"/>
      <c r="W2500" s="34"/>
    </row>
    <row r="2501" spans="20:23" x14ac:dyDescent="0.2">
      <c r="T2501" s="34"/>
      <c r="V2501" s="34"/>
      <c r="W2501" s="34"/>
    </row>
    <row r="2502" spans="20:23" x14ac:dyDescent="0.2">
      <c r="T2502" s="34"/>
      <c r="V2502" s="34"/>
      <c r="W2502" s="34"/>
    </row>
    <row r="2503" spans="20:23" x14ac:dyDescent="0.2">
      <c r="T2503" s="34"/>
      <c r="V2503" s="34"/>
      <c r="W2503" s="34"/>
    </row>
    <row r="2504" spans="20:23" x14ac:dyDescent="0.2">
      <c r="T2504" s="34"/>
      <c r="V2504" s="34"/>
      <c r="W2504" s="34"/>
    </row>
    <row r="2505" spans="20:23" x14ac:dyDescent="0.2">
      <c r="T2505" s="34"/>
      <c r="V2505" s="34"/>
      <c r="W2505" s="34"/>
    </row>
    <row r="2506" spans="20:23" x14ac:dyDescent="0.2">
      <c r="T2506" s="34"/>
      <c r="V2506" s="34"/>
      <c r="W2506" s="34"/>
    </row>
    <row r="2507" spans="20:23" x14ac:dyDescent="0.2">
      <c r="T2507" s="34"/>
      <c r="V2507" s="34"/>
      <c r="W2507" s="34"/>
    </row>
    <row r="2508" spans="20:23" x14ac:dyDescent="0.2">
      <c r="T2508" s="34"/>
      <c r="V2508" s="34"/>
      <c r="W2508" s="34"/>
    </row>
    <row r="2509" spans="20:23" x14ac:dyDescent="0.2">
      <c r="T2509" s="34"/>
      <c r="V2509" s="34"/>
      <c r="W2509" s="34"/>
    </row>
    <row r="2510" spans="20:23" x14ac:dyDescent="0.2">
      <c r="T2510" s="34"/>
      <c r="V2510" s="34"/>
      <c r="W2510" s="34"/>
    </row>
    <row r="2511" spans="20:23" x14ac:dyDescent="0.2">
      <c r="T2511" s="34"/>
      <c r="V2511" s="34"/>
      <c r="W2511" s="34"/>
    </row>
    <row r="2512" spans="20:23" x14ac:dyDescent="0.2">
      <c r="T2512" s="34"/>
      <c r="V2512" s="34"/>
      <c r="W2512" s="34"/>
    </row>
    <row r="2513" spans="20:23" x14ac:dyDescent="0.2">
      <c r="T2513" s="34"/>
      <c r="V2513" s="34"/>
      <c r="W2513" s="34"/>
    </row>
    <row r="2514" spans="20:23" x14ac:dyDescent="0.2">
      <c r="T2514" s="34"/>
      <c r="V2514" s="34"/>
      <c r="W2514" s="34"/>
    </row>
    <row r="2515" spans="20:23" x14ac:dyDescent="0.2">
      <c r="T2515" s="34"/>
      <c r="V2515" s="34"/>
      <c r="W2515" s="34"/>
    </row>
    <row r="2516" spans="20:23" x14ac:dyDescent="0.2">
      <c r="T2516" s="34"/>
      <c r="V2516" s="34"/>
      <c r="W2516" s="34"/>
    </row>
    <row r="2517" spans="20:23" x14ac:dyDescent="0.2">
      <c r="T2517" s="34"/>
      <c r="V2517" s="34"/>
      <c r="W2517" s="34"/>
    </row>
    <row r="2518" spans="20:23" x14ac:dyDescent="0.2">
      <c r="T2518" s="34"/>
      <c r="V2518" s="34"/>
      <c r="W2518" s="34"/>
    </row>
    <row r="2519" spans="20:23" x14ac:dyDescent="0.2">
      <c r="T2519" s="34"/>
      <c r="V2519" s="34"/>
      <c r="W2519" s="34"/>
    </row>
    <row r="2520" spans="20:23" x14ac:dyDescent="0.2">
      <c r="T2520" s="34"/>
      <c r="V2520" s="34"/>
      <c r="W2520" s="34"/>
    </row>
    <row r="2521" spans="20:23" x14ac:dyDescent="0.2">
      <c r="T2521" s="34"/>
      <c r="V2521" s="34"/>
      <c r="W2521" s="34"/>
    </row>
    <row r="2522" spans="20:23" x14ac:dyDescent="0.2">
      <c r="T2522" s="34"/>
      <c r="V2522" s="34"/>
      <c r="W2522" s="34"/>
    </row>
    <row r="2523" spans="20:23" x14ac:dyDescent="0.2">
      <c r="T2523" s="34"/>
      <c r="V2523" s="34"/>
      <c r="W2523" s="34"/>
    </row>
    <row r="2524" spans="20:23" x14ac:dyDescent="0.2">
      <c r="T2524" s="34"/>
      <c r="V2524" s="34"/>
      <c r="W2524" s="34"/>
    </row>
    <row r="2525" spans="20:23" x14ac:dyDescent="0.2">
      <c r="T2525" s="34"/>
      <c r="V2525" s="34"/>
      <c r="W2525" s="34"/>
    </row>
    <row r="2526" spans="20:23" x14ac:dyDescent="0.2">
      <c r="T2526" s="34"/>
      <c r="V2526" s="34"/>
      <c r="W2526" s="34"/>
    </row>
    <row r="2527" spans="20:23" x14ac:dyDescent="0.2">
      <c r="T2527" s="34"/>
      <c r="V2527" s="34"/>
      <c r="W2527" s="34"/>
    </row>
    <row r="2528" spans="20:23" x14ac:dyDescent="0.2">
      <c r="T2528" s="34"/>
      <c r="V2528" s="34"/>
      <c r="W2528" s="34"/>
    </row>
    <row r="2529" spans="20:23" x14ac:dyDescent="0.2">
      <c r="T2529" s="34"/>
      <c r="V2529" s="34"/>
      <c r="W2529" s="34"/>
    </row>
    <row r="2530" spans="20:23" x14ac:dyDescent="0.2">
      <c r="T2530" s="34"/>
      <c r="V2530" s="34"/>
      <c r="W2530" s="34"/>
    </row>
    <row r="2531" spans="20:23" x14ac:dyDescent="0.2">
      <c r="T2531" s="34"/>
      <c r="V2531" s="34"/>
      <c r="W2531" s="34"/>
    </row>
    <row r="2532" spans="20:23" x14ac:dyDescent="0.2">
      <c r="T2532" s="34"/>
      <c r="V2532" s="34"/>
      <c r="W2532" s="34"/>
    </row>
    <row r="2533" spans="20:23" x14ac:dyDescent="0.2">
      <c r="T2533" s="34"/>
      <c r="V2533" s="34"/>
      <c r="W2533" s="34"/>
    </row>
    <row r="2534" spans="20:23" x14ac:dyDescent="0.2">
      <c r="T2534" s="34"/>
      <c r="V2534" s="34"/>
      <c r="W2534" s="34"/>
    </row>
    <row r="2535" spans="20:23" x14ac:dyDescent="0.2">
      <c r="T2535" s="34"/>
      <c r="V2535" s="34"/>
      <c r="W2535" s="34"/>
    </row>
    <row r="2536" spans="20:23" x14ac:dyDescent="0.2">
      <c r="T2536" s="34"/>
      <c r="V2536" s="34"/>
      <c r="W2536" s="34"/>
    </row>
    <row r="2537" spans="20:23" x14ac:dyDescent="0.2">
      <c r="T2537" s="34"/>
      <c r="V2537" s="34"/>
      <c r="W2537" s="34"/>
    </row>
    <row r="2538" spans="20:23" x14ac:dyDescent="0.2">
      <c r="T2538" s="34"/>
      <c r="V2538" s="34"/>
      <c r="W2538" s="34"/>
    </row>
    <row r="2539" spans="20:23" x14ac:dyDescent="0.2">
      <c r="T2539" s="34"/>
      <c r="V2539" s="34"/>
      <c r="W2539" s="34"/>
    </row>
    <row r="2540" spans="20:23" x14ac:dyDescent="0.2">
      <c r="T2540" s="34"/>
      <c r="V2540" s="34"/>
      <c r="W2540" s="34"/>
    </row>
    <row r="2541" spans="20:23" x14ac:dyDescent="0.2">
      <c r="T2541" s="34"/>
      <c r="V2541" s="34"/>
      <c r="W2541" s="34"/>
    </row>
    <row r="2542" spans="20:23" x14ac:dyDescent="0.2">
      <c r="T2542" s="34"/>
      <c r="V2542" s="34"/>
      <c r="W2542" s="34"/>
    </row>
    <row r="2543" spans="20:23" x14ac:dyDescent="0.2">
      <c r="T2543" s="34"/>
      <c r="V2543" s="34"/>
      <c r="W2543" s="34"/>
    </row>
    <row r="2544" spans="20:23" x14ac:dyDescent="0.2">
      <c r="T2544" s="34"/>
      <c r="V2544" s="34"/>
      <c r="W2544" s="34"/>
    </row>
    <row r="2545" spans="20:23" x14ac:dyDescent="0.2">
      <c r="T2545" s="34"/>
      <c r="V2545" s="34"/>
      <c r="W2545" s="34"/>
    </row>
    <row r="2546" spans="20:23" x14ac:dyDescent="0.2">
      <c r="T2546" s="34"/>
      <c r="V2546" s="34"/>
      <c r="W2546" s="34"/>
    </row>
    <row r="2547" spans="20:23" x14ac:dyDescent="0.2">
      <c r="T2547" s="34"/>
      <c r="V2547" s="34"/>
      <c r="W2547" s="34"/>
    </row>
    <row r="2548" spans="20:23" x14ac:dyDescent="0.2">
      <c r="T2548" s="34"/>
      <c r="V2548" s="34"/>
      <c r="W2548" s="34"/>
    </row>
    <row r="2549" spans="20:23" x14ac:dyDescent="0.2">
      <c r="T2549" s="34"/>
      <c r="V2549" s="34"/>
      <c r="W2549" s="34"/>
    </row>
    <row r="2550" spans="20:23" x14ac:dyDescent="0.2">
      <c r="T2550" s="34"/>
      <c r="V2550" s="34"/>
      <c r="W2550" s="34"/>
    </row>
    <row r="2551" spans="20:23" x14ac:dyDescent="0.2">
      <c r="T2551" s="34"/>
      <c r="V2551" s="34"/>
      <c r="W2551" s="34"/>
    </row>
    <row r="2552" spans="20:23" x14ac:dyDescent="0.2">
      <c r="T2552" s="34"/>
      <c r="V2552" s="34"/>
      <c r="W2552" s="34"/>
    </row>
    <row r="2553" spans="20:23" x14ac:dyDescent="0.2">
      <c r="T2553" s="34"/>
      <c r="V2553" s="34"/>
      <c r="W2553" s="34"/>
    </row>
    <row r="2554" spans="20:23" x14ac:dyDescent="0.2">
      <c r="T2554" s="34"/>
      <c r="V2554" s="34"/>
      <c r="W2554" s="34"/>
    </row>
    <row r="2555" spans="20:23" x14ac:dyDescent="0.2">
      <c r="T2555" s="34"/>
      <c r="V2555" s="34"/>
      <c r="W2555" s="34"/>
    </row>
    <row r="2556" spans="20:23" x14ac:dyDescent="0.2">
      <c r="T2556" s="34"/>
      <c r="V2556" s="34"/>
      <c r="W2556" s="34"/>
    </row>
    <row r="2557" spans="20:23" x14ac:dyDescent="0.2">
      <c r="T2557" s="34"/>
      <c r="V2557" s="34"/>
      <c r="W2557" s="34"/>
    </row>
    <row r="2558" spans="20:23" x14ac:dyDescent="0.2">
      <c r="T2558" s="34"/>
      <c r="V2558" s="34"/>
      <c r="W2558" s="34"/>
    </row>
    <row r="2559" spans="20:23" x14ac:dyDescent="0.2">
      <c r="T2559" s="34"/>
      <c r="V2559" s="34"/>
      <c r="W2559" s="34"/>
    </row>
    <row r="2560" spans="20:23" x14ac:dyDescent="0.2">
      <c r="T2560" s="34"/>
      <c r="V2560" s="34"/>
      <c r="W2560" s="34"/>
    </row>
    <row r="2561" spans="20:23" x14ac:dyDescent="0.2">
      <c r="T2561" s="34"/>
      <c r="V2561" s="34"/>
      <c r="W2561" s="34"/>
    </row>
    <row r="2562" spans="20:23" x14ac:dyDescent="0.2">
      <c r="T2562" s="34"/>
      <c r="V2562" s="34"/>
      <c r="W2562" s="34"/>
    </row>
    <row r="2563" spans="20:23" x14ac:dyDescent="0.2">
      <c r="T2563" s="34"/>
      <c r="V2563" s="34"/>
      <c r="W2563" s="34"/>
    </row>
    <row r="2564" spans="20:23" x14ac:dyDescent="0.2">
      <c r="T2564" s="34"/>
      <c r="V2564" s="34"/>
      <c r="W2564" s="34"/>
    </row>
    <row r="2565" spans="20:23" x14ac:dyDescent="0.2">
      <c r="T2565" s="34"/>
      <c r="V2565" s="34"/>
      <c r="W2565" s="34"/>
    </row>
    <row r="2566" spans="20:23" x14ac:dyDescent="0.2">
      <c r="T2566" s="34"/>
      <c r="V2566" s="34"/>
      <c r="W2566" s="34"/>
    </row>
    <row r="2567" spans="20:23" x14ac:dyDescent="0.2">
      <c r="T2567" s="34"/>
      <c r="V2567" s="34"/>
      <c r="W2567" s="34"/>
    </row>
    <row r="2568" spans="20:23" x14ac:dyDescent="0.2">
      <c r="T2568" s="34"/>
      <c r="V2568" s="34"/>
      <c r="W2568" s="34"/>
    </row>
    <row r="2569" spans="20:23" x14ac:dyDescent="0.2">
      <c r="T2569" s="34"/>
      <c r="V2569" s="34"/>
      <c r="W2569" s="34"/>
    </row>
    <row r="2570" spans="20:23" x14ac:dyDescent="0.2">
      <c r="T2570" s="34"/>
      <c r="V2570" s="34"/>
      <c r="W2570" s="34"/>
    </row>
    <row r="2571" spans="20:23" x14ac:dyDescent="0.2">
      <c r="T2571" s="34"/>
      <c r="V2571" s="34"/>
      <c r="W2571" s="34"/>
    </row>
    <row r="2572" spans="20:23" x14ac:dyDescent="0.2">
      <c r="T2572" s="34"/>
      <c r="V2572" s="34"/>
      <c r="W2572" s="34"/>
    </row>
    <row r="2573" spans="20:23" x14ac:dyDescent="0.2">
      <c r="T2573" s="34"/>
      <c r="V2573" s="34"/>
      <c r="W2573" s="34"/>
    </row>
    <row r="2574" spans="20:23" x14ac:dyDescent="0.2">
      <c r="T2574" s="34"/>
      <c r="V2574" s="34"/>
      <c r="W2574" s="34"/>
    </row>
    <row r="2575" spans="20:23" x14ac:dyDescent="0.2">
      <c r="T2575" s="34"/>
      <c r="V2575" s="34"/>
      <c r="W2575" s="34"/>
    </row>
    <row r="2576" spans="20:23" x14ac:dyDescent="0.2">
      <c r="T2576" s="34"/>
      <c r="V2576" s="34"/>
      <c r="W2576" s="34"/>
    </row>
    <row r="2577" spans="20:23" x14ac:dyDescent="0.2">
      <c r="T2577" s="34"/>
      <c r="V2577" s="34"/>
      <c r="W2577" s="34"/>
    </row>
    <row r="2578" spans="20:23" x14ac:dyDescent="0.2">
      <c r="T2578" s="34"/>
      <c r="V2578" s="34"/>
      <c r="W2578" s="34"/>
    </row>
    <row r="2579" spans="20:23" x14ac:dyDescent="0.2">
      <c r="T2579" s="34"/>
      <c r="V2579" s="34"/>
      <c r="W2579" s="34"/>
    </row>
    <row r="2580" spans="20:23" x14ac:dyDescent="0.2">
      <c r="T2580" s="34"/>
      <c r="V2580" s="34"/>
      <c r="W2580" s="34"/>
    </row>
    <row r="2581" spans="20:23" x14ac:dyDescent="0.2">
      <c r="T2581" s="34"/>
      <c r="V2581" s="34"/>
      <c r="W2581" s="34"/>
    </row>
    <row r="2582" spans="20:23" x14ac:dyDescent="0.2">
      <c r="T2582" s="34"/>
      <c r="V2582" s="34"/>
      <c r="W2582" s="34"/>
    </row>
    <row r="2583" spans="20:23" x14ac:dyDescent="0.2">
      <c r="T2583" s="34"/>
      <c r="V2583" s="34"/>
      <c r="W2583" s="34"/>
    </row>
    <row r="2584" spans="20:23" x14ac:dyDescent="0.2">
      <c r="T2584" s="34"/>
      <c r="V2584" s="34"/>
      <c r="W2584" s="34"/>
    </row>
    <row r="2585" spans="20:23" x14ac:dyDescent="0.2">
      <c r="T2585" s="34"/>
      <c r="V2585" s="34"/>
      <c r="W2585" s="34"/>
    </row>
    <row r="2586" spans="20:23" x14ac:dyDescent="0.2">
      <c r="T2586" s="34"/>
      <c r="V2586" s="34"/>
      <c r="W2586" s="34"/>
    </row>
    <row r="2587" spans="20:23" x14ac:dyDescent="0.2">
      <c r="T2587" s="34"/>
      <c r="V2587" s="34"/>
      <c r="W2587" s="34"/>
    </row>
    <row r="2588" spans="20:23" x14ac:dyDescent="0.2">
      <c r="T2588" s="34"/>
      <c r="V2588" s="34"/>
      <c r="W2588" s="34"/>
    </row>
    <row r="2589" spans="20:23" x14ac:dyDescent="0.2">
      <c r="T2589" s="34"/>
      <c r="V2589" s="34"/>
      <c r="W2589" s="34"/>
    </row>
    <row r="2590" spans="20:23" x14ac:dyDescent="0.2">
      <c r="T2590" s="34"/>
      <c r="V2590" s="34"/>
      <c r="W2590" s="34"/>
    </row>
    <row r="2591" spans="20:23" x14ac:dyDescent="0.2">
      <c r="T2591" s="34"/>
      <c r="V2591" s="34"/>
      <c r="W2591" s="34"/>
    </row>
    <row r="2592" spans="20:23" x14ac:dyDescent="0.2">
      <c r="T2592" s="34"/>
      <c r="V2592" s="34"/>
      <c r="W2592" s="34"/>
    </row>
    <row r="2593" spans="20:23" x14ac:dyDescent="0.2">
      <c r="T2593" s="34"/>
      <c r="V2593" s="34"/>
      <c r="W2593" s="34"/>
    </row>
    <row r="2594" spans="20:23" x14ac:dyDescent="0.2">
      <c r="T2594" s="34"/>
      <c r="V2594" s="34"/>
      <c r="W2594" s="34"/>
    </row>
    <row r="2595" spans="20:23" x14ac:dyDescent="0.2">
      <c r="T2595" s="34"/>
      <c r="V2595" s="34"/>
      <c r="W2595" s="34"/>
    </row>
    <row r="2596" spans="20:23" x14ac:dyDescent="0.2">
      <c r="T2596" s="34"/>
      <c r="V2596" s="34"/>
      <c r="W2596" s="34"/>
    </row>
    <row r="2597" spans="20:23" x14ac:dyDescent="0.2">
      <c r="T2597" s="34"/>
      <c r="V2597" s="34"/>
      <c r="W2597" s="34"/>
    </row>
    <row r="2598" spans="20:23" x14ac:dyDescent="0.2">
      <c r="T2598" s="34"/>
      <c r="V2598" s="34"/>
      <c r="W2598" s="34"/>
    </row>
    <row r="2599" spans="20:23" x14ac:dyDescent="0.2">
      <c r="T2599" s="34"/>
      <c r="V2599" s="34"/>
      <c r="W2599" s="34"/>
    </row>
    <row r="2600" spans="20:23" x14ac:dyDescent="0.2">
      <c r="T2600" s="34"/>
      <c r="V2600" s="34"/>
      <c r="W2600" s="34"/>
    </row>
    <row r="2601" spans="20:23" x14ac:dyDescent="0.2">
      <c r="T2601" s="34"/>
      <c r="V2601" s="34"/>
      <c r="W2601" s="34"/>
    </row>
    <row r="2602" spans="20:23" x14ac:dyDescent="0.2">
      <c r="T2602" s="34"/>
      <c r="V2602" s="34"/>
      <c r="W2602" s="34"/>
    </row>
    <row r="2603" spans="20:23" x14ac:dyDescent="0.2">
      <c r="T2603" s="34"/>
      <c r="V2603" s="34"/>
      <c r="W2603" s="34"/>
    </row>
    <row r="2604" spans="20:23" x14ac:dyDescent="0.2">
      <c r="T2604" s="34"/>
      <c r="V2604" s="34"/>
      <c r="W2604" s="34"/>
    </row>
    <row r="2605" spans="20:23" x14ac:dyDescent="0.2">
      <c r="T2605" s="34"/>
      <c r="V2605" s="34"/>
      <c r="W2605" s="34"/>
    </row>
    <row r="2606" spans="20:23" x14ac:dyDescent="0.2">
      <c r="T2606" s="34"/>
      <c r="V2606" s="34"/>
      <c r="W2606" s="34"/>
    </row>
    <row r="2607" spans="20:23" x14ac:dyDescent="0.2">
      <c r="T2607" s="34"/>
      <c r="V2607" s="34"/>
      <c r="W2607" s="34"/>
    </row>
    <row r="2608" spans="20:23" x14ac:dyDescent="0.2">
      <c r="T2608" s="34"/>
      <c r="V2608" s="34"/>
      <c r="W2608" s="34"/>
    </row>
    <row r="2609" spans="20:23" x14ac:dyDescent="0.2">
      <c r="T2609" s="34"/>
      <c r="V2609" s="34"/>
      <c r="W2609" s="34"/>
    </row>
    <row r="2610" spans="20:23" x14ac:dyDescent="0.2">
      <c r="T2610" s="34"/>
      <c r="V2610" s="34"/>
      <c r="W2610" s="34"/>
    </row>
    <row r="2611" spans="20:23" x14ac:dyDescent="0.2">
      <c r="T2611" s="34"/>
      <c r="V2611" s="34"/>
      <c r="W2611" s="34"/>
    </row>
    <row r="2612" spans="20:23" x14ac:dyDescent="0.2">
      <c r="T2612" s="34"/>
      <c r="V2612" s="34"/>
      <c r="W2612" s="34"/>
    </row>
    <row r="2613" spans="20:23" x14ac:dyDescent="0.2">
      <c r="T2613" s="34"/>
      <c r="V2613" s="34"/>
      <c r="W2613" s="34"/>
    </row>
    <row r="2614" spans="20:23" x14ac:dyDescent="0.2">
      <c r="T2614" s="34"/>
      <c r="V2614" s="34"/>
      <c r="W2614" s="34"/>
    </row>
    <row r="2615" spans="20:23" x14ac:dyDescent="0.2">
      <c r="T2615" s="34"/>
      <c r="V2615" s="34"/>
      <c r="W2615" s="34"/>
    </row>
    <row r="2616" spans="20:23" x14ac:dyDescent="0.2">
      <c r="T2616" s="34"/>
      <c r="V2616" s="34"/>
      <c r="W2616" s="34"/>
    </row>
    <row r="2617" spans="20:23" x14ac:dyDescent="0.2">
      <c r="T2617" s="34"/>
      <c r="V2617" s="34"/>
      <c r="W2617" s="34"/>
    </row>
    <row r="2618" spans="20:23" x14ac:dyDescent="0.2">
      <c r="T2618" s="34"/>
      <c r="V2618" s="34"/>
      <c r="W2618" s="34"/>
    </row>
    <row r="2619" spans="20:23" x14ac:dyDescent="0.2">
      <c r="T2619" s="34"/>
      <c r="V2619" s="34"/>
      <c r="W2619" s="34"/>
    </row>
    <row r="2620" spans="20:23" x14ac:dyDescent="0.2">
      <c r="T2620" s="34"/>
      <c r="V2620" s="34"/>
      <c r="W2620" s="34"/>
    </row>
    <row r="2621" spans="20:23" x14ac:dyDescent="0.2">
      <c r="T2621" s="34"/>
      <c r="V2621" s="34"/>
      <c r="W2621" s="34"/>
    </row>
    <row r="2622" spans="20:23" x14ac:dyDescent="0.2">
      <c r="T2622" s="34"/>
      <c r="V2622" s="34"/>
      <c r="W2622" s="34"/>
    </row>
    <row r="2623" spans="20:23" x14ac:dyDescent="0.2">
      <c r="T2623" s="34"/>
      <c r="V2623" s="34"/>
      <c r="W2623" s="34"/>
    </row>
    <row r="2624" spans="20:23" x14ac:dyDescent="0.2">
      <c r="T2624" s="34"/>
      <c r="V2624" s="34"/>
      <c r="W2624" s="34"/>
    </row>
    <row r="2625" spans="20:23" x14ac:dyDescent="0.2">
      <c r="T2625" s="34"/>
      <c r="V2625" s="34"/>
      <c r="W2625" s="34"/>
    </row>
    <row r="2626" spans="20:23" x14ac:dyDescent="0.2">
      <c r="T2626" s="34"/>
      <c r="V2626" s="34"/>
      <c r="W2626" s="34"/>
    </row>
    <row r="2627" spans="20:23" x14ac:dyDescent="0.2">
      <c r="T2627" s="34"/>
      <c r="V2627" s="34"/>
      <c r="W2627" s="34"/>
    </row>
    <row r="2628" spans="20:23" x14ac:dyDescent="0.2">
      <c r="T2628" s="34"/>
      <c r="V2628" s="34"/>
      <c r="W2628" s="34"/>
    </row>
    <row r="2629" spans="20:23" x14ac:dyDescent="0.2">
      <c r="T2629" s="34"/>
      <c r="V2629" s="34"/>
      <c r="W2629" s="34"/>
    </row>
    <row r="2630" spans="20:23" x14ac:dyDescent="0.2">
      <c r="T2630" s="34"/>
      <c r="V2630" s="34"/>
      <c r="W2630" s="34"/>
    </row>
    <row r="2631" spans="20:23" x14ac:dyDescent="0.2">
      <c r="T2631" s="34"/>
      <c r="V2631" s="34"/>
      <c r="W2631" s="34"/>
    </row>
    <row r="2632" spans="20:23" x14ac:dyDescent="0.2">
      <c r="T2632" s="34"/>
      <c r="V2632" s="34"/>
      <c r="W2632" s="34"/>
    </row>
    <row r="2633" spans="20:23" x14ac:dyDescent="0.2">
      <c r="T2633" s="34"/>
      <c r="V2633" s="34"/>
      <c r="W2633" s="34"/>
    </row>
    <row r="2634" spans="20:23" x14ac:dyDescent="0.2">
      <c r="T2634" s="34"/>
      <c r="V2634" s="34"/>
      <c r="W2634" s="34"/>
    </row>
    <row r="2635" spans="20:23" x14ac:dyDescent="0.2">
      <c r="T2635" s="34"/>
      <c r="V2635" s="34"/>
      <c r="W2635" s="34"/>
    </row>
    <row r="2636" spans="20:23" x14ac:dyDescent="0.2">
      <c r="T2636" s="34"/>
      <c r="V2636" s="34"/>
      <c r="W2636" s="34"/>
    </row>
    <row r="2637" spans="20:23" x14ac:dyDescent="0.2">
      <c r="T2637" s="34"/>
      <c r="V2637" s="34"/>
      <c r="W2637" s="34"/>
    </row>
    <row r="2638" spans="20:23" x14ac:dyDescent="0.2">
      <c r="T2638" s="34"/>
      <c r="V2638" s="34"/>
      <c r="W2638" s="34"/>
    </row>
    <row r="2639" spans="20:23" x14ac:dyDescent="0.2">
      <c r="T2639" s="34"/>
      <c r="V2639" s="34"/>
      <c r="W2639" s="34"/>
    </row>
    <row r="2640" spans="20:23" x14ac:dyDescent="0.2">
      <c r="T2640" s="34"/>
      <c r="V2640" s="34"/>
      <c r="W2640" s="34"/>
    </row>
    <row r="2641" spans="20:23" x14ac:dyDescent="0.2">
      <c r="T2641" s="34"/>
      <c r="V2641" s="34"/>
      <c r="W2641" s="34"/>
    </row>
    <row r="2642" spans="20:23" x14ac:dyDescent="0.2">
      <c r="T2642" s="34"/>
      <c r="V2642" s="34"/>
      <c r="W2642" s="34"/>
    </row>
    <row r="2643" spans="20:23" x14ac:dyDescent="0.2">
      <c r="T2643" s="34"/>
      <c r="V2643" s="34"/>
      <c r="W2643" s="34"/>
    </row>
    <row r="2644" spans="20:23" x14ac:dyDescent="0.2">
      <c r="T2644" s="34"/>
      <c r="V2644" s="34"/>
      <c r="W2644" s="34"/>
    </row>
    <row r="2645" spans="20:23" x14ac:dyDescent="0.2">
      <c r="T2645" s="34"/>
      <c r="V2645" s="34"/>
      <c r="W2645" s="34"/>
    </row>
    <row r="2646" spans="20:23" x14ac:dyDescent="0.2">
      <c r="T2646" s="34"/>
      <c r="V2646" s="34"/>
      <c r="W2646" s="34"/>
    </row>
    <row r="2647" spans="20:23" x14ac:dyDescent="0.2">
      <c r="T2647" s="34"/>
      <c r="V2647" s="34"/>
      <c r="W2647" s="34"/>
    </row>
    <row r="2648" spans="20:23" x14ac:dyDescent="0.2">
      <c r="T2648" s="34"/>
      <c r="V2648" s="34"/>
      <c r="W2648" s="34"/>
    </row>
    <row r="2649" spans="20:23" x14ac:dyDescent="0.2">
      <c r="T2649" s="34"/>
      <c r="V2649" s="34"/>
      <c r="W2649" s="34"/>
    </row>
    <row r="2650" spans="20:23" x14ac:dyDescent="0.2">
      <c r="T2650" s="34"/>
      <c r="V2650" s="34"/>
      <c r="W2650" s="34"/>
    </row>
    <row r="2651" spans="20:23" x14ac:dyDescent="0.2">
      <c r="T2651" s="34"/>
      <c r="V2651" s="34"/>
      <c r="W2651" s="34"/>
    </row>
    <row r="2652" spans="20:23" x14ac:dyDescent="0.2">
      <c r="T2652" s="34"/>
      <c r="V2652" s="34"/>
      <c r="W2652" s="34"/>
    </row>
    <row r="2653" spans="20:23" x14ac:dyDescent="0.2">
      <c r="T2653" s="34"/>
      <c r="V2653" s="34"/>
      <c r="W2653" s="34"/>
    </row>
    <row r="2654" spans="20:23" x14ac:dyDescent="0.2">
      <c r="T2654" s="34"/>
      <c r="V2654" s="34"/>
      <c r="W2654" s="34"/>
    </row>
    <row r="2655" spans="20:23" x14ac:dyDescent="0.2">
      <c r="T2655" s="34"/>
      <c r="V2655" s="34"/>
      <c r="W2655" s="34"/>
    </row>
    <row r="2656" spans="20:23" x14ac:dyDescent="0.2">
      <c r="T2656" s="34"/>
      <c r="V2656" s="34"/>
      <c r="W2656" s="34"/>
    </row>
    <row r="2657" spans="20:23" x14ac:dyDescent="0.2">
      <c r="T2657" s="34"/>
      <c r="V2657" s="34"/>
      <c r="W2657" s="34"/>
    </row>
    <row r="2658" spans="20:23" x14ac:dyDescent="0.2">
      <c r="T2658" s="34"/>
      <c r="V2658" s="34"/>
      <c r="W2658" s="34"/>
    </row>
    <row r="2659" spans="20:23" x14ac:dyDescent="0.2">
      <c r="T2659" s="34"/>
      <c r="V2659" s="34"/>
      <c r="W2659" s="34"/>
    </row>
    <row r="2660" spans="20:23" x14ac:dyDescent="0.2">
      <c r="T2660" s="34"/>
      <c r="V2660" s="34"/>
      <c r="W2660" s="34"/>
    </row>
    <row r="2661" spans="20:23" x14ac:dyDescent="0.2">
      <c r="T2661" s="34"/>
      <c r="V2661" s="34"/>
      <c r="W2661" s="34"/>
    </row>
    <row r="2662" spans="20:23" x14ac:dyDescent="0.2">
      <c r="T2662" s="34"/>
      <c r="V2662" s="34"/>
      <c r="W2662" s="34"/>
    </row>
    <row r="2663" spans="20:23" x14ac:dyDescent="0.2">
      <c r="T2663" s="34"/>
      <c r="V2663" s="34"/>
      <c r="W2663" s="34"/>
    </row>
    <row r="2664" spans="20:23" x14ac:dyDescent="0.2">
      <c r="T2664" s="34"/>
      <c r="V2664" s="34"/>
      <c r="W2664" s="34"/>
    </row>
    <row r="2665" spans="20:23" x14ac:dyDescent="0.2">
      <c r="T2665" s="34"/>
      <c r="V2665" s="34"/>
      <c r="W2665" s="34"/>
    </row>
    <row r="2666" spans="20:23" x14ac:dyDescent="0.2">
      <c r="T2666" s="34"/>
      <c r="V2666" s="34"/>
      <c r="W2666" s="34"/>
    </row>
    <row r="2667" spans="20:23" x14ac:dyDescent="0.2">
      <c r="T2667" s="34"/>
      <c r="V2667" s="34"/>
      <c r="W2667" s="34"/>
    </row>
    <row r="2668" spans="20:23" x14ac:dyDescent="0.2">
      <c r="T2668" s="34"/>
      <c r="V2668" s="34"/>
      <c r="W2668" s="34"/>
    </row>
    <row r="2669" spans="20:23" x14ac:dyDescent="0.2">
      <c r="T2669" s="34"/>
      <c r="V2669" s="34"/>
      <c r="W2669" s="34"/>
    </row>
    <row r="2670" spans="20:23" x14ac:dyDescent="0.2">
      <c r="T2670" s="34"/>
      <c r="V2670" s="34"/>
      <c r="W2670" s="34"/>
    </row>
    <row r="2671" spans="20:23" x14ac:dyDescent="0.2">
      <c r="T2671" s="34"/>
      <c r="V2671" s="34"/>
      <c r="W2671" s="34"/>
    </row>
    <row r="2672" spans="20:23" x14ac:dyDescent="0.2">
      <c r="T2672" s="34"/>
      <c r="V2672" s="34"/>
      <c r="W2672" s="34"/>
    </row>
    <row r="2673" spans="20:23" x14ac:dyDescent="0.2">
      <c r="T2673" s="34"/>
      <c r="V2673" s="34"/>
      <c r="W2673" s="34"/>
    </row>
    <row r="2674" spans="20:23" x14ac:dyDescent="0.2">
      <c r="T2674" s="34"/>
      <c r="V2674" s="34"/>
      <c r="W2674" s="34"/>
    </row>
    <row r="2675" spans="20:23" x14ac:dyDescent="0.2">
      <c r="T2675" s="34"/>
      <c r="V2675" s="34"/>
      <c r="W2675" s="34"/>
    </row>
    <row r="2676" spans="20:23" x14ac:dyDescent="0.2">
      <c r="T2676" s="34"/>
      <c r="V2676" s="34"/>
      <c r="W2676" s="34"/>
    </row>
    <row r="2677" spans="20:23" x14ac:dyDescent="0.2">
      <c r="T2677" s="34"/>
      <c r="V2677" s="34"/>
      <c r="W2677" s="34"/>
    </row>
    <row r="2678" spans="20:23" x14ac:dyDescent="0.2">
      <c r="T2678" s="34"/>
      <c r="V2678" s="34"/>
      <c r="W2678" s="34"/>
    </row>
    <row r="2679" spans="20:23" x14ac:dyDescent="0.2">
      <c r="T2679" s="34"/>
      <c r="V2679" s="34"/>
      <c r="W2679" s="34"/>
    </row>
    <row r="2680" spans="20:23" x14ac:dyDescent="0.2">
      <c r="T2680" s="34"/>
      <c r="V2680" s="34"/>
      <c r="W2680" s="34"/>
    </row>
    <row r="2681" spans="20:23" x14ac:dyDescent="0.2">
      <c r="T2681" s="34"/>
      <c r="V2681" s="34"/>
      <c r="W2681" s="34"/>
    </row>
    <row r="2682" spans="20:23" x14ac:dyDescent="0.2">
      <c r="T2682" s="34"/>
      <c r="V2682" s="34"/>
      <c r="W2682" s="34"/>
    </row>
    <row r="2683" spans="20:23" x14ac:dyDescent="0.2">
      <c r="T2683" s="34"/>
      <c r="V2683" s="34"/>
      <c r="W2683" s="34"/>
    </row>
    <row r="2684" spans="20:23" x14ac:dyDescent="0.2">
      <c r="T2684" s="34"/>
      <c r="V2684" s="34"/>
      <c r="W2684" s="34"/>
    </row>
    <row r="2685" spans="20:23" x14ac:dyDescent="0.2">
      <c r="T2685" s="34"/>
      <c r="V2685" s="34"/>
      <c r="W2685" s="34"/>
    </row>
    <row r="2686" spans="20:23" x14ac:dyDescent="0.2">
      <c r="T2686" s="34"/>
      <c r="V2686" s="34"/>
      <c r="W2686" s="34"/>
    </row>
    <row r="2687" spans="20:23" x14ac:dyDescent="0.2">
      <c r="T2687" s="34"/>
      <c r="V2687" s="34"/>
      <c r="W2687" s="34"/>
    </row>
    <row r="2688" spans="20:23" x14ac:dyDescent="0.2">
      <c r="T2688" s="34"/>
      <c r="V2688" s="34"/>
      <c r="W2688" s="34"/>
    </row>
    <row r="2689" spans="20:23" x14ac:dyDescent="0.2">
      <c r="T2689" s="34"/>
      <c r="V2689" s="34"/>
      <c r="W2689" s="34"/>
    </row>
    <row r="2690" spans="20:23" x14ac:dyDescent="0.2">
      <c r="T2690" s="34"/>
      <c r="V2690" s="34"/>
      <c r="W2690" s="34"/>
    </row>
    <row r="2691" spans="20:23" x14ac:dyDescent="0.2">
      <c r="T2691" s="34"/>
      <c r="V2691" s="34"/>
      <c r="W2691" s="34"/>
    </row>
    <row r="2692" spans="20:23" x14ac:dyDescent="0.2">
      <c r="T2692" s="34"/>
      <c r="V2692" s="34"/>
      <c r="W2692" s="34"/>
    </row>
    <row r="2693" spans="20:23" x14ac:dyDescent="0.2">
      <c r="T2693" s="34"/>
      <c r="V2693" s="34"/>
      <c r="W2693" s="34"/>
    </row>
    <row r="2694" spans="20:23" x14ac:dyDescent="0.2">
      <c r="T2694" s="34"/>
      <c r="V2694" s="34"/>
      <c r="W2694" s="34"/>
    </row>
    <row r="2695" spans="20:23" x14ac:dyDescent="0.2">
      <c r="T2695" s="34"/>
      <c r="V2695" s="34"/>
      <c r="W2695" s="34"/>
    </row>
    <row r="2696" spans="20:23" x14ac:dyDescent="0.2">
      <c r="T2696" s="34"/>
      <c r="V2696" s="34"/>
      <c r="W2696" s="34"/>
    </row>
    <row r="2697" spans="20:23" x14ac:dyDescent="0.2">
      <c r="T2697" s="34"/>
      <c r="V2697" s="34"/>
      <c r="W2697" s="34"/>
    </row>
    <row r="2698" spans="20:23" x14ac:dyDescent="0.2">
      <c r="T2698" s="34"/>
      <c r="V2698" s="34"/>
      <c r="W2698" s="34"/>
    </row>
    <row r="2699" spans="20:23" x14ac:dyDescent="0.2">
      <c r="T2699" s="34"/>
      <c r="V2699" s="34"/>
      <c r="W2699" s="34"/>
    </row>
    <row r="2700" spans="20:23" x14ac:dyDescent="0.2">
      <c r="T2700" s="34"/>
      <c r="V2700" s="34"/>
      <c r="W2700" s="34"/>
    </row>
    <row r="2701" spans="20:23" x14ac:dyDescent="0.2">
      <c r="T2701" s="34"/>
      <c r="V2701" s="34"/>
      <c r="W2701" s="34"/>
    </row>
    <row r="2702" spans="20:23" x14ac:dyDescent="0.2">
      <c r="T2702" s="34"/>
      <c r="V2702" s="34"/>
      <c r="W2702" s="34"/>
    </row>
    <row r="2703" spans="20:23" x14ac:dyDescent="0.2">
      <c r="T2703" s="34"/>
      <c r="V2703" s="34"/>
      <c r="W2703" s="34"/>
    </row>
    <row r="2704" spans="20:23" x14ac:dyDescent="0.2">
      <c r="T2704" s="34"/>
      <c r="V2704" s="34"/>
      <c r="W2704" s="34"/>
    </row>
    <row r="2705" spans="20:23" x14ac:dyDescent="0.2">
      <c r="T2705" s="34"/>
      <c r="V2705" s="34"/>
      <c r="W2705" s="34"/>
    </row>
    <row r="2706" spans="20:23" x14ac:dyDescent="0.2">
      <c r="T2706" s="34"/>
      <c r="V2706" s="34"/>
      <c r="W2706" s="34"/>
    </row>
    <row r="2707" spans="20:23" x14ac:dyDescent="0.2">
      <c r="T2707" s="34"/>
      <c r="V2707" s="34"/>
      <c r="W2707" s="34"/>
    </row>
    <row r="2708" spans="20:23" x14ac:dyDescent="0.2">
      <c r="T2708" s="34"/>
      <c r="V2708" s="34"/>
      <c r="W2708" s="34"/>
    </row>
    <row r="2709" spans="20:23" x14ac:dyDescent="0.2">
      <c r="T2709" s="34"/>
      <c r="V2709" s="34"/>
      <c r="W2709" s="34"/>
    </row>
    <row r="2710" spans="20:23" x14ac:dyDescent="0.2">
      <c r="T2710" s="34"/>
      <c r="V2710" s="34"/>
      <c r="W2710" s="34"/>
    </row>
    <row r="2711" spans="20:23" x14ac:dyDescent="0.2">
      <c r="T2711" s="34"/>
      <c r="V2711" s="34"/>
      <c r="W2711" s="34"/>
    </row>
    <row r="2712" spans="20:23" x14ac:dyDescent="0.2">
      <c r="T2712" s="34"/>
      <c r="V2712" s="34"/>
      <c r="W2712" s="34"/>
    </row>
    <row r="2713" spans="20:23" x14ac:dyDescent="0.2">
      <c r="T2713" s="34"/>
      <c r="V2713" s="34"/>
      <c r="W2713" s="34"/>
    </row>
    <row r="2714" spans="20:23" x14ac:dyDescent="0.2">
      <c r="T2714" s="34"/>
      <c r="V2714" s="34"/>
      <c r="W2714" s="34"/>
    </row>
    <row r="2715" spans="20:23" x14ac:dyDescent="0.2">
      <c r="T2715" s="34"/>
      <c r="V2715" s="34"/>
      <c r="W2715" s="34"/>
    </row>
    <row r="2716" spans="20:23" x14ac:dyDescent="0.2">
      <c r="T2716" s="34"/>
      <c r="V2716" s="34"/>
      <c r="W2716" s="34"/>
    </row>
    <row r="2717" spans="20:23" x14ac:dyDescent="0.2">
      <c r="T2717" s="34"/>
      <c r="V2717" s="34"/>
      <c r="W2717" s="34"/>
    </row>
    <row r="2718" spans="20:23" x14ac:dyDescent="0.2">
      <c r="T2718" s="34"/>
      <c r="V2718" s="34"/>
      <c r="W2718" s="34"/>
    </row>
    <row r="2719" spans="20:23" x14ac:dyDescent="0.2">
      <c r="T2719" s="34"/>
      <c r="V2719" s="34"/>
      <c r="W2719" s="34"/>
    </row>
    <row r="2720" spans="20:23" x14ac:dyDescent="0.2">
      <c r="T2720" s="34"/>
      <c r="V2720" s="34"/>
      <c r="W2720" s="34"/>
    </row>
    <row r="2721" spans="20:23" x14ac:dyDescent="0.2">
      <c r="T2721" s="34"/>
      <c r="V2721" s="34"/>
      <c r="W2721" s="34"/>
    </row>
    <row r="2722" spans="20:23" x14ac:dyDescent="0.2">
      <c r="T2722" s="34"/>
      <c r="V2722" s="34"/>
      <c r="W2722" s="34"/>
    </row>
    <row r="2723" spans="20:23" x14ac:dyDescent="0.2">
      <c r="T2723" s="34"/>
      <c r="V2723" s="34"/>
      <c r="W2723" s="34"/>
    </row>
    <row r="2724" spans="20:23" x14ac:dyDescent="0.2">
      <c r="T2724" s="34"/>
      <c r="V2724" s="34"/>
      <c r="W2724" s="34"/>
    </row>
    <row r="2725" spans="20:23" x14ac:dyDescent="0.2">
      <c r="T2725" s="34"/>
      <c r="V2725" s="34"/>
      <c r="W2725" s="34"/>
    </row>
    <row r="2726" spans="20:23" x14ac:dyDescent="0.2">
      <c r="T2726" s="34"/>
      <c r="V2726" s="34"/>
      <c r="W2726" s="34"/>
    </row>
    <row r="2727" spans="20:23" x14ac:dyDescent="0.2">
      <c r="T2727" s="34"/>
      <c r="V2727" s="34"/>
      <c r="W2727" s="34"/>
    </row>
    <row r="2728" spans="20:23" x14ac:dyDescent="0.2">
      <c r="T2728" s="34"/>
      <c r="V2728" s="34"/>
      <c r="W2728" s="34"/>
    </row>
    <row r="2729" spans="20:23" x14ac:dyDescent="0.2">
      <c r="T2729" s="34"/>
      <c r="V2729" s="34"/>
      <c r="W2729" s="34"/>
    </row>
    <row r="2730" spans="20:23" x14ac:dyDescent="0.2">
      <c r="T2730" s="34"/>
      <c r="V2730" s="34"/>
      <c r="W2730" s="34"/>
    </row>
    <row r="2731" spans="20:23" x14ac:dyDescent="0.2">
      <c r="T2731" s="34"/>
      <c r="V2731" s="34"/>
      <c r="W2731" s="34"/>
    </row>
    <row r="2732" spans="20:23" x14ac:dyDescent="0.2">
      <c r="T2732" s="34"/>
      <c r="V2732" s="34"/>
      <c r="W2732" s="34"/>
    </row>
    <row r="2733" spans="20:23" x14ac:dyDescent="0.2">
      <c r="T2733" s="34"/>
      <c r="V2733" s="34"/>
      <c r="W2733" s="34"/>
    </row>
    <row r="2734" spans="20:23" x14ac:dyDescent="0.2">
      <c r="T2734" s="34"/>
      <c r="V2734" s="34"/>
      <c r="W2734" s="34"/>
    </row>
    <row r="2735" spans="20:23" x14ac:dyDescent="0.2">
      <c r="T2735" s="34"/>
      <c r="V2735" s="34"/>
      <c r="W2735" s="34"/>
    </row>
    <row r="2736" spans="20:23" x14ac:dyDescent="0.2">
      <c r="T2736" s="34"/>
      <c r="V2736" s="34"/>
      <c r="W2736" s="34"/>
    </row>
    <row r="2737" spans="20:23" x14ac:dyDescent="0.2">
      <c r="T2737" s="34"/>
      <c r="V2737" s="34"/>
      <c r="W2737" s="34"/>
    </row>
    <row r="2738" spans="20:23" x14ac:dyDescent="0.2">
      <c r="T2738" s="34"/>
      <c r="V2738" s="34"/>
      <c r="W2738" s="34"/>
    </row>
    <row r="2739" spans="20:23" x14ac:dyDescent="0.2">
      <c r="T2739" s="34"/>
      <c r="V2739" s="34"/>
      <c r="W2739" s="34"/>
    </row>
    <row r="2740" spans="20:23" x14ac:dyDescent="0.2">
      <c r="T2740" s="34"/>
      <c r="V2740" s="34"/>
      <c r="W2740" s="34"/>
    </row>
    <row r="2741" spans="20:23" x14ac:dyDescent="0.2">
      <c r="T2741" s="34"/>
      <c r="V2741" s="34"/>
      <c r="W2741" s="34"/>
    </row>
    <row r="2742" spans="20:23" x14ac:dyDescent="0.2">
      <c r="T2742" s="34"/>
      <c r="V2742" s="34"/>
      <c r="W2742" s="34"/>
    </row>
    <row r="2743" spans="20:23" x14ac:dyDescent="0.2">
      <c r="T2743" s="34"/>
      <c r="V2743" s="34"/>
      <c r="W2743" s="34"/>
    </row>
    <row r="2744" spans="20:23" x14ac:dyDescent="0.2">
      <c r="T2744" s="34"/>
      <c r="V2744" s="34"/>
      <c r="W2744" s="34"/>
    </row>
    <row r="2745" spans="20:23" x14ac:dyDescent="0.2">
      <c r="T2745" s="34"/>
      <c r="V2745" s="34"/>
      <c r="W2745" s="34"/>
    </row>
    <row r="2746" spans="20:23" x14ac:dyDescent="0.2">
      <c r="T2746" s="34"/>
      <c r="V2746" s="34"/>
      <c r="W2746" s="34"/>
    </row>
    <row r="2747" spans="20:23" x14ac:dyDescent="0.2">
      <c r="T2747" s="34"/>
      <c r="V2747" s="34"/>
      <c r="W2747" s="34"/>
    </row>
    <row r="2748" spans="20:23" x14ac:dyDescent="0.2">
      <c r="T2748" s="34"/>
      <c r="V2748" s="34"/>
      <c r="W2748" s="34"/>
    </row>
    <row r="2749" spans="20:23" x14ac:dyDescent="0.2">
      <c r="T2749" s="34"/>
      <c r="V2749" s="34"/>
      <c r="W2749" s="34"/>
    </row>
    <row r="2750" spans="20:23" x14ac:dyDescent="0.2">
      <c r="T2750" s="34"/>
      <c r="V2750" s="34"/>
      <c r="W2750" s="34"/>
    </row>
    <row r="2751" spans="20:23" x14ac:dyDescent="0.2">
      <c r="T2751" s="34"/>
      <c r="V2751" s="34"/>
      <c r="W2751" s="34"/>
    </row>
    <row r="2752" spans="20:23" x14ac:dyDescent="0.2">
      <c r="T2752" s="34"/>
      <c r="V2752" s="34"/>
      <c r="W2752" s="34"/>
    </row>
    <row r="2753" spans="20:23" x14ac:dyDescent="0.2">
      <c r="T2753" s="34"/>
      <c r="V2753" s="34"/>
      <c r="W2753" s="34"/>
    </row>
    <row r="2754" spans="20:23" x14ac:dyDescent="0.2">
      <c r="T2754" s="34"/>
      <c r="V2754" s="34"/>
      <c r="W2754" s="34"/>
    </row>
    <row r="2755" spans="20:23" x14ac:dyDescent="0.2">
      <c r="T2755" s="34"/>
      <c r="V2755" s="34"/>
      <c r="W2755" s="34"/>
    </row>
    <row r="2756" spans="20:23" x14ac:dyDescent="0.2">
      <c r="T2756" s="34"/>
      <c r="V2756" s="34"/>
      <c r="W2756" s="34"/>
    </row>
    <row r="2757" spans="20:23" x14ac:dyDescent="0.2">
      <c r="T2757" s="34"/>
      <c r="V2757" s="34"/>
      <c r="W2757" s="34"/>
    </row>
    <row r="2758" spans="20:23" x14ac:dyDescent="0.2">
      <c r="T2758" s="34"/>
      <c r="V2758" s="34"/>
      <c r="W2758" s="34"/>
    </row>
    <row r="2759" spans="20:23" x14ac:dyDescent="0.2">
      <c r="T2759" s="34"/>
      <c r="V2759" s="34"/>
      <c r="W2759" s="34"/>
    </row>
    <row r="2760" spans="20:23" x14ac:dyDescent="0.2">
      <c r="T2760" s="34"/>
      <c r="V2760" s="34"/>
      <c r="W2760" s="34"/>
    </row>
    <row r="2761" spans="20:23" x14ac:dyDescent="0.2">
      <c r="T2761" s="34"/>
      <c r="V2761" s="34"/>
      <c r="W2761" s="34"/>
    </row>
    <row r="2762" spans="20:23" x14ac:dyDescent="0.2">
      <c r="T2762" s="34"/>
      <c r="V2762" s="34"/>
      <c r="W2762" s="34"/>
    </row>
    <row r="2763" spans="20:23" x14ac:dyDescent="0.2">
      <c r="T2763" s="34"/>
      <c r="V2763" s="34"/>
      <c r="W2763" s="34"/>
    </row>
    <row r="2764" spans="20:23" x14ac:dyDescent="0.2">
      <c r="T2764" s="34"/>
      <c r="V2764" s="34"/>
      <c r="W2764" s="34"/>
    </row>
    <row r="2765" spans="20:23" x14ac:dyDescent="0.2">
      <c r="T2765" s="34"/>
      <c r="V2765" s="34"/>
      <c r="W2765" s="34"/>
    </row>
    <row r="2766" spans="20:23" x14ac:dyDescent="0.2">
      <c r="T2766" s="34"/>
      <c r="V2766" s="34"/>
      <c r="W2766" s="34"/>
    </row>
    <row r="2767" spans="20:23" x14ac:dyDescent="0.2">
      <c r="T2767" s="34"/>
      <c r="V2767" s="34"/>
      <c r="W2767" s="34"/>
    </row>
    <row r="2768" spans="20:23" x14ac:dyDescent="0.2">
      <c r="T2768" s="34"/>
      <c r="V2768" s="34"/>
      <c r="W2768" s="34"/>
    </row>
    <row r="2769" spans="20:23" x14ac:dyDescent="0.2">
      <c r="T2769" s="34"/>
      <c r="V2769" s="34"/>
      <c r="W2769" s="34"/>
    </row>
    <row r="2770" spans="20:23" x14ac:dyDescent="0.2">
      <c r="T2770" s="34"/>
      <c r="V2770" s="34"/>
      <c r="W2770" s="34"/>
    </row>
    <row r="2771" spans="20:23" x14ac:dyDescent="0.2">
      <c r="T2771" s="34"/>
      <c r="V2771" s="34"/>
      <c r="W2771" s="34"/>
    </row>
    <row r="2772" spans="20:23" x14ac:dyDescent="0.2">
      <c r="T2772" s="34"/>
      <c r="V2772" s="34"/>
      <c r="W2772" s="34"/>
    </row>
    <row r="2773" spans="20:23" x14ac:dyDescent="0.2">
      <c r="T2773" s="34"/>
      <c r="V2773" s="34"/>
      <c r="W2773" s="34"/>
    </row>
    <row r="2774" spans="20:23" x14ac:dyDescent="0.2">
      <c r="T2774" s="34"/>
      <c r="V2774" s="34"/>
      <c r="W2774" s="34"/>
    </row>
    <row r="2775" spans="20:23" x14ac:dyDescent="0.2">
      <c r="T2775" s="34"/>
      <c r="V2775" s="34"/>
      <c r="W2775" s="34"/>
    </row>
    <row r="2776" spans="20:23" x14ac:dyDescent="0.2">
      <c r="T2776" s="34"/>
      <c r="V2776" s="34"/>
      <c r="W2776" s="34"/>
    </row>
    <row r="2777" spans="20:23" x14ac:dyDescent="0.2">
      <c r="T2777" s="34"/>
      <c r="V2777" s="34"/>
      <c r="W2777" s="34"/>
    </row>
    <row r="2778" spans="20:23" x14ac:dyDescent="0.2">
      <c r="T2778" s="34"/>
      <c r="V2778" s="34"/>
      <c r="W2778" s="34"/>
    </row>
    <row r="2779" spans="20:23" x14ac:dyDescent="0.2">
      <c r="T2779" s="34"/>
      <c r="V2779" s="34"/>
      <c r="W2779" s="34"/>
    </row>
    <row r="2780" spans="20:23" x14ac:dyDescent="0.2">
      <c r="T2780" s="34"/>
      <c r="V2780" s="34"/>
      <c r="W2780" s="34"/>
    </row>
    <row r="2781" spans="20:23" x14ac:dyDescent="0.2">
      <c r="T2781" s="34"/>
      <c r="V2781" s="34"/>
      <c r="W2781" s="34"/>
    </row>
    <row r="2782" spans="20:23" x14ac:dyDescent="0.2">
      <c r="T2782" s="34"/>
      <c r="V2782" s="34"/>
      <c r="W2782" s="34"/>
    </row>
    <row r="2783" spans="20:23" x14ac:dyDescent="0.2">
      <c r="T2783" s="34"/>
      <c r="V2783" s="34"/>
      <c r="W2783" s="34"/>
    </row>
    <row r="2784" spans="20:23" x14ac:dyDescent="0.2">
      <c r="T2784" s="34"/>
      <c r="V2784" s="34"/>
      <c r="W2784" s="34"/>
    </row>
    <row r="2785" spans="20:23" x14ac:dyDescent="0.2">
      <c r="T2785" s="34"/>
      <c r="V2785" s="34"/>
      <c r="W2785" s="34"/>
    </row>
    <row r="2786" spans="20:23" x14ac:dyDescent="0.2">
      <c r="T2786" s="34"/>
      <c r="V2786" s="34"/>
      <c r="W2786" s="34"/>
    </row>
    <row r="2787" spans="20:23" x14ac:dyDescent="0.2">
      <c r="T2787" s="34"/>
      <c r="V2787" s="34"/>
      <c r="W2787" s="34"/>
    </row>
    <row r="2788" spans="20:23" x14ac:dyDescent="0.2">
      <c r="T2788" s="34"/>
      <c r="V2788" s="34"/>
      <c r="W2788" s="34"/>
    </row>
    <row r="2789" spans="20:23" x14ac:dyDescent="0.2">
      <c r="T2789" s="34"/>
      <c r="V2789" s="34"/>
      <c r="W2789" s="34"/>
    </row>
    <row r="2790" spans="20:23" x14ac:dyDescent="0.2">
      <c r="T2790" s="34"/>
      <c r="V2790" s="34"/>
      <c r="W2790" s="34"/>
    </row>
    <row r="2791" spans="20:23" x14ac:dyDescent="0.2">
      <c r="T2791" s="34"/>
      <c r="V2791" s="34"/>
      <c r="W2791" s="34"/>
    </row>
    <row r="2792" spans="20:23" x14ac:dyDescent="0.2">
      <c r="T2792" s="34"/>
      <c r="V2792" s="34"/>
      <c r="W2792" s="34"/>
    </row>
    <row r="2793" spans="20:23" x14ac:dyDescent="0.2">
      <c r="T2793" s="34"/>
      <c r="V2793" s="34"/>
      <c r="W2793" s="34"/>
    </row>
    <row r="2794" spans="20:23" x14ac:dyDescent="0.2">
      <c r="T2794" s="34"/>
      <c r="V2794" s="34"/>
      <c r="W2794" s="34"/>
    </row>
    <row r="2795" spans="20:23" x14ac:dyDescent="0.2">
      <c r="T2795" s="34"/>
      <c r="V2795" s="34"/>
      <c r="W2795" s="34"/>
    </row>
    <row r="2796" spans="20:23" x14ac:dyDescent="0.2">
      <c r="T2796" s="34"/>
      <c r="V2796" s="34"/>
      <c r="W2796" s="34"/>
    </row>
    <row r="2797" spans="20:23" x14ac:dyDescent="0.2">
      <c r="T2797" s="34"/>
      <c r="V2797" s="34"/>
      <c r="W2797" s="34"/>
    </row>
    <row r="2798" spans="20:23" x14ac:dyDescent="0.2">
      <c r="T2798" s="34"/>
      <c r="V2798" s="34"/>
      <c r="W2798" s="34"/>
    </row>
    <row r="2799" spans="20:23" x14ac:dyDescent="0.2">
      <c r="T2799" s="34"/>
      <c r="V2799" s="34"/>
      <c r="W2799" s="34"/>
    </row>
    <row r="2800" spans="20:23" x14ac:dyDescent="0.2">
      <c r="T2800" s="34"/>
      <c r="V2800" s="34"/>
      <c r="W2800" s="34"/>
    </row>
    <row r="2801" spans="20:23" x14ac:dyDescent="0.2">
      <c r="T2801" s="34"/>
      <c r="V2801" s="34"/>
      <c r="W2801" s="34"/>
    </row>
    <row r="2802" spans="20:23" x14ac:dyDescent="0.2">
      <c r="T2802" s="34"/>
      <c r="V2802" s="34"/>
      <c r="W2802" s="34"/>
    </row>
    <row r="2803" spans="20:23" x14ac:dyDescent="0.2">
      <c r="T2803" s="34"/>
      <c r="V2803" s="34"/>
      <c r="W2803" s="34"/>
    </row>
    <row r="2804" spans="20:23" x14ac:dyDescent="0.2">
      <c r="T2804" s="34"/>
      <c r="V2804" s="34"/>
      <c r="W2804" s="34"/>
    </row>
    <row r="2805" spans="20:23" x14ac:dyDescent="0.2">
      <c r="T2805" s="34"/>
      <c r="V2805" s="34"/>
      <c r="W2805" s="34"/>
    </row>
    <row r="2806" spans="20:23" x14ac:dyDescent="0.2">
      <c r="T2806" s="34"/>
      <c r="V2806" s="34"/>
      <c r="W2806" s="34"/>
    </row>
    <row r="2807" spans="20:23" x14ac:dyDescent="0.2">
      <c r="T2807" s="34"/>
      <c r="V2807" s="34"/>
      <c r="W2807" s="34"/>
    </row>
    <row r="2808" spans="20:23" x14ac:dyDescent="0.2">
      <c r="T2808" s="34"/>
      <c r="V2808" s="34"/>
      <c r="W2808" s="34"/>
    </row>
    <row r="2809" spans="20:23" x14ac:dyDescent="0.2">
      <c r="T2809" s="34"/>
      <c r="V2809" s="34"/>
      <c r="W2809" s="34"/>
    </row>
    <row r="2810" spans="20:23" x14ac:dyDescent="0.2">
      <c r="T2810" s="34"/>
      <c r="V2810" s="34"/>
      <c r="W2810" s="34"/>
    </row>
    <row r="2811" spans="20:23" x14ac:dyDescent="0.2">
      <c r="T2811" s="34"/>
      <c r="V2811" s="34"/>
      <c r="W2811" s="34"/>
    </row>
    <row r="2812" spans="20:23" x14ac:dyDescent="0.2">
      <c r="T2812" s="34"/>
      <c r="V2812" s="34"/>
      <c r="W2812" s="34"/>
    </row>
    <row r="2813" spans="20:23" x14ac:dyDescent="0.2">
      <c r="T2813" s="34"/>
      <c r="V2813" s="34"/>
      <c r="W2813" s="34"/>
    </row>
    <row r="2814" spans="20:23" x14ac:dyDescent="0.2">
      <c r="T2814" s="34"/>
      <c r="V2814" s="34"/>
      <c r="W2814" s="34"/>
    </row>
    <row r="2815" spans="20:23" x14ac:dyDescent="0.2">
      <c r="T2815" s="34"/>
      <c r="V2815" s="34"/>
      <c r="W2815" s="34"/>
    </row>
    <row r="2816" spans="20:23" x14ac:dyDescent="0.2">
      <c r="T2816" s="34"/>
      <c r="V2816" s="34"/>
      <c r="W2816" s="34"/>
    </row>
    <row r="2817" spans="20:23" x14ac:dyDescent="0.2">
      <c r="T2817" s="34"/>
      <c r="V2817" s="34"/>
      <c r="W2817" s="34"/>
    </row>
    <row r="2818" spans="20:23" x14ac:dyDescent="0.2">
      <c r="T2818" s="34"/>
      <c r="V2818" s="34"/>
      <c r="W2818" s="34"/>
    </row>
    <row r="2819" spans="20:23" x14ac:dyDescent="0.2">
      <c r="T2819" s="34"/>
      <c r="V2819" s="34"/>
      <c r="W2819" s="34"/>
    </row>
    <row r="2820" spans="20:23" x14ac:dyDescent="0.2">
      <c r="T2820" s="34"/>
      <c r="V2820" s="34"/>
      <c r="W2820" s="34"/>
    </row>
    <row r="2821" spans="20:23" x14ac:dyDescent="0.2">
      <c r="T2821" s="34"/>
      <c r="V2821" s="34"/>
      <c r="W2821" s="34"/>
    </row>
    <row r="2822" spans="20:23" x14ac:dyDescent="0.2">
      <c r="T2822" s="34"/>
      <c r="V2822" s="34"/>
      <c r="W2822" s="34"/>
    </row>
    <row r="2823" spans="20:23" x14ac:dyDescent="0.2">
      <c r="T2823" s="34"/>
      <c r="V2823" s="34"/>
      <c r="W2823" s="34"/>
    </row>
    <row r="2824" spans="20:23" x14ac:dyDescent="0.2">
      <c r="T2824" s="34"/>
      <c r="V2824" s="34"/>
      <c r="W2824" s="34"/>
    </row>
    <row r="2825" spans="20:23" x14ac:dyDescent="0.2">
      <c r="T2825" s="34"/>
      <c r="V2825" s="34"/>
      <c r="W2825" s="34"/>
    </row>
    <row r="2826" spans="20:23" x14ac:dyDescent="0.2">
      <c r="T2826" s="34"/>
      <c r="V2826" s="34"/>
      <c r="W2826" s="34"/>
    </row>
    <row r="2827" spans="20:23" x14ac:dyDescent="0.2">
      <c r="T2827" s="34"/>
      <c r="V2827" s="34"/>
      <c r="W2827" s="34"/>
    </row>
    <row r="2828" spans="20:23" x14ac:dyDescent="0.2">
      <c r="T2828" s="34"/>
      <c r="V2828" s="34"/>
      <c r="W2828" s="34"/>
    </row>
    <row r="2829" spans="20:23" x14ac:dyDescent="0.2">
      <c r="T2829" s="34"/>
      <c r="V2829" s="34"/>
      <c r="W2829" s="34"/>
    </row>
    <row r="2830" spans="20:23" x14ac:dyDescent="0.2">
      <c r="T2830" s="34"/>
      <c r="V2830" s="34"/>
      <c r="W2830" s="34"/>
    </row>
    <row r="2831" spans="20:23" x14ac:dyDescent="0.2">
      <c r="T2831" s="34"/>
      <c r="V2831" s="34"/>
      <c r="W2831" s="34"/>
    </row>
    <row r="2832" spans="20:23" x14ac:dyDescent="0.2">
      <c r="T2832" s="34"/>
      <c r="V2832" s="34"/>
      <c r="W2832" s="34"/>
    </row>
    <row r="2833" spans="20:23" x14ac:dyDescent="0.2">
      <c r="T2833" s="34"/>
      <c r="V2833" s="34"/>
      <c r="W2833" s="34"/>
    </row>
    <row r="2834" spans="20:23" x14ac:dyDescent="0.2">
      <c r="T2834" s="34"/>
      <c r="V2834" s="34"/>
      <c r="W2834" s="34"/>
    </row>
    <row r="2835" spans="20:23" x14ac:dyDescent="0.2">
      <c r="T2835" s="34"/>
      <c r="V2835" s="34"/>
      <c r="W2835" s="34"/>
    </row>
    <row r="2836" spans="20:23" x14ac:dyDescent="0.2">
      <c r="T2836" s="34"/>
      <c r="V2836" s="34"/>
      <c r="W2836" s="34"/>
    </row>
    <row r="2837" spans="20:23" x14ac:dyDescent="0.2">
      <c r="T2837" s="34"/>
      <c r="V2837" s="34"/>
      <c r="W2837" s="34"/>
    </row>
    <row r="2838" spans="20:23" x14ac:dyDescent="0.2">
      <c r="T2838" s="34"/>
      <c r="V2838" s="34"/>
      <c r="W2838" s="34"/>
    </row>
    <row r="2839" spans="20:23" x14ac:dyDescent="0.2">
      <c r="T2839" s="34"/>
      <c r="V2839" s="34"/>
      <c r="W2839" s="34"/>
    </row>
    <row r="2840" spans="20:23" x14ac:dyDescent="0.2">
      <c r="T2840" s="34"/>
      <c r="V2840" s="34"/>
      <c r="W2840" s="34"/>
    </row>
    <row r="2841" spans="20:23" x14ac:dyDescent="0.2">
      <c r="T2841" s="34"/>
      <c r="V2841" s="34"/>
      <c r="W2841" s="34"/>
    </row>
    <row r="2842" spans="20:23" x14ac:dyDescent="0.2">
      <c r="T2842" s="34"/>
      <c r="V2842" s="34"/>
      <c r="W2842" s="34"/>
    </row>
    <row r="2843" spans="20:23" x14ac:dyDescent="0.2">
      <c r="T2843" s="34"/>
      <c r="V2843" s="34"/>
      <c r="W2843" s="34"/>
    </row>
    <row r="2844" spans="20:23" x14ac:dyDescent="0.2">
      <c r="T2844" s="34"/>
      <c r="V2844" s="34"/>
      <c r="W2844" s="34"/>
    </row>
    <row r="2845" spans="20:23" x14ac:dyDescent="0.2">
      <c r="T2845" s="34"/>
      <c r="V2845" s="34"/>
      <c r="W2845" s="34"/>
    </row>
    <row r="2846" spans="20:23" x14ac:dyDescent="0.2">
      <c r="T2846" s="34"/>
      <c r="V2846" s="34"/>
      <c r="W2846" s="34"/>
    </row>
    <row r="2847" spans="20:23" x14ac:dyDescent="0.2">
      <c r="T2847" s="34"/>
      <c r="V2847" s="34"/>
      <c r="W2847" s="34"/>
    </row>
    <row r="2848" spans="20:23" x14ac:dyDescent="0.2">
      <c r="T2848" s="34"/>
      <c r="V2848" s="34"/>
      <c r="W2848" s="34"/>
    </row>
    <row r="2849" spans="20:23" x14ac:dyDescent="0.2">
      <c r="T2849" s="34"/>
      <c r="V2849" s="34"/>
      <c r="W2849" s="34"/>
    </row>
    <row r="2850" spans="20:23" x14ac:dyDescent="0.2">
      <c r="T2850" s="34"/>
      <c r="V2850" s="34"/>
      <c r="W2850" s="34"/>
    </row>
    <row r="2851" spans="20:23" x14ac:dyDescent="0.2">
      <c r="T2851" s="34"/>
      <c r="V2851" s="34"/>
      <c r="W2851" s="34"/>
    </row>
    <row r="2852" spans="20:23" x14ac:dyDescent="0.2">
      <c r="T2852" s="34"/>
      <c r="V2852" s="34"/>
      <c r="W2852" s="34"/>
    </row>
    <row r="2853" spans="20:23" x14ac:dyDescent="0.2">
      <c r="T2853" s="34"/>
      <c r="V2853" s="34"/>
      <c r="W2853" s="34"/>
    </row>
    <row r="2854" spans="20:23" x14ac:dyDescent="0.2">
      <c r="T2854" s="34"/>
      <c r="V2854" s="34"/>
      <c r="W2854" s="34"/>
    </row>
    <row r="2855" spans="20:23" x14ac:dyDescent="0.2">
      <c r="T2855" s="34"/>
      <c r="V2855" s="34"/>
      <c r="W2855" s="34"/>
    </row>
    <row r="2856" spans="20:23" x14ac:dyDescent="0.2">
      <c r="T2856" s="34"/>
      <c r="V2856" s="34"/>
      <c r="W2856" s="34"/>
    </row>
    <row r="2857" spans="20:23" x14ac:dyDescent="0.2">
      <c r="T2857" s="34"/>
      <c r="V2857" s="34"/>
      <c r="W2857" s="34"/>
    </row>
    <row r="2858" spans="20:23" x14ac:dyDescent="0.2">
      <c r="T2858" s="34"/>
      <c r="V2858" s="34"/>
      <c r="W2858" s="34"/>
    </row>
    <row r="2859" spans="20:23" x14ac:dyDescent="0.2">
      <c r="T2859" s="34"/>
      <c r="V2859" s="34"/>
      <c r="W2859" s="34"/>
    </row>
    <row r="2860" spans="20:23" x14ac:dyDescent="0.2">
      <c r="T2860" s="34"/>
      <c r="V2860" s="34"/>
      <c r="W2860" s="34"/>
    </row>
    <row r="2861" spans="20:23" x14ac:dyDescent="0.2">
      <c r="T2861" s="34"/>
      <c r="V2861" s="34"/>
      <c r="W2861" s="34"/>
    </row>
    <row r="2862" spans="20:23" x14ac:dyDescent="0.2">
      <c r="T2862" s="34"/>
      <c r="V2862" s="34"/>
      <c r="W2862" s="34"/>
    </row>
    <row r="2863" spans="20:23" x14ac:dyDescent="0.2">
      <c r="T2863" s="34"/>
      <c r="V2863" s="34"/>
      <c r="W2863" s="34"/>
    </row>
    <row r="2864" spans="20:23" x14ac:dyDescent="0.2">
      <c r="T2864" s="34"/>
      <c r="V2864" s="34"/>
      <c r="W2864" s="34"/>
    </row>
    <row r="2865" spans="20:23" x14ac:dyDescent="0.2">
      <c r="T2865" s="34"/>
      <c r="V2865" s="34"/>
      <c r="W2865" s="34"/>
    </row>
    <row r="2866" spans="20:23" x14ac:dyDescent="0.2">
      <c r="T2866" s="34"/>
      <c r="V2866" s="34"/>
      <c r="W2866" s="34"/>
    </row>
    <row r="2867" spans="20:23" x14ac:dyDescent="0.2">
      <c r="T2867" s="34"/>
      <c r="V2867" s="34"/>
      <c r="W2867" s="34"/>
    </row>
    <row r="2868" spans="20:23" x14ac:dyDescent="0.2">
      <c r="T2868" s="34"/>
      <c r="V2868" s="34"/>
      <c r="W2868" s="34"/>
    </row>
    <row r="2869" spans="20:23" x14ac:dyDescent="0.2">
      <c r="T2869" s="34"/>
      <c r="V2869" s="34"/>
      <c r="W2869" s="34"/>
    </row>
    <row r="2870" spans="20:23" x14ac:dyDescent="0.2">
      <c r="T2870" s="34"/>
      <c r="V2870" s="34"/>
      <c r="W2870" s="34"/>
    </row>
    <row r="2871" spans="20:23" x14ac:dyDescent="0.2">
      <c r="T2871" s="34"/>
      <c r="V2871" s="34"/>
      <c r="W2871" s="34"/>
    </row>
    <row r="2872" spans="20:23" x14ac:dyDescent="0.2">
      <c r="T2872" s="34"/>
      <c r="V2872" s="34"/>
      <c r="W2872" s="34"/>
    </row>
    <row r="2873" spans="20:23" x14ac:dyDescent="0.2">
      <c r="T2873" s="34"/>
      <c r="V2873" s="34"/>
      <c r="W2873" s="34"/>
    </row>
    <row r="2874" spans="20:23" x14ac:dyDescent="0.2">
      <c r="T2874" s="34"/>
      <c r="V2874" s="34"/>
      <c r="W2874" s="34"/>
    </row>
    <row r="2875" spans="20:23" x14ac:dyDescent="0.2">
      <c r="T2875" s="34"/>
      <c r="V2875" s="34"/>
      <c r="W2875" s="34"/>
    </row>
    <row r="2876" spans="20:23" x14ac:dyDescent="0.2">
      <c r="T2876" s="34"/>
      <c r="V2876" s="34"/>
      <c r="W2876" s="34"/>
    </row>
    <row r="2877" spans="20:23" x14ac:dyDescent="0.2">
      <c r="T2877" s="34"/>
      <c r="V2877" s="34"/>
      <c r="W2877" s="34"/>
    </row>
    <row r="2878" spans="20:23" x14ac:dyDescent="0.2">
      <c r="T2878" s="34"/>
      <c r="V2878" s="34"/>
      <c r="W2878" s="34"/>
    </row>
    <row r="2879" spans="20:23" x14ac:dyDescent="0.2">
      <c r="T2879" s="34"/>
      <c r="V2879" s="34"/>
      <c r="W2879" s="34"/>
    </row>
    <row r="2880" spans="20:23" x14ac:dyDescent="0.2">
      <c r="T2880" s="34"/>
      <c r="V2880" s="34"/>
      <c r="W2880" s="34"/>
    </row>
    <row r="2881" spans="20:23" x14ac:dyDescent="0.2">
      <c r="T2881" s="34"/>
      <c r="V2881" s="34"/>
      <c r="W2881" s="34"/>
    </row>
    <row r="2882" spans="20:23" x14ac:dyDescent="0.2">
      <c r="T2882" s="34"/>
      <c r="V2882" s="34"/>
      <c r="W2882" s="34"/>
    </row>
    <row r="2883" spans="20:23" x14ac:dyDescent="0.2">
      <c r="T2883" s="34"/>
      <c r="V2883" s="34"/>
      <c r="W2883" s="34"/>
    </row>
    <row r="2884" spans="20:23" x14ac:dyDescent="0.2">
      <c r="T2884" s="34"/>
      <c r="V2884" s="34"/>
      <c r="W2884" s="34"/>
    </row>
    <row r="2885" spans="20:23" x14ac:dyDescent="0.2">
      <c r="T2885" s="34"/>
      <c r="V2885" s="34"/>
      <c r="W2885" s="34"/>
    </row>
    <row r="2886" spans="20:23" x14ac:dyDescent="0.2">
      <c r="T2886" s="34"/>
      <c r="V2886" s="34"/>
      <c r="W2886" s="34"/>
    </row>
    <row r="2887" spans="20:23" x14ac:dyDescent="0.2">
      <c r="T2887" s="34"/>
      <c r="V2887" s="34"/>
      <c r="W2887" s="34"/>
    </row>
    <row r="2888" spans="20:23" x14ac:dyDescent="0.2">
      <c r="T2888" s="34"/>
      <c r="V2888" s="34"/>
      <c r="W2888" s="34"/>
    </row>
    <row r="2889" spans="20:23" x14ac:dyDescent="0.2">
      <c r="T2889" s="34"/>
      <c r="V2889" s="34"/>
      <c r="W2889" s="34"/>
    </row>
    <row r="2890" spans="20:23" x14ac:dyDescent="0.2">
      <c r="T2890" s="34"/>
      <c r="V2890" s="34"/>
      <c r="W2890" s="34"/>
    </row>
    <row r="2891" spans="20:23" x14ac:dyDescent="0.2">
      <c r="T2891" s="34"/>
      <c r="V2891" s="34"/>
      <c r="W2891" s="34"/>
    </row>
    <row r="2892" spans="20:23" x14ac:dyDescent="0.2">
      <c r="T2892" s="34"/>
      <c r="V2892" s="34"/>
      <c r="W2892" s="34"/>
    </row>
    <row r="2893" spans="20:23" x14ac:dyDescent="0.2">
      <c r="T2893" s="34"/>
      <c r="V2893" s="34"/>
      <c r="W2893" s="34"/>
    </row>
    <row r="2894" spans="20:23" x14ac:dyDescent="0.2">
      <c r="T2894" s="34"/>
      <c r="V2894" s="34"/>
      <c r="W2894" s="34"/>
    </row>
    <row r="2895" spans="20:23" x14ac:dyDescent="0.2">
      <c r="T2895" s="34"/>
      <c r="V2895" s="34"/>
      <c r="W2895" s="34"/>
    </row>
    <row r="2896" spans="20:23" x14ac:dyDescent="0.2">
      <c r="T2896" s="34"/>
      <c r="V2896" s="34"/>
      <c r="W2896" s="34"/>
    </row>
    <row r="2897" spans="20:23" x14ac:dyDescent="0.2">
      <c r="T2897" s="34"/>
      <c r="V2897" s="34"/>
      <c r="W2897" s="34"/>
    </row>
    <row r="2898" spans="20:23" x14ac:dyDescent="0.2">
      <c r="T2898" s="34"/>
      <c r="V2898" s="34"/>
      <c r="W2898" s="34"/>
    </row>
    <row r="2899" spans="20:23" x14ac:dyDescent="0.2">
      <c r="T2899" s="34"/>
      <c r="V2899" s="34"/>
      <c r="W2899" s="34"/>
    </row>
    <row r="2900" spans="20:23" x14ac:dyDescent="0.2">
      <c r="T2900" s="34"/>
      <c r="V2900" s="34"/>
      <c r="W2900" s="34"/>
    </row>
    <row r="2901" spans="20:23" x14ac:dyDescent="0.2">
      <c r="T2901" s="34"/>
      <c r="V2901" s="34"/>
      <c r="W2901" s="34"/>
    </row>
    <row r="2902" spans="20:23" x14ac:dyDescent="0.2">
      <c r="T2902" s="34"/>
      <c r="V2902" s="34"/>
      <c r="W2902" s="34"/>
    </row>
    <row r="2903" spans="20:23" x14ac:dyDescent="0.2">
      <c r="T2903" s="34"/>
      <c r="V2903" s="34"/>
      <c r="W2903" s="34"/>
    </row>
    <row r="2904" spans="20:23" x14ac:dyDescent="0.2">
      <c r="T2904" s="34"/>
      <c r="V2904" s="34"/>
      <c r="W2904" s="34"/>
    </row>
    <row r="2905" spans="20:23" x14ac:dyDescent="0.2">
      <c r="T2905" s="34"/>
      <c r="V2905" s="34"/>
      <c r="W2905" s="34"/>
    </row>
    <row r="2906" spans="20:23" x14ac:dyDescent="0.2">
      <c r="T2906" s="34"/>
      <c r="V2906" s="34"/>
      <c r="W2906" s="34"/>
    </row>
    <row r="2907" spans="20:23" x14ac:dyDescent="0.2">
      <c r="T2907" s="34"/>
      <c r="V2907" s="34"/>
      <c r="W2907" s="34"/>
    </row>
    <row r="2908" spans="20:23" x14ac:dyDescent="0.2">
      <c r="T2908" s="34"/>
      <c r="V2908" s="34"/>
      <c r="W2908" s="34"/>
    </row>
    <row r="2909" spans="20:23" x14ac:dyDescent="0.2">
      <c r="T2909" s="34"/>
      <c r="V2909" s="34"/>
      <c r="W2909" s="34"/>
    </row>
    <row r="2910" spans="20:23" x14ac:dyDescent="0.2">
      <c r="T2910" s="34"/>
      <c r="V2910" s="34"/>
      <c r="W2910" s="34"/>
    </row>
    <row r="2911" spans="20:23" x14ac:dyDescent="0.2">
      <c r="T2911" s="34"/>
      <c r="V2911" s="34"/>
      <c r="W2911" s="34"/>
    </row>
    <row r="2912" spans="20:23" x14ac:dyDescent="0.2">
      <c r="T2912" s="34"/>
      <c r="V2912" s="34"/>
      <c r="W2912" s="34"/>
    </row>
    <row r="2913" spans="20:23" x14ac:dyDescent="0.2">
      <c r="T2913" s="34"/>
      <c r="V2913" s="34"/>
      <c r="W2913" s="34"/>
    </row>
    <row r="2914" spans="20:23" x14ac:dyDescent="0.2">
      <c r="T2914" s="34"/>
      <c r="V2914" s="34"/>
      <c r="W2914" s="34"/>
    </row>
    <row r="2915" spans="20:23" x14ac:dyDescent="0.2">
      <c r="T2915" s="34"/>
      <c r="V2915" s="34"/>
      <c r="W2915" s="34"/>
    </row>
    <row r="2916" spans="20:23" x14ac:dyDescent="0.2">
      <c r="T2916" s="34"/>
      <c r="V2916" s="34"/>
      <c r="W2916" s="34"/>
    </row>
    <row r="2917" spans="20:23" x14ac:dyDescent="0.2">
      <c r="T2917" s="34"/>
      <c r="V2917" s="34"/>
      <c r="W2917" s="34"/>
    </row>
    <row r="2918" spans="20:23" x14ac:dyDescent="0.2">
      <c r="T2918" s="34"/>
      <c r="V2918" s="34"/>
      <c r="W2918" s="34"/>
    </row>
    <row r="2919" spans="20:23" x14ac:dyDescent="0.2">
      <c r="T2919" s="34"/>
      <c r="V2919" s="34"/>
      <c r="W2919" s="34"/>
    </row>
    <row r="2920" spans="20:23" x14ac:dyDescent="0.2">
      <c r="T2920" s="34"/>
      <c r="V2920" s="34"/>
      <c r="W2920" s="34"/>
    </row>
    <row r="2921" spans="20:23" x14ac:dyDescent="0.2">
      <c r="T2921" s="34"/>
      <c r="V2921" s="34"/>
      <c r="W2921" s="34"/>
    </row>
    <row r="2922" spans="20:23" x14ac:dyDescent="0.2">
      <c r="T2922" s="34"/>
      <c r="V2922" s="34"/>
      <c r="W2922" s="34"/>
    </row>
    <row r="2923" spans="20:23" x14ac:dyDescent="0.2">
      <c r="T2923" s="34"/>
      <c r="V2923" s="34"/>
      <c r="W2923" s="34"/>
    </row>
    <row r="2924" spans="20:23" x14ac:dyDescent="0.2">
      <c r="T2924" s="34"/>
      <c r="V2924" s="34"/>
      <c r="W2924" s="34"/>
    </row>
    <row r="2925" spans="20:23" x14ac:dyDescent="0.2">
      <c r="T2925" s="34"/>
      <c r="V2925" s="34"/>
      <c r="W2925" s="34"/>
    </row>
    <row r="2926" spans="20:23" x14ac:dyDescent="0.2">
      <c r="T2926" s="34"/>
      <c r="V2926" s="34"/>
      <c r="W2926" s="34"/>
    </row>
    <row r="2927" spans="20:23" x14ac:dyDescent="0.2">
      <c r="T2927" s="34"/>
      <c r="V2927" s="34"/>
      <c r="W2927" s="34"/>
    </row>
    <row r="2928" spans="20:23" x14ac:dyDescent="0.2">
      <c r="T2928" s="34"/>
      <c r="V2928" s="34"/>
      <c r="W2928" s="34"/>
    </row>
    <row r="2929" spans="20:23" x14ac:dyDescent="0.2">
      <c r="T2929" s="34"/>
      <c r="V2929" s="34"/>
      <c r="W2929" s="34"/>
    </row>
    <row r="2930" spans="20:23" x14ac:dyDescent="0.2">
      <c r="T2930" s="34"/>
      <c r="V2930" s="34"/>
      <c r="W2930" s="34"/>
    </row>
    <row r="2931" spans="20:23" x14ac:dyDescent="0.2">
      <c r="T2931" s="34"/>
      <c r="V2931" s="34"/>
      <c r="W2931" s="34"/>
    </row>
    <row r="2932" spans="20:23" x14ac:dyDescent="0.2">
      <c r="T2932" s="34"/>
      <c r="V2932" s="34"/>
      <c r="W2932" s="34"/>
    </row>
    <row r="2933" spans="20:23" x14ac:dyDescent="0.2">
      <c r="T2933" s="34"/>
      <c r="V2933" s="34"/>
      <c r="W2933" s="34"/>
    </row>
    <row r="2934" spans="20:23" x14ac:dyDescent="0.2">
      <c r="T2934" s="34"/>
      <c r="V2934" s="34"/>
      <c r="W2934" s="34"/>
    </row>
    <row r="2935" spans="20:23" x14ac:dyDescent="0.2">
      <c r="T2935" s="34"/>
      <c r="V2935" s="34"/>
      <c r="W2935" s="34"/>
    </row>
    <row r="2936" spans="20:23" x14ac:dyDescent="0.2">
      <c r="T2936" s="34"/>
      <c r="V2936" s="34"/>
      <c r="W2936" s="34"/>
    </row>
    <row r="2937" spans="20:23" x14ac:dyDescent="0.2">
      <c r="T2937" s="34"/>
      <c r="V2937" s="34"/>
      <c r="W2937" s="34"/>
    </row>
    <row r="2938" spans="20:23" x14ac:dyDescent="0.2">
      <c r="T2938" s="34"/>
      <c r="V2938" s="34"/>
      <c r="W2938" s="34"/>
    </row>
    <row r="2939" spans="20:23" x14ac:dyDescent="0.2">
      <c r="T2939" s="34"/>
      <c r="V2939" s="34"/>
      <c r="W2939" s="34"/>
    </row>
    <row r="2940" spans="20:23" x14ac:dyDescent="0.2">
      <c r="T2940" s="34"/>
      <c r="V2940" s="34"/>
      <c r="W2940" s="34"/>
    </row>
    <row r="2941" spans="20:23" x14ac:dyDescent="0.2">
      <c r="T2941" s="34"/>
      <c r="V2941" s="34"/>
      <c r="W2941" s="34"/>
    </row>
    <row r="2942" spans="20:23" x14ac:dyDescent="0.2">
      <c r="T2942" s="34"/>
      <c r="V2942" s="34"/>
      <c r="W2942" s="34"/>
    </row>
    <row r="2943" spans="20:23" x14ac:dyDescent="0.2">
      <c r="T2943" s="34"/>
      <c r="V2943" s="34"/>
      <c r="W2943" s="34"/>
    </row>
    <row r="2944" spans="20:23" x14ac:dyDescent="0.2">
      <c r="T2944" s="34"/>
      <c r="V2944" s="34"/>
      <c r="W2944" s="34"/>
    </row>
    <row r="2945" spans="20:23" x14ac:dyDescent="0.2">
      <c r="T2945" s="34"/>
      <c r="V2945" s="34"/>
      <c r="W2945" s="34"/>
    </row>
    <row r="2946" spans="20:23" x14ac:dyDescent="0.2">
      <c r="T2946" s="34"/>
      <c r="V2946" s="34"/>
      <c r="W2946" s="34"/>
    </row>
    <row r="2947" spans="20:23" x14ac:dyDescent="0.2">
      <c r="T2947" s="34"/>
      <c r="V2947" s="34"/>
      <c r="W2947" s="34"/>
    </row>
    <row r="2948" spans="20:23" x14ac:dyDescent="0.2">
      <c r="T2948" s="34"/>
      <c r="V2948" s="34"/>
      <c r="W2948" s="34"/>
    </row>
    <row r="2949" spans="20:23" x14ac:dyDescent="0.2">
      <c r="T2949" s="34"/>
      <c r="V2949" s="34"/>
      <c r="W2949" s="34"/>
    </row>
    <row r="2950" spans="20:23" x14ac:dyDescent="0.2">
      <c r="T2950" s="34"/>
      <c r="V2950" s="34"/>
      <c r="W2950" s="34"/>
    </row>
    <row r="2951" spans="20:23" x14ac:dyDescent="0.2">
      <c r="T2951" s="34"/>
      <c r="V2951" s="34"/>
      <c r="W2951" s="34"/>
    </row>
    <row r="2952" spans="20:23" x14ac:dyDescent="0.2">
      <c r="T2952" s="34"/>
      <c r="V2952" s="34"/>
      <c r="W2952" s="34"/>
    </row>
    <row r="2953" spans="20:23" x14ac:dyDescent="0.2">
      <c r="T2953" s="34"/>
      <c r="V2953" s="34"/>
      <c r="W2953" s="34"/>
    </row>
    <row r="2954" spans="20:23" x14ac:dyDescent="0.2">
      <c r="T2954" s="34"/>
      <c r="V2954" s="34"/>
      <c r="W2954" s="34"/>
    </row>
    <row r="2955" spans="20:23" x14ac:dyDescent="0.2">
      <c r="T2955" s="34"/>
      <c r="V2955" s="34"/>
      <c r="W2955" s="34"/>
    </row>
    <row r="2956" spans="20:23" x14ac:dyDescent="0.2">
      <c r="T2956" s="34"/>
      <c r="V2956" s="34"/>
      <c r="W2956" s="34"/>
    </row>
    <row r="2957" spans="20:23" x14ac:dyDescent="0.2">
      <c r="T2957" s="34"/>
      <c r="V2957" s="34"/>
      <c r="W2957" s="34"/>
    </row>
    <row r="2958" spans="20:23" x14ac:dyDescent="0.2">
      <c r="T2958" s="34"/>
      <c r="V2958" s="34"/>
      <c r="W2958" s="34"/>
    </row>
    <row r="2959" spans="20:23" x14ac:dyDescent="0.2">
      <c r="T2959" s="34"/>
      <c r="V2959" s="34"/>
      <c r="W2959" s="34"/>
    </row>
    <row r="2960" spans="20:23" x14ac:dyDescent="0.2">
      <c r="T2960" s="34"/>
      <c r="V2960" s="34"/>
      <c r="W2960" s="34"/>
    </row>
    <row r="2961" spans="20:23" x14ac:dyDescent="0.2">
      <c r="T2961" s="34"/>
      <c r="V2961" s="34"/>
      <c r="W2961" s="34"/>
    </row>
    <row r="2962" spans="20:23" x14ac:dyDescent="0.2">
      <c r="T2962" s="34"/>
      <c r="V2962" s="34"/>
      <c r="W2962" s="34"/>
    </row>
    <row r="2963" spans="20:23" x14ac:dyDescent="0.2">
      <c r="T2963" s="34"/>
      <c r="V2963" s="34"/>
      <c r="W2963" s="34"/>
    </row>
    <row r="2964" spans="20:23" x14ac:dyDescent="0.2">
      <c r="T2964" s="34"/>
      <c r="V2964" s="34"/>
      <c r="W2964" s="34"/>
    </row>
    <row r="2965" spans="20:23" x14ac:dyDescent="0.2">
      <c r="T2965" s="34"/>
      <c r="V2965" s="34"/>
      <c r="W2965" s="34"/>
    </row>
    <row r="2966" spans="20:23" x14ac:dyDescent="0.2">
      <c r="T2966" s="34"/>
      <c r="V2966" s="34"/>
      <c r="W2966" s="34"/>
    </row>
    <row r="2967" spans="20:23" x14ac:dyDescent="0.2">
      <c r="T2967" s="34"/>
      <c r="V2967" s="34"/>
      <c r="W2967" s="34"/>
    </row>
    <row r="2968" spans="20:23" x14ac:dyDescent="0.2">
      <c r="T2968" s="34"/>
      <c r="V2968" s="34"/>
      <c r="W2968" s="34"/>
    </row>
    <row r="2969" spans="20:23" x14ac:dyDescent="0.2">
      <c r="T2969" s="34"/>
      <c r="V2969" s="34"/>
      <c r="W2969" s="34"/>
    </row>
    <row r="2970" spans="20:23" x14ac:dyDescent="0.2">
      <c r="T2970" s="34"/>
      <c r="V2970" s="34"/>
      <c r="W2970" s="34"/>
    </row>
    <row r="2971" spans="20:23" x14ac:dyDescent="0.2">
      <c r="T2971" s="34"/>
      <c r="V2971" s="34"/>
      <c r="W2971" s="34"/>
    </row>
    <row r="2972" spans="20:23" x14ac:dyDescent="0.2">
      <c r="T2972" s="34"/>
      <c r="V2972" s="34"/>
      <c r="W2972" s="34"/>
    </row>
    <row r="2973" spans="20:23" x14ac:dyDescent="0.2">
      <c r="T2973" s="34"/>
      <c r="V2973" s="34"/>
      <c r="W2973" s="34"/>
    </row>
    <row r="2974" spans="20:23" x14ac:dyDescent="0.2">
      <c r="T2974" s="34"/>
      <c r="V2974" s="34"/>
      <c r="W2974" s="34"/>
    </row>
    <row r="2975" spans="20:23" x14ac:dyDescent="0.2">
      <c r="T2975" s="34"/>
      <c r="V2975" s="34"/>
      <c r="W2975" s="34"/>
    </row>
    <row r="2976" spans="20:23" x14ac:dyDescent="0.2">
      <c r="T2976" s="34"/>
      <c r="V2976" s="34"/>
      <c r="W2976" s="34"/>
    </row>
    <row r="2977" spans="20:23" x14ac:dyDescent="0.2">
      <c r="T2977" s="34"/>
      <c r="V2977" s="34"/>
      <c r="W2977" s="34"/>
    </row>
    <row r="2978" spans="20:23" x14ac:dyDescent="0.2">
      <c r="T2978" s="34"/>
      <c r="V2978" s="34"/>
      <c r="W2978" s="34"/>
    </row>
    <row r="2979" spans="20:23" x14ac:dyDescent="0.2">
      <c r="T2979" s="34"/>
      <c r="V2979" s="34"/>
      <c r="W2979" s="34"/>
    </row>
    <row r="2980" spans="20:23" x14ac:dyDescent="0.2">
      <c r="T2980" s="34"/>
      <c r="V2980" s="34"/>
      <c r="W2980" s="34"/>
    </row>
    <row r="2981" spans="20:23" x14ac:dyDescent="0.2">
      <c r="T2981" s="34"/>
      <c r="V2981" s="34"/>
      <c r="W2981" s="34"/>
    </row>
    <row r="2982" spans="20:23" x14ac:dyDescent="0.2">
      <c r="T2982" s="34"/>
      <c r="V2982" s="34"/>
      <c r="W2982" s="34"/>
    </row>
    <row r="2983" spans="20:23" x14ac:dyDescent="0.2">
      <c r="T2983" s="34"/>
      <c r="V2983" s="34"/>
      <c r="W2983" s="34"/>
    </row>
    <row r="2984" spans="20:23" x14ac:dyDescent="0.2">
      <c r="T2984" s="34"/>
      <c r="V2984" s="34"/>
      <c r="W2984" s="34"/>
    </row>
    <row r="2985" spans="20:23" x14ac:dyDescent="0.2">
      <c r="T2985" s="34"/>
      <c r="V2985" s="34"/>
      <c r="W2985" s="34"/>
    </row>
    <row r="2986" spans="20:23" x14ac:dyDescent="0.2">
      <c r="T2986" s="34"/>
      <c r="V2986" s="34"/>
      <c r="W2986" s="34"/>
    </row>
    <row r="2987" spans="20:23" x14ac:dyDescent="0.2">
      <c r="T2987" s="34"/>
      <c r="V2987" s="34"/>
      <c r="W2987" s="34"/>
    </row>
    <row r="2988" spans="20:23" x14ac:dyDescent="0.2">
      <c r="T2988" s="34"/>
      <c r="V2988" s="34"/>
      <c r="W2988" s="34"/>
    </row>
    <row r="2989" spans="20:23" x14ac:dyDescent="0.2">
      <c r="T2989" s="34"/>
      <c r="V2989" s="34"/>
      <c r="W2989" s="34"/>
    </row>
    <row r="2990" spans="20:23" x14ac:dyDescent="0.2">
      <c r="T2990" s="34"/>
      <c r="V2990" s="34"/>
      <c r="W2990" s="34"/>
    </row>
    <row r="2991" spans="20:23" x14ac:dyDescent="0.2">
      <c r="T2991" s="34"/>
      <c r="V2991" s="34"/>
      <c r="W2991" s="34"/>
    </row>
    <row r="2992" spans="20:23" x14ac:dyDescent="0.2">
      <c r="T2992" s="34"/>
      <c r="V2992" s="34"/>
      <c r="W2992" s="34"/>
    </row>
    <row r="2993" spans="20:23" x14ac:dyDescent="0.2">
      <c r="T2993" s="34"/>
      <c r="V2993" s="34"/>
      <c r="W2993" s="34"/>
    </row>
    <row r="2994" spans="20:23" x14ac:dyDescent="0.2">
      <c r="T2994" s="34"/>
      <c r="V2994" s="34"/>
      <c r="W2994" s="34"/>
    </row>
    <row r="2995" spans="20:23" x14ac:dyDescent="0.2">
      <c r="T2995" s="34"/>
      <c r="V2995" s="34"/>
      <c r="W2995" s="34"/>
    </row>
    <row r="2996" spans="20:23" x14ac:dyDescent="0.2">
      <c r="T2996" s="34"/>
      <c r="V2996" s="34"/>
      <c r="W2996" s="34"/>
    </row>
    <row r="2997" spans="20:23" x14ac:dyDescent="0.2">
      <c r="T2997" s="34"/>
      <c r="V2997" s="34"/>
      <c r="W2997" s="34"/>
    </row>
    <row r="2998" spans="20:23" x14ac:dyDescent="0.2">
      <c r="T2998" s="34"/>
      <c r="V2998" s="34"/>
      <c r="W2998" s="34"/>
    </row>
    <row r="2999" spans="20:23" x14ac:dyDescent="0.2">
      <c r="T2999" s="34"/>
      <c r="V2999" s="34"/>
      <c r="W2999" s="34"/>
    </row>
    <row r="3000" spans="20:23" x14ac:dyDescent="0.2">
      <c r="T3000" s="34"/>
      <c r="V3000" s="34"/>
      <c r="W3000" s="34"/>
    </row>
    <row r="3001" spans="20:23" x14ac:dyDescent="0.2">
      <c r="T3001" s="34"/>
      <c r="V3001" s="34"/>
      <c r="W3001" s="34"/>
    </row>
    <row r="3002" spans="20:23" x14ac:dyDescent="0.2">
      <c r="T3002" s="34"/>
      <c r="V3002" s="34"/>
      <c r="W3002" s="34"/>
    </row>
    <row r="3003" spans="20:23" x14ac:dyDescent="0.2">
      <c r="T3003" s="34"/>
      <c r="V3003" s="34"/>
      <c r="W3003" s="34"/>
    </row>
    <row r="3004" spans="20:23" x14ac:dyDescent="0.2">
      <c r="T3004" s="34"/>
      <c r="V3004" s="34"/>
      <c r="W3004" s="34"/>
    </row>
    <row r="3005" spans="20:23" x14ac:dyDescent="0.2">
      <c r="T3005" s="34"/>
      <c r="V3005" s="34"/>
      <c r="W3005" s="34"/>
    </row>
    <row r="3006" spans="20:23" x14ac:dyDescent="0.2">
      <c r="T3006" s="34"/>
      <c r="V3006" s="34"/>
      <c r="W3006" s="34"/>
    </row>
    <row r="3007" spans="20:23" x14ac:dyDescent="0.2">
      <c r="T3007" s="34"/>
      <c r="V3007" s="34"/>
      <c r="W3007" s="34"/>
    </row>
    <row r="3008" spans="20:23" x14ac:dyDescent="0.2">
      <c r="T3008" s="34"/>
      <c r="V3008" s="34"/>
      <c r="W3008" s="34"/>
    </row>
    <row r="3009" spans="20:23" x14ac:dyDescent="0.2">
      <c r="T3009" s="34"/>
      <c r="V3009" s="34"/>
      <c r="W3009" s="34"/>
    </row>
    <row r="3010" spans="20:23" x14ac:dyDescent="0.2">
      <c r="T3010" s="34"/>
      <c r="V3010" s="34"/>
      <c r="W3010" s="34"/>
    </row>
    <row r="3011" spans="20:23" x14ac:dyDescent="0.2">
      <c r="T3011" s="34"/>
      <c r="V3011" s="34"/>
      <c r="W3011" s="34"/>
    </row>
    <row r="3012" spans="20:23" x14ac:dyDescent="0.2">
      <c r="T3012" s="34"/>
      <c r="V3012" s="34"/>
      <c r="W3012" s="34"/>
    </row>
    <row r="3013" spans="20:23" x14ac:dyDescent="0.2">
      <c r="T3013" s="34"/>
      <c r="V3013" s="34"/>
      <c r="W3013" s="34"/>
    </row>
    <row r="3014" spans="20:23" x14ac:dyDescent="0.2">
      <c r="T3014" s="34"/>
      <c r="V3014" s="34"/>
      <c r="W3014" s="34"/>
    </row>
    <row r="3015" spans="20:23" x14ac:dyDescent="0.2">
      <c r="T3015" s="34"/>
      <c r="V3015" s="34"/>
      <c r="W3015" s="34"/>
    </row>
    <row r="3016" spans="20:23" x14ac:dyDescent="0.2">
      <c r="T3016" s="34"/>
      <c r="V3016" s="34"/>
      <c r="W3016" s="34"/>
    </row>
    <row r="3017" spans="20:23" x14ac:dyDescent="0.2">
      <c r="T3017" s="34"/>
      <c r="V3017" s="34"/>
      <c r="W3017" s="34"/>
    </row>
    <row r="3018" spans="20:23" x14ac:dyDescent="0.2">
      <c r="T3018" s="34"/>
      <c r="V3018" s="34"/>
      <c r="W3018" s="34"/>
    </row>
    <row r="3019" spans="20:23" x14ac:dyDescent="0.2">
      <c r="T3019" s="34"/>
      <c r="V3019" s="34"/>
      <c r="W3019" s="34"/>
    </row>
    <row r="3020" spans="20:23" x14ac:dyDescent="0.2">
      <c r="T3020" s="34"/>
      <c r="V3020" s="34"/>
      <c r="W3020" s="34"/>
    </row>
    <row r="3021" spans="20:23" x14ac:dyDescent="0.2">
      <c r="T3021" s="34"/>
      <c r="V3021" s="34"/>
      <c r="W3021" s="34"/>
    </row>
    <row r="3022" spans="20:23" x14ac:dyDescent="0.2">
      <c r="T3022" s="34"/>
      <c r="V3022" s="34"/>
      <c r="W3022" s="34"/>
    </row>
    <row r="3023" spans="20:23" x14ac:dyDescent="0.2">
      <c r="T3023" s="34"/>
      <c r="V3023" s="34"/>
      <c r="W3023" s="34"/>
    </row>
    <row r="3024" spans="20:23" x14ac:dyDescent="0.2">
      <c r="T3024" s="34"/>
      <c r="V3024" s="34"/>
      <c r="W3024" s="34"/>
    </row>
    <row r="3025" spans="20:23" x14ac:dyDescent="0.2">
      <c r="T3025" s="34"/>
      <c r="V3025" s="34"/>
      <c r="W3025" s="34"/>
    </row>
    <row r="3026" spans="20:23" x14ac:dyDescent="0.2">
      <c r="T3026" s="34"/>
      <c r="V3026" s="34"/>
      <c r="W3026" s="34"/>
    </row>
    <row r="3027" spans="20:23" x14ac:dyDescent="0.2">
      <c r="T3027" s="34"/>
      <c r="V3027" s="34"/>
      <c r="W3027" s="34"/>
    </row>
    <row r="3028" spans="20:23" x14ac:dyDescent="0.2">
      <c r="T3028" s="34"/>
      <c r="V3028" s="34"/>
      <c r="W3028" s="34"/>
    </row>
    <row r="3029" spans="20:23" x14ac:dyDescent="0.2">
      <c r="T3029" s="34"/>
      <c r="V3029" s="34"/>
      <c r="W3029" s="34"/>
    </row>
    <row r="3030" spans="20:23" x14ac:dyDescent="0.2">
      <c r="T3030" s="34"/>
      <c r="V3030" s="34"/>
      <c r="W3030" s="34"/>
    </row>
    <row r="3031" spans="20:23" x14ac:dyDescent="0.2">
      <c r="T3031" s="34"/>
      <c r="V3031" s="34"/>
      <c r="W3031" s="34"/>
    </row>
    <row r="3032" spans="20:23" x14ac:dyDescent="0.2">
      <c r="T3032" s="34"/>
      <c r="V3032" s="34"/>
      <c r="W3032" s="34"/>
    </row>
    <row r="3033" spans="20:23" x14ac:dyDescent="0.2">
      <c r="T3033" s="34"/>
      <c r="V3033" s="34"/>
      <c r="W3033" s="34"/>
    </row>
    <row r="3034" spans="20:23" x14ac:dyDescent="0.2">
      <c r="T3034" s="34"/>
      <c r="V3034" s="34"/>
      <c r="W3034" s="34"/>
    </row>
    <row r="3035" spans="20:23" x14ac:dyDescent="0.2">
      <c r="T3035" s="34"/>
      <c r="V3035" s="34"/>
      <c r="W3035" s="34"/>
    </row>
    <row r="3036" spans="20:23" x14ac:dyDescent="0.2">
      <c r="T3036" s="34"/>
      <c r="V3036" s="34"/>
      <c r="W3036" s="34"/>
    </row>
    <row r="3037" spans="20:23" x14ac:dyDescent="0.2">
      <c r="T3037" s="34"/>
      <c r="V3037" s="34"/>
      <c r="W3037" s="34"/>
    </row>
    <row r="3038" spans="20:23" x14ac:dyDescent="0.2">
      <c r="T3038" s="34"/>
      <c r="V3038" s="34"/>
      <c r="W3038" s="34"/>
    </row>
    <row r="3039" spans="20:23" x14ac:dyDescent="0.2">
      <c r="T3039" s="34"/>
      <c r="V3039" s="34"/>
      <c r="W3039" s="34"/>
    </row>
    <row r="3040" spans="20:23" x14ac:dyDescent="0.2">
      <c r="T3040" s="34"/>
      <c r="V3040" s="34"/>
      <c r="W3040" s="34"/>
    </row>
    <row r="3041" spans="20:23" x14ac:dyDescent="0.2">
      <c r="T3041" s="34"/>
      <c r="V3041" s="34"/>
      <c r="W3041" s="34"/>
    </row>
    <row r="3042" spans="20:23" x14ac:dyDescent="0.2">
      <c r="T3042" s="34"/>
      <c r="V3042" s="34"/>
      <c r="W3042" s="34"/>
    </row>
    <row r="3043" spans="20:23" x14ac:dyDescent="0.2">
      <c r="T3043" s="34"/>
      <c r="V3043" s="34"/>
      <c r="W3043" s="34"/>
    </row>
    <row r="3044" spans="20:23" x14ac:dyDescent="0.2">
      <c r="T3044" s="34"/>
      <c r="V3044" s="34"/>
      <c r="W3044" s="34"/>
    </row>
    <row r="3045" spans="20:23" x14ac:dyDescent="0.2">
      <c r="T3045" s="34"/>
      <c r="V3045" s="34"/>
      <c r="W3045" s="34"/>
    </row>
    <row r="3046" spans="20:23" x14ac:dyDescent="0.2">
      <c r="T3046" s="34"/>
      <c r="V3046" s="34"/>
      <c r="W3046" s="34"/>
    </row>
    <row r="3047" spans="20:23" x14ac:dyDescent="0.2">
      <c r="T3047" s="34"/>
      <c r="V3047" s="34"/>
      <c r="W3047" s="34"/>
    </row>
    <row r="3048" spans="20:23" x14ac:dyDescent="0.2">
      <c r="T3048" s="34"/>
      <c r="V3048" s="34"/>
      <c r="W3048" s="34"/>
    </row>
    <row r="3049" spans="20:23" x14ac:dyDescent="0.2">
      <c r="T3049" s="34"/>
      <c r="V3049" s="34"/>
      <c r="W3049" s="34"/>
    </row>
    <row r="3050" spans="20:23" x14ac:dyDescent="0.2">
      <c r="T3050" s="34"/>
      <c r="V3050" s="34"/>
      <c r="W3050" s="34"/>
    </row>
    <row r="3051" spans="20:23" x14ac:dyDescent="0.2">
      <c r="T3051" s="34"/>
      <c r="V3051" s="34"/>
      <c r="W3051" s="34"/>
    </row>
    <row r="3052" spans="20:23" x14ac:dyDescent="0.2">
      <c r="T3052" s="34"/>
      <c r="V3052" s="34"/>
      <c r="W3052" s="34"/>
    </row>
    <row r="3053" spans="20:23" x14ac:dyDescent="0.2">
      <c r="T3053" s="34"/>
      <c r="V3053" s="34"/>
      <c r="W3053" s="34"/>
    </row>
    <row r="3054" spans="20:23" x14ac:dyDescent="0.2">
      <c r="T3054" s="34"/>
      <c r="V3054" s="34"/>
      <c r="W3054" s="34"/>
    </row>
    <row r="3055" spans="20:23" x14ac:dyDescent="0.2">
      <c r="T3055" s="34"/>
      <c r="V3055" s="34"/>
      <c r="W3055" s="34"/>
    </row>
    <row r="3056" spans="20:23" x14ac:dyDescent="0.2">
      <c r="T3056" s="34"/>
      <c r="V3056" s="34"/>
      <c r="W3056" s="34"/>
    </row>
    <row r="3057" spans="20:23" x14ac:dyDescent="0.2">
      <c r="T3057" s="34"/>
      <c r="V3057" s="34"/>
      <c r="W3057" s="34"/>
    </row>
    <row r="3058" spans="20:23" x14ac:dyDescent="0.2">
      <c r="T3058" s="34"/>
      <c r="V3058" s="34"/>
      <c r="W3058" s="34"/>
    </row>
    <row r="3059" spans="20:23" x14ac:dyDescent="0.2">
      <c r="T3059" s="34"/>
      <c r="V3059" s="34"/>
      <c r="W3059" s="34"/>
    </row>
    <row r="3060" spans="20:23" x14ac:dyDescent="0.2">
      <c r="T3060" s="34"/>
      <c r="V3060" s="34"/>
      <c r="W3060" s="34"/>
    </row>
    <row r="3061" spans="20:23" x14ac:dyDescent="0.2">
      <c r="T3061" s="34"/>
      <c r="V3061" s="34"/>
      <c r="W3061" s="34"/>
    </row>
    <row r="3062" spans="20:23" x14ac:dyDescent="0.2">
      <c r="T3062" s="34"/>
      <c r="V3062" s="34"/>
      <c r="W3062" s="34"/>
    </row>
    <row r="3063" spans="20:23" x14ac:dyDescent="0.2">
      <c r="T3063" s="34"/>
      <c r="V3063" s="34"/>
      <c r="W3063" s="34"/>
    </row>
    <row r="3064" spans="20:23" x14ac:dyDescent="0.2">
      <c r="T3064" s="34"/>
      <c r="V3064" s="34"/>
      <c r="W3064" s="34"/>
    </row>
    <row r="3065" spans="20:23" x14ac:dyDescent="0.2">
      <c r="T3065" s="34"/>
      <c r="V3065" s="34"/>
      <c r="W3065" s="34"/>
    </row>
    <row r="3066" spans="20:23" x14ac:dyDescent="0.2">
      <c r="T3066" s="34"/>
      <c r="V3066" s="34"/>
      <c r="W3066" s="34"/>
    </row>
    <row r="3067" spans="20:23" x14ac:dyDescent="0.2">
      <c r="T3067" s="34"/>
      <c r="V3067" s="34"/>
      <c r="W3067" s="34"/>
    </row>
    <row r="3068" spans="20:23" x14ac:dyDescent="0.2">
      <c r="T3068" s="34"/>
      <c r="V3068" s="34"/>
      <c r="W3068" s="34"/>
    </row>
    <row r="3069" spans="20:23" x14ac:dyDescent="0.2">
      <c r="T3069" s="34"/>
      <c r="V3069" s="34"/>
      <c r="W3069" s="34"/>
    </row>
    <row r="3070" spans="20:23" x14ac:dyDescent="0.2">
      <c r="T3070" s="34"/>
      <c r="V3070" s="34"/>
      <c r="W3070" s="34"/>
    </row>
    <row r="3071" spans="20:23" x14ac:dyDescent="0.2">
      <c r="T3071" s="34"/>
      <c r="V3071" s="34"/>
      <c r="W3071" s="34"/>
    </row>
    <row r="3072" spans="20:23" x14ac:dyDescent="0.2">
      <c r="T3072" s="34"/>
      <c r="V3072" s="34"/>
      <c r="W3072" s="34"/>
    </row>
    <row r="3073" spans="20:23" x14ac:dyDescent="0.2">
      <c r="T3073" s="34"/>
      <c r="V3073" s="34"/>
      <c r="W3073" s="34"/>
    </row>
    <row r="3074" spans="20:23" x14ac:dyDescent="0.2">
      <c r="T3074" s="34"/>
      <c r="V3074" s="34"/>
      <c r="W3074" s="34"/>
    </row>
    <row r="3075" spans="20:23" x14ac:dyDescent="0.2">
      <c r="T3075" s="34"/>
      <c r="V3075" s="34"/>
      <c r="W3075" s="34"/>
    </row>
    <row r="3076" spans="20:23" x14ac:dyDescent="0.2">
      <c r="T3076" s="34"/>
      <c r="V3076" s="34"/>
      <c r="W3076" s="34"/>
    </row>
    <row r="3077" spans="20:23" x14ac:dyDescent="0.2">
      <c r="T3077" s="34"/>
      <c r="V3077" s="34"/>
      <c r="W3077" s="34"/>
    </row>
    <row r="3078" spans="20:23" x14ac:dyDescent="0.2">
      <c r="T3078" s="34"/>
      <c r="V3078" s="34"/>
      <c r="W3078" s="34"/>
    </row>
    <row r="3079" spans="20:23" x14ac:dyDescent="0.2">
      <c r="T3079" s="34"/>
      <c r="V3079" s="34"/>
      <c r="W3079" s="34"/>
    </row>
    <row r="3080" spans="20:23" x14ac:dyDescent="0.2">
      <c r="T3080" s="34"/>
      <c r="V3080" s="34"/>
      <c r="W3080" s="34"/>
    </row>
    <row r="3081" spans="20:23" x14ac:dyDescent="0.2">
      <c r="T3081" s="34"/>
      <c r="V3081" s="34"/>
      <c r="W3081" s="34"/>
    </row>
    <row r="3082" spans="20:23" x14ac:dyDescent="0.2">
      <c r="T3082" s="34"/>
      <c r="V3082" s="34"/>
      <c r="W3082" s="34"/>
    </row>
    <row r="3083" spans="20:23" x14ac:dyDescent="0.2">
      <c r="T3083" s="34"/>
      <c r="V3083" s="34"/>
      <c r="W3083" s="34"/>
    </row>
    <row r="3084" spans="20:23" x14ac:dyDescent="0.2">
      <c r="T3084" s="34"/>
      <c r="V3084" s="34"/>
      <c r="W3084" s="34"/>
    </row>
    <row r="3085" spans="20:23" x14ac:dyDescent="0.2">
      <c r="T3085" s="34"/>
      <c r="V3085" s="34"/>
      <c r="W3085" s="34"/>
    </row>
    <row r="3086" spans="20:23" x14ac:dyDescent="0.2">
      <c r="T3086" s="34"/>
      <c r="V3086" s="34"/>
      <c r="W3086" s="34"/>
    </row>
    <row r="3087" spans="20:23" x14ac:dyDescent="0.2">
      <c r="T3087" s="34"/>
      <c r="V3087" s="34"/>
      <c r="W3087" s="34"/>
    </row>
    <row r="3088" spans="20:23" x14ac:dyDescent="0.2">
      <c r="T3088" s="34"/>
      <c r="V3088" s="34"/>
      <c r="W3088" s="34"/>
    </row>
    <row r="3089" spans="20:23" x14ac:dyDescent="0.2">
      <c r="T3089" s="34"/>
      <c r="V3089" s="34"/>
      <c r="W3089" s="34"/>
    </row>
    <row r="3090" spans="20:23" x14ac:dyDescent="0.2">
      <c r="T3090" s="34"/>
      <c r="V3090" s="34"/>
      <c r="W3090" s="34"/>
    </row>
    <row r="3091" spans="20:23" x14ac:dyDescent="0.2">
      <c r="T3091" s="34"/>
      <c r="V3091" s="34"/>
      <c r="W3091" s="34"/>
    </row>
    <row r="3092" spans="20:23" x14ac:dyDescent="0.2">
      <c r="T3092" s="34"/>
      <c r="V3092" s="34"/>
      <c r="W3092" s="34"/>
    </row>
    <row r="3093" spans="20:23" x14ac:dyDescent="0.2">
      <c r="T3093" s="34"/>
      <c r="V3093" s="34"/>
      <c r="W3093" s="34"/>
    </row>
    <row r="3094" spans="20:23" x14ac:dyDescent="0.2">
      <c r="T3094" s="34"/>
      <c r="V3094" s="34"/>
      <c r="W3094" s="34"/>
    </row>
    <row r="3095" spans="20:23" x14ac:dyDescent="0.2">
      <c r="T3095" s="34"/>
      <c r="V3095" s="34"/>
      <c r="W3095" s="34"/>
    </row>
    <row r="3096" spans="20:23" x14ac:dyDescent="0.2">
      <c r="T3096" s="34"/>
      <c r="V3096" s="34"/>
      <c r="W3096" s="34"/>
    </row>
    <row r="3097" spans="20:23" x14ac:dyDescent="0.2">
      <c r="T3097" s="34"/>
      <c r="V3097" s="34"/>
      <c r="W3097" s="34"/>
    </row>
    <row r="3098" spans="20:23" x14ac:dyDescent="0.2">
      <c r="T3098" s="34"/>
      <c r="V3098" s="34"/>
      <c r="W3098" s="34"/>
    </row>
    <row r="3099" spans="20:23" x14ac:dyDescent="0.2">
      <c r="T3099" s="34"/>
      <c r="V3099" s="34"/>
      <c r="W3099" s="34"/>
    </row>
    <row r="3100" spans="20:23" x14ac:dyDescent="0.2">
      <c r="T3100" s="34"/>
      <c r="V3100" s="34"/>
      <c r="W3100" s="34"/>
    </row>
    <row r="3101" spans="20:23" x14ac:dyDescent="0.2">
      <c r="T3101" s="34"/>
      <c r="V3101" s="34"/>
      <c r="W3101" s="34"/>
    </row>
    <row r="3102" spans="20:23" x14ac:dyDescent="0.2">
      <c r="T3102" s="34"/>
      <c r="V3102" s="34"/>
      <c r="W3102" s="34"/>
    </row>
    <row r="3103" spans="20:23" x14ac:dyDescent="0.2">
      <c r="T3103" s="34"/>
      <c r="V3103" s="34"/>
      <c r="W3103" s="34"/>
    </row>
    <row r="3104" spans="20:23" x14ac:dyDescent="0.2">
      <c r="T3104" s="34"/>
      <c r="V3104" s="34"/>
      <c r="W3104" s="34"/>
    </row>
    <row r="3105" spans="20:23" x14ac:dyDescent="0.2">
      <c r="T3105" s="34"/>
      <c r="V3105" s="34"/>
      <c r="W3105" s="34"/>
    </row>
    <row r="3106" spans="20:23" x14ac:dyDescent="0.2">
      <c r="T3106" s="34"/>
      <c r="V3106" s="34"/>
      <c r="W3106" s="34"/>
    </row>
    <row r="3107" spans="20:23" x14ac:dyDescent="0.2">
      <c r="T3107" s="34"/>
      <c r="V3107" s="34"/>
      <c r="W3107" s="34"/>
    </row>
    <row r="3108" spans="20:23" x14ac:dyDescent="0.2">
      <c r="T3108" s="34"/>
      <c r="V3108" s="34"/>
      <c r="W3108" s="34"/>
    </row>
    <row r="3109" spans="20:23" x14ac:dyDescent="0.2">
      <c r="T3109" s="34"/>
      <c r="V3109" s="34"/>
      <c r="W3109" s="34"/>
    </row>
    <row r="3110" spans="20:23" x14ac:dyDescent="0.2">
      <c r="T3110" s="34"/>
      <c r="V3110" s="34"/>
      <c r="W3110" s="34"/>
    </row>
    <row r="3111" spans="20:23" x14ac:dyDescent="0.2">
      <c r="T3111" s="34"/>
      <c r="V3111" s="34"/>
      <c r="W3111" s="34"/>
    </row>
    <row r="3112" spans="20:23" x14ac:dyDescent="0.2">
      <c r="T3112" s="34"/>
      <c r="V3112" s="34"/>
      <c r="W3112" s="34"/>
    </row>
    <row r="3113" spans="20:23" x14ac:dyDescent="0.2">
      <c r="T3113" s="34"/>
      <c r="V3113" s="34"/>
      <c r="W3113" s="34"/>
    </row>
    <row r="3114" spans="20:23" x14ac:dyDescent="0.2">
      <c r="T3114" s="34"/>
      <c r="V3114" s="34"/>
      <c r="W3114" s="34"/>
    </row>
    <row r="3115" spans="20:23" x14ac:dyDescent="0.2">
      <c r="T3115" s="34"/>
      <c r="V3115" s="34"/>
      <c r="W3115" s="34"/>
    </row>
    <row r="3116" spans="20:23" x14ac:dyDescent="0.2">
      <c r="T3116" s="34"/>
      <c r="V3116" s="34"/>
      <c r="W3116" s="34"/>
    </row>
    <row r="3117" spans="20:23" x14ac:dyDescent="0.2">
      <c r="T3117" s="34"/>
      <c r="V3117" s="34"/>
      <c r="W3117" s="34"/>
    </row>
    <row r="3118" spans="20:23" x14ac:dyDescent="0.2">
      <c r="T3118" s="34"/>
      <c r="V3118" s="34"/>
      <c r="W3118" s="34"/>
    </row>
    <row r="3119" spans="20:23" x14ac:dyDescent="0.2">
      <c r="T3119" s="34"/>
      <c r="V3119" s="34"/>
      <c r="W3119" s="34"/>
    </row>
    <row r="3120" spans="20:23" x14ac:dyDescent="0.2">
      <c r="T3120" s="34"/>
      <c r="V3120" s="34"/>
      <c r="W3120" s="34"/>
    </row>
    <row r="3121" spans="20:23" x14ac:dyDescent="0.2">
      <c r="T3121" s="34"/>
      <c r="V3121" s="34"/>
      <c r="W3121" s="34"/>
    </row>
    <row r="3122" spans="20:23" x14ac:dyDescent="0.2">
      <c r="T3122" s="34"/>
      <c r="V3122" s="34"/>
      <c r="W3122" s="34"/>
    </row>
    <row r="3123" spans="20:23" x14ac:dyDescent="0.2">
      <c r="T3123" s="34"/>
      <c r="V3123" s="34"/>
      <c r="W3123" s="34"/>
    </row>
    <row r="3124" spans="20:23" x14ac:dyDescent="0.2">
      <c r="T3124" s="34"/>
      <c r="V3124" s="34"/>
      <c r="W3124" s="34"/>
    </row>
    <row r="3125" spans="20:23" x14ac:dyDescent="0.2">
      <c r="T3125" s="34"/>
      <c r="V3125" s="34"/>
      <c r="W3125" s="34"/>
    </row>
    <row r="3126" spans="20:23" x14ac:dyDescent="0.2">
      <c r="T3126" s="34"/>
      <c r="V3126" s="34"/>
      <c r="W3126" s="34"/>
    </row>
    <row r="3127" spans="20:23" x14ac:dyDescent="0.2">
      <c r="T3127" s="34"/>
      <c r="V3127" s="34"/>
      <c r="W3127" s="34"/>
    </row>
    <row r="3128" spans="20:23" x14ac:dyDescent="0.2">
      <c r="T3128" s="34"/>
      <c r="V3128" s="34"/>
      <c r="W3128" s="34"/>
    </row>
    <row r="3129" spans="20:23" x14ac:dyDescent="0.2">
      <c r="T3129" s="34"/>
      <c r="V3129" s="34"/>
      <c r="W3129" s="34"/>
    </row>
    <row r="3130" spans="20:23" x14ac:dyDescent="0.2">
      <c r="T3130" s="34"/>
      <c r="V3130" s="34"/>
      <c r="W3130" s="34"/>
    </row>
    <row r="3131" spans="20:23" x14ac:dyDescent="0.2">
      <c r="T3131" s="34"/>
      <c r="V3131" s="34"/>
      <c r="W3131" s="34"/>
    </row>
    <row r="3132" spans="20:23" x14ac:dyDescent="0.2">
      <c r="T3132" s="34"/>
      <c r="V3132" s="34"/>
      <c r="W3132" s="34"/>
    </row>
    <row r="3133" spans="20:23" x14ac:dyDescent="0.2">
      <c r="T3133" s="34"/>
      <c r="V3133" s="34"/>
      <c r="W3133" s="34"/>
    </row>
    <row r="3134" spans="20:23" x14ac:dyDescent="0.2">
      <c r="T3134" s="34"/>
      <c r="V3134" s="34"/>
      <c r="W3134" s="34"/>
    </row>
    <row r="3135" spans="20:23" x14ac:dyDescent="0.2">
      <c r="T3135" s="34"/>
      <c r="V3135" s="34"/>
      <c r="W3135" s="34"/>
    </row>
    <row r="3136" spans="20:23" x14ac:dyDescent="0.2">
      <c r="T3136" s="34"/>
      <c r="V3136" s="34"/>
      <c r="W3136" s="34"/>
    </row>
    <row r="3137" spans="20:23" x14ac:dyDescent="0.2">
      <c r="T3137" s="34"/>
      <c r="V3137" s="34"/>
      <c r="W3137" s="34"/>
    </row>
    <row r="3138" spans="20:23" x14ac:dyDescent="0.2">
      <c r="T3138" s="34"/>
      <c r="V3138" s="34"/>
      <c r="W3138" s="34"/>
    </row>
    <row r="3139" spans="20:23" x14ac:dyDescent="0.2">
      <c r="T3139" s="34"/>
      <c r="V3139" s="34"/>
      <c r="W3139" s="34"/>
    </row>
    <row r="3140" spans="20:23" x14ac:dyDescent="0.2">
      <c r="T3140" s="34"/>
      <c r="V3140" s="34"/>
      <c r="W3140" s="34"/>
    </row>
    <row r="3141" spans="20:23" x14ac:dyDescent="0.2">
      <c r="T3141" s="34"/>
      <c r="V3141" s="34"/>
      <c r="W3141" s="34"/>
    </row>
    <row r="3142" spans="20:23" x14ac:dyDescent="0.2">
      <c r="T3142" s="34"/>
      <c r="V3142" s="34"/>
      <c r="W3142" s="34"/>
    </row>
    <row r="3143" spans="20:23" x14ac:dyDescent="0.2">
      <c r="T3143" s="34"/>
      <c r="V3143" s="34"/>
      <c r="W3143" s="34"/>
    </row>
    <row r="3144" spans="20:23" x14ac:dyDescent="0.2">
      <c r="T3144" s="34"/>
      <c r="V3144" s="34"/>
      <c r="W3144" s="34"/>
    </row>
    <row r="3145" spans="20:23" x14ac:dyDescent="0.2">
      <c r="T3145" s="34"/>
      <c r="V3145" s="34"/>
      <c r="W3145" s="34"/>
    </row>
    <row r="3146" spans="20:23" x14ac:dyDescent="0.2">
      <c r="T3146" s="34"/>
      <c r="V3146" s="34"/>
      <c r="W3146" s="34"/>
    </row>
    <row r="3147" spans="20:23" x14ac:dyDescent="0.2">
      <c r="T3147" s="34"/>
      <c r="V3147" s="34"/>
      <c r="W3147" s="34"/>
    </row>
    <row r="3148" spans="20:23" x14ac:dyDescent="0.2">
      <c r="T3148" s="34"/>
      <c r="V3148" s="34"/>
      <c r="W3148" s="34"/>
    </row>
    <row r="3149" spans="20:23" x14ac:dyDescent="0.2">
      <c r="T3149" s="34"/>
      <c r="V3149" s="34"/>
      <c r="W3149" s="34"/>
    </row>
    <row r="3150" spans="20:23" x14ac:dyDescent="0.2">
      <c r="T3150" s="34"/>
      <c r="V3150" s="34"/>
      <c r="W3150" s="34"/>
    </row>
    <row r="3151" spans="20:23" x14ac:dyDescent="0.2">
      <c r="T3151" s="34"/>
      <c r="V3151" s="34"/>
      <c r="W3151" s="34"/>
    </row>
    <row r="3152" spans="20:23" x14ac:dyDescent="0.2">
      <c r="T3152" s="34"/>
      <c r="V3152" s="34"/>
      <c r="W3152" s="34"/>
    </row>
    <row r="3153" spans="20:23" x14ac:dyDescent="0.2">
      <c r="T3153" s="34"/>
      <c r="V3153" s="34"/>
      <c r="W3153" s="34"/>
    </row>
    <row r="3154" spans="20:23" x14ac:dyDescent="0.2">
      <c r="T3154" s="34"/>
      <c r="V3154" s="34"/>
      <c r="W3154" s="34"/>
    </row>
    <row r="3155" spans="20:23" x14ac:dyDescent="0.2">
      <c r="T3155" s="34"/>
      <c r="V3155" s="34"/>
      <c r="W3155" s="34"/>
    </row>
    <row r="3156" spans="20:23" x14ac:dyDescent="0.2">
      <c r="T3156" s="34"/>
      <c r="V3156" s="34"/>
      <c r="W3156" s="34"/>
    </row>
    <row r="3157" spans="20:23" x14ac:dyDescent="0.2">
      <c r="T3157" s="34"/>
      <c r="V3157" s="34"/>
      <c r="W3157" s="34"/>
    </row>
    <row r="3158" spans="20:23" x14ac:dyDescent="0.2">
      <c r="T3158" s="34"/>
      <c r="V3158" s="34"/>
      <c r="W3158" s="34"/>
    </row>
    <row r="3159" spans="20:23" x14ac:dyDescent="0.2">
      <c r="T3159" s="34"/>
      <c r="V3159" s="34"/>
      <c r="W3159" s="34"/>
    </row>
    <row r="3160" spans="20:23" x14ac:dyDescent="0.2">
      <c r="T3160" s="34"/>
      <c r="V3160" s="34"/>
      <c r="W3160" s="34"/>
    </row>
    <row r="3161" spans="20:23" x14ac:dyDescent="0.2">
      <c r="T3161" s="34"/>
      <c r="V3161" s="34"/>
      <c r="W3161" s="34"/>
    </row>
    <row r="3162" spans="20:23" x14ac:dyDescent="0.2">
      <c r="T3162" s="34"/>
      <c r="V3162" s="34"/>
      <c r="W3162" s="34"/>
    </row>
    <row r="3163" spans="20:23" x14ac:dyDescent="0.2">
      <c r="T3163" s="34"/>
      <c r="V3163" s="34"/>
      <c r="W3163" s="34"/>
    </row>
    <row r="3164" spans="20:23" x14ac:dyDescent="0.2">
      <c r="T3164" s="34"/>
      <c r="V3164" s="34"/>
      <c r="W3164" s="34"/>
    </row>
    <row r="3165" spans="20:23" x14ac:dyDescent="0.2">
      <c r="T3165" s="34"/>
      <c r="V3165" s="34"/>
      <c r="W3165" s="34"/>
    </row>
    <row r="3166" spans="20:23" x14ac:dyDescent="0.2">
      <c r="T3166" s="34"/>
      <c r="V3166" s="34"/>
      <c r="W3166" s="34"/>
    </row>
    <row r="3167" spans="20:23" x14ac:dyDescent="0.2">
      <c r="T3167" s="34"/>
      <c r="V3167" s="34"/>
      <c r="W3167" s="34"/>
    </row>
    <row r="3168" spans="20:23" x14ac:dyDescent="0.2">
      <c r="T3168" s="34"/>
      <c r="V3168" s="34"/>
      <c r="W3168" s="34"/>
    </row>
    <row r="3169" spans="20:23" x14ac:dyDescent="0.2">
      <c r="T3169" s="34"/>
      <c r="V3169" s="34"/>
      <c r="W3169" s="34"/>
    </row>
    <row r="3170" spans="20:23" x14ac:dyDescent="0.2">
      <c r="T3170" s="34"/>
      <c r="V3170" s="34"/>
      <c r="W3170" s="34"/>
    </row>
    <row r="3171" spans="20:23" x14ac:dyDescent="0.2">
      <c r="T3171" s="34"/>
      <c r="V3171" s="34"/>
      <c r="W3171" s="34"/>
    </row>
    <row r="3172" spans="20:23" x14ac:dyDescent="0.2">
      <c r="T3172" s="34"/>
      <c r="V3172" s="34"/>
      <c r="W3172" s="34"/>
    </row>
    <row r="3173" spans="20:23" x14ac:dyDescent="0.2">
      <c r="T3173" s="34"/>
      <c r="V3173" s="34"/>
      <c r="W3173" s="34"/>
    </row>
    <row r="3174" spans="20:23" x14ac:dyDescent="0.2">
      <c r="T3174" s="34"/>
      <c r="V3174" s="34"/>
      <c r="W3174" s="34"/>
    </row>
    <row r="3175" spans="20:23" x14ac:dyDescent="0.2">
      <c r="T3175" s="34"/>
      <c r="V3175" s="34"/>
      <c r="W3175" s="34"/>
    </row>
    <row r="3176" spans="20:23" x14ac:dyDescent="0.2">
      <c r="T3176" s="34"/>
      <c r="V3176" s="34"/>
      <c r="W3176" s="34"/>
    </row>
    <row r="3177" spans="20:23" x14ac:dyDescent="0.2">
      <c r="T3177" s="34"/>
      <c r="V3177" s="34"/>
      <c r="W3177" s="34"/>
    </row>
    <row r="3178" spans="20:23" x14ac:dyDescent="0.2">
      <c r="T3178" s="34"/>
      <c r="V3178" s="34"/>
      <c r="W3178" s="34"/>
    </row>
    <row r="3179" spans="20:23" x14ac:dyDescent="0.2">
      <c r="T3179" s="34"/>
      <c r="V3179" s="34"/>
      <c r="W3179" s="34"/>
    </row>
    <row r="3180" spans="20:23" x14ac:dyDescent="0.2">
      <c r="T3180" s="34"/>
      <c r="V3180" s="34"/>
      <c r="W3180" s="34"/>
    </row>
    <row r="3181" spans="20:23" x14ac:dyDescent="0.2">
      <c r="T3181" s="34"/>
      <c r="V3181" s="34"/>
      <c r="W3181" s="34"/>
    </row>
    <row r="3182" spans="20:23" x14ac:dyDescent="0.2">
      <c r="T3182" s="34"/>
      <c r="V3182" s="34"/>
      <c r="W3182" s="34"/>
    </row>
    <row r="3183" spans="20:23" x14ac:dyDescent="0.2">
      <c r="T3183" s="34"/>
      <c r="V3183" s="34"/>
      <c r="W3183" s="34"/>
    </row>
    <row r="3184" spans="20:23" x14ac:dyDescent="0.2">
      <c r="T3184" s="34"/>
      <c r="V3184" s="34"/>
      <c r="W3184" s="34"/>
    </row>
    <row r="3185" spans="20:23" x14ac:dyDescent="0.2">
      <c r="T3185" s="34"/>
      <c r="V3185" s="34"/>
      <c r="W3185" s="34"/>
    </row>
    <row r="3186" spans="20:23" x14ac:dyDescent="0.2">
      <c r="T3186" s="34"/>
      <c r="V3186" s="34"/>
      <c r="W3186" s="34"/>
    </row>
    <row r="3187" spans="20:23" x14ac:dyDescent="0.2">
      <c r="T3187" s="34"/>
      <c r="V3187" s="34"/>
      <c r="W3187" s="34"/>
    </row>
    <row r="3188" spans="20:23" x14ac:dyDescent="0.2">
      <c r="T3188" s="34"/>
      <c r="V3188" s="34"/>
      <c r="W3188" s="34"/>
    </row>
    <row r="3189" spans="20:23" x14ac:dyDescent="0.2">
      <c r="T3189" s="34"/>
      <c r="V3189" s="34"/>
      <c r="W3189" s="34"/>
    </row>
    <row r="3190" spans="20:23" x14ac:dyDescent="0.2">
      <c r="T3190" s="34"/>
      <c r="V3190" s="34"/>
      <c r="W3190" s="34"/>
    </row>
    <row r="3191" spans="20:23" x14ac:dyDescent="0.2">
      <c r="T3191" s="34"/>
      <c r="V3191" s="34"/>
      <c r="W3191" s="34"/>
    </row>
    <row r="3192" spans="20:23" x14ac:dyDescent="0.2">
      <c r="T3192" s="34"/>
      <c r="V3192" s="34"/>
      <c r="W3192" s="34"/>
    </row>
    <row r="3193" spans="20:23" x14ac:dyDescent="0.2">
      <c r="T3193" s="34"/>
      <c r="V3193" s="34"/>
      <c r="W3193" s="34"/>
    </row>
    <row r="3194" spans="20:23" x14ac:dyDescent="0.2">
      <c r="T3194" s="34"/>
      <c r="V3194" s="34"/>
      <c r="W3194" s="34"/>
    </row>
    <row r="3195" spans="20:23" x14ac:dyDescent="0.2">
      <c r="T3195" s="34"/>
      <c r="V3195" s="34"/>
      <c r="W3195" s="34"/>
    </row>
    <row r="3196" spans="20:23" x14ac:dyDescent="0.2">
      <c r="T3196" s="34"/>
      <c r="V3196" s="34"/>
      <c r="W3196" s="34"/>
    </row>
    <row r="3197" spans="20:23" x14ac:dyDescent="0.2">
      <c r="T3197" s="34"/>
      <c r="V3197" s="34"/>
      <c r="W3197" s="34"/>
    </row>
    <row r="3198" spans="20:23" x14ac:dyDescent="0.2">
      <c r="T3198" s="34"/>
      <c r="V3198" s="34"/>
      <c r="W3198" s="34"/>
    </row>
    <row r="3199" spans="20:23" x14ac:dyDescent="0.2">
      <c r="T3199" s="34"/>
      <c r="V3199" s="34"/>
      <c r="W3199" s="34"/>
    </row>
    <row r="3200" spans="20:23" x14ac:dyDescent="0.2">
      <c r="T3200" s="34"/>
      <c r="V3200" s="34"/>
      <c r="W3200" s="34"/>
    </row>
    <row r="3201" spans="20:23" x14ac:dyDescent="0.2">
      <c r="T3201" s="34"/>
      <c r="V3201" s="34"/>
      <c r="W3201" s="34"/>
    </row>
    <row r="3202" spans="20:23" x14ac:dyDescent="0.2">
      <c r="T3202" s="34"/>
      <c r="V3202" s="34"/>
      <c r="W3202" s="34"/>
    </row>
    <row r="3203" spans="20:23" x14ac:dyDescent="0.2">
      <c r="T3203" s="34"/>
      <c r="V3203" s="34"/>
      <c r="W3203" s="34"/>
    </row>
    <row r="3204" spans="20:23" x14ac:dyDescent="0.2">
      <c r="T3204" s="34"/>
      <c r="V3204" s="34"/>
      <c r="W3204" s="34"/>
    </row>
    <row r="3205" spans="20:23" x14ac:dyDescent="0.2">
      <c r="T3205" s="34"/>
      <c r="V3205" s="34"/>
      <c r="W3205" s="34"/>
    </row>
    <row r="3206" spans="20:23" x14ac:dyDescent="0.2">
      <c r="T3206" s="34"/>
      <c r="V3206" s="34"/>
      <c r="W3206" s="34"/>
    </row>
    <row r="3207" spans="20:23" x14ac:dyDescent="0.2">
      <c r="T3207" s="34"/>
      <c r="V3207" s="34"/>
      <c r="W3207" s="34"/>
    </row>
    <row r="3208" spans="20:23" x14ac:dyDescent="0.2">
      <c r="T3208" s="34"/>
      <c r="V3208" s="34"/>
      <c r="W3208" s="34"/>
    </row>
    <row r="3209" spans="20:23" x14ac:dyDescent="0.2">
      <c r="T3209" s="34"/>
      <c r="V3209" s="34"/>
      <c r="W3209" s="34"/>
    </row>
    <row r="3210" spans="20:23" x14ac:dyDescent="0.2">
      <c r="T3210" s="34"/>
      <c r="V3210" s="34"/>
      <c r="W3210" s="34"/>
    </row>
    <row r="3211" spans="20:23" x14ac:dyDescent="0.2">
      <c r="T3211" s="34"/>
      <c r="V3211" s="34"/>
      <c r="W3211" s="34"/>
    </row>
    <row r="3212" spans="20:23" x14ac:dyDescent="0.2">
      <c r="T3212" s="34"/>
      <c r="V3212" s="34"/>
      <c r="W3212" s="34"/>
    </row>
    <row r="3213" spans="20:23" x14ac:dyDescent="0.2">
      <c r="T3213" s="34"/>
      <c r="V3213" s="34"/>
      <c r="W3213" s="34"/>
    </row>
    <row r="3214" spans="20:23" x14ac:dyDescent="0.2">
      <c r="T3214" s="34"/>
      <c r="V3214" s="34"/>
      <c r="W3214" s="34"/>
    </row>
    <row r="3215" spans="20:23" x14ac:dyDescent="0.2">
      <c r="T3215" s="34"/>
      <c r="V3215" s="34"/>
      <c r="W3215" s="34"/>
    </row>
    <row r="3216" spans="20:23" x14ac:dyDescent="0.2">
      <c r="T3216" s="34"/>
      <c r="V3216" s="34"/>
      <c r="W3216" s="34"/>
    </row>
    <row r="3217" spans="20:23" x14ac:dyDescent="0.2">
      <c r="T3217" s="34"/>
      <c r="V3217" s="34"/>
      <c r="W3217" s="34"/>
    </row>
    <row r="3218" spans="20:23" x14ac:dyDescent="0.2">
      <c r="T3218" s="34"/>
      <c r="V3218" s="34"/>
      <c r="W3218" s="34"/>
    </row>
    <row r="3219" spans="20:23" x14ac:dyDescent="0.2">
      <c r="T3219" s="34"/>
      <c r="V3219" s="34"/>
      <c r="W3219" s="34"/>
    </row>
    <row r="3220" spans="20:23" x14ac:dyDescent="0.2">
      <c r="T3220" s="34"/>
      <c r="V3220" s="34"/>
      <c r="W3220" s="34"/>
    </row>
    <row r="3221" spans="20:23" x14ac:dyDescent="0.2">
      <c r="T3221" s="34"/>
      <c r="V3221" s="34"/>
      <c r="W3221" s="34"/>
    </row>
    <row r="3222" spans="20:23" x14ac:dyDescent="0.2">
      <c r="T3222" s="34"/>
      <c r="V3222" s="34"/>
      <c r="W3222" s="34"/>
    </row>
    <row r="3223" spans="20:23" x14ac:dyDescent="0.2">
      <c r="T3223" s="34"/>
      <c r="V3223" s="34"/>
      <c r="W3223" s="34"/>
    </row>
    <row r="3224" spans="20:23" x14ac:dyDescent="0.2">
      <c r="T3224" s="34"/>
      <c r="V3224" s="34"/>
      <c r="W3224" s="34"/>
    </row>
    <row r="3225" spans="20:23" x14ac:dyDescent="0.2">
      <c r="T3225" s="34"/>
      <c r="V3225" s="34"/>
      <c r="W3225" s="34"/>
    </row>
    <row r="3226" spans="20:23" x14ac:dyDescent="0.2">
      <c r="T3226" s="34"/>
      <c r="V3226" s="34"/>
      <c r="W3226" s="34"/>
    </row>
    <row r="3227" spans="20:23" x14ac:dyDescent="0.2">
      <c r="T3227" s="34"/>
      <c r="V3227" s="34"/>
      <c r="W3227" s="34"/>
    </row>
    <row r="3228" spans="20:23" x14ac:dyDescent="0.2">
      <c r="T3228" s="34"/>
      <c r="V3228" s="34"/>
      <c r="W3228" s="34"/>
    </row>
    <row r="3229" spans="20:23" x14ac:dyDescent="0.2">
      <c r="T3229" s="34"/>
      <c r="V3229" s="34"/>
      <c r="W3229" s="34"/>
    </row>
    <row r="3230" spans="20:23" x14ac:dyDescent="0.2">
      <c r="T3230" s="34"/>
      <c r="V3230" s="34"/>
      <c r="W3230" s="34"/>
    </row>
    <row r="3231" spans="20:23" x14ac:dyDescent="0.2">
      <c r="T3231" s="34"/>
      <c r="V3231" s="34"/>
      <c r="W3231" s="34"/>
    </row>
    <row r="3232" spans="20:23" x14ac:dyDescent="0.2">
      <c r="T3232" s="34"/>
      <c r="V3232" s="34"/>
      <c r="W3232" s="34"/>
    </row>
    <row r="3233" spans="20:23" x14ac:dyDescent="0.2">
      <c r="T3233" s="34"/>
      <c r="V3233" s="34"/>
      <c r="W3233" s="34"/>
    </row>
    <row r="3234" spans="20:23" x14ac:dyDescent="0.2">
      <c r="T3234" s="34"/>
      <c r="V3234" s="34"/>
      <c r="W3234" s="34"/>
    </row>
    <row r="3235" spans="20:23" x14ac:dyDescent="0.2">
      <c r="T3235" s="34"/>
      <c r="V3235" s="34"/>
      <c r="W3235" s="34"/>
    </row>
    <row r="3236" spans="20:23" x14ac:dyDescent="0.2">
      <c r="T3236" s="34"/>
      <c r="V3236" s="34"/>
      <c r="W3236" s="34"/>
    </row>
    <row r="3237" spans="20:23" x14ac:dyDescent="0.2">
      <c r="T3237" s="34"/>
      <c r="V3237" s="34"/>
      <c r="W3237" s="34"/>
    </row>
    <row r="3238" spans="20:23" x14ac:dyDescent="0.2">
      <c r="T3238" s="34"/>
      <c r="V3238" s="34"/>
      <c r="W3238" s="34"/>
    </row>
    <row r="3239" spans="20:23" x14ac:dyDescent="0.2">
      <c r="T3239" s="34"/>
      <c r="V3239" s="34"/>
      <c r="W3239" s="34"/>
    </row>
    <row r="3240" spans="20:23" x14ac:dyDescent="0.2">
      <c r="T3240" s="34"/>
      <c r="V3240" s="34"/>
      <c r="W3240" s="34"/>
    </row>
    <row r="3241" spans="20:23" x14ac:dyDescent="0.2">
      <c r="T3241" s="34"/>
      <c r="V3241" s="34"/>
      <c r="W3241" s="34"/>
    </row>
    <row r="3242" spans="20:23" x14ac:dyDescent="0.2">
      <c r="T3242" s="34"/>
      <c r="V3242" s="34"/>
      <c r="W3242" s="34"/>
    </row>
    <row r="3243" spans="20:23" x14ac:dyDescent="0.2">
      <c r="T3243" s="34"/>
      <c r="V3243" s="34"/>
      <c r="W3243" s="34"/>
    </row>
    <row r="3244" spans="20:23" x14ac:dyDescent="0.2">
      <c r="T3244" s="34"/>
      <c r="V3244" s="34"/>
      <c r="W3244" s="34"/>
    </row>
    <row r="3245" spans="20:23" x14ac:dyDescent="0.2">
      <c r="T3245" s="34"/>
      <c r="V3245" s="34"/>
      <c r="W3245" s="34"/>
    </row>
    <row r="3246" spans="20:23" x14ac:dyDescent="0.2">
      <c r="T3246" s="34"/>
      <c r="V3246" s="34"/>
      <c r="W3246" s="34"/>
    </row>
    <row r="3247" spans="20:23" x14ac:dyDescent="0.2">
      <c r="T3247" s="34"/>
      <c r="V3247" s="34"/>
      <c r="W3247" s="34"/>
    </row>
    <row r="3248" spans="20:23" x14ac:dyDescent="0.2">
      <c r="T3248" s="34"/>
      <c r="V3248" s="34"/>
      <c r="W3248" s="34"/>
    </row>
    <row r="3249" spans="20:23" x14ac:dyDescent="0.2">
      <c r="T3249" s="34"/>
      <c r="V3249" s="34"/>
      <c r="W3249" s="34"/>
    </row>
    <row r="3250" spans="20:23" x14ac:dyDescent="0.2">
      <c r="T3250" s="34"/>
      <c r="V3250" s="34"/>
      <c r="W3250" s="34"/>
    </row>
    <row r="3251" spans="20:23" x14ac:dyDescent="0.2">
      <c r="T3251" s="34"/>
      <c r="V3251" s="34"/>
      <c r="W3251" s="34"/>
    </row>
    <row r="3252" spans="20:23" x14ac:dyDescent="0.2">
      <c r="T3252" s="34"/>
      <c r="V3252" s="34"/>
      <c r="W3252" s="34"/>
    </row>
    <row r="3253" spans="20:23" x14ac:dyDescent="0.2">
      <c r="T3253" s="34"/>
      <c r="V3253" s="34"/>
      <c r="W3253" s="34"/>
    </row>
    <row r="3254" spans="20:23" x14ac:dyDescent="0.2">
      <c r="T3254" s="34"/>
      <c r="V3254" s="34"/>
      <c r="W3254" s="34"/>
    </row>
    <row r="3255" spans="20:23" x14ac:dyDescent="0.2">
      <c r="T3255" s="34"/>
      <c r="V3255" s="34"/>
      <c r="W3255" s="34"/>
    </row>
    <row r="3256" spans="20:23" x14ac:dyDescent="0.2">
      <c r="T3256" s="34"/>
      <c r="V3256" s="34"/>
      <c r="W3256" s="34"/>
    </row>
    <row r="3257" spans="20:23" x14ac:dyDescent="0.2">
      <c r="T3257" s="34"/>
      <c r="V3257" s="34"/>
      <c r="W3257" s="34"/>
    </row>
    <row r="3258" spans="20:23" x14ac:dyDescent="0.2">
      <c r="T3258" s="34"/>
      <c r="V3258" s="34"/>
      <c r="W3258" s="34"/>
    </row>
    <row r="3259" spans="20:23" x14ac:dyDescent="0.2">
      <c r="T3259" s="34"/>
      <c r="V3259" s="34"/>
      <c r="W3259" s="34"/>
    </row>
    <row r="3260" spans="20:23" x14ac:dyDescent="0.2">
      <c r="T3260" s="34"/>
      <c r="V3260" s="34"/>
      <c r="W3260" s="34"/>
    </row>
    <row r="3261" spans="20:23" x14ac:dyDescent="0.2">
      <c r="T3261" s="34"/>
      <c r="V3261" s="34"/>
      <c r="W3261" s="34"/>
    </row>
    <row r="3262" spans="20:23" x14ac:dyDescent="0.2">
      <c r="T3262" s="34"/>
      <c r="V3262" s="34"/>
      <c r="W3262" s="34"/>
    </row>
    <row r="3263" spans="20:23" x14ac:dyDescent="0.2">
      <c r="T3263" s="34"/>
      <c r="V3263" s="34"/>
      <c r="W3263" s="34"/>
    </row>
    <row r="3264" spans="20:23" x14ac:dyDescent="0.2">
      <c r="T3264" s="34"/>
      <c r="V3264" s="34"/>
      <c r="W3264" s="34"/>
    </row>
    <row r="3265" spans="20:23" x14ac:dyDescent="0.2">
      <c r="T3265" s="34"/>
      <c r="V3265" s="34"/>
      <c r="W3265" s="34"/>
    </row>
    <row r="3266" spans="20:23" x14ac:dyDescent="0.2">
      <c r="T3266" s="34"/>
      <c r="V3266" s="34"/>
      <c r="W3266" s="34"/>
    </row>
    <row r="3267" spans="20:23" x14ac:dyDescent="0.2">
      <c r="T3267" s="34"/>
      <c r="V3267" s="34"/>
      <c r="W3267" s="34"/>
    </row>
    <row r="3268" spans="20:23" x14ac:dyDescent="0.2">
      <c r="T3268" s="34"/>
      <c r="V3268" s="34"/>
      <c r="W3268" s="34"/>
    </row>
    <row r="3269" spans="20:23" x14ac:dyDescent="0.2">
      <c r="T3269" s="34"/>
      <c r="V3269" s="34"/>
      <c r="W3269" s="34"/>
    </row>
    <row r="3270" spans="20:23" x14ac:dyDescent="0.2">
      <c r="T3270" s="34"/>
      <c r="V3270" s="34"/>
      <c r="W3270" s="34"/>
    </row>
    <row r="3271" spans="20:23" x14ac:dyDescent="0.2">
      <c r="T3271" s="34"/>
      <c r="V3271" s="34"/>
      <c r="W3271" s="34"/>
    </row>
    <row r="3272" spans="20:23" x14ac:dyDescent="0.2">
      <c r="T3272" s="34"/>
      <c r="V3272" s="34"/>
      <c r="W3272" s="34"/>
    </row>
    <row r="3273" spans="20:23" x14ac:dyDescent="0.2">
      <c r="T3273" s="34"/>
      <c r="V3273" s="34"/>
      <c r="W3273" s="34"/>
    </row>
    <row r="3274" spans="20:23" x14ac:dyDescent="0.2">
      <c r="T3274" s="34"/>
      <c r="V3274" s="34"/>
      <c r="W3274" s="34"/>
    </row>
    <row r="3275" spans="20:23" x14ac:dyDescent="0.2">
      <c r="T3275" s="34"/>
      <c r="V3275" s="34"/>
      <c r="W3275" s="34"/>
    </row>
    <row r="3276" spans="20:23" x14ac:dyDescent="0.2">
      <c r="T3276" s="34"/>
      <c r="V3276" s="34"/>
      <c r="W3276" s="34"/>
    </row>
    <row r="3277" spans="20:23" x14ac:dyDescent="0.2">
      <c r="T3277" s="34"/>
      <c r="V3277" s="34"/>
      <c r="W3277" s="34"/>
    </row>
    <row r="3278" spans="20:23" x14ac:dyDescent="0.2">
      <c r="T3278" s="34"/>
      <c r="V3278" s="34"/>
      <c r="W3278" s="34"/>
    </row>
    <row r="3279" spans="20:23" x14ac:dyDescent="0.2">
      <c r="T3279" s="34"/>
      <c r="V3279" s="34"/>
      <c r="W3279" s="34"/>
    </row>
    <row r="3280" spans="20:23" x14ac:dyDescent="0.2">
      <c r="T3280" s="34"/>
      <c r="V3280" s="34"/>
      <c r="W3280" s="34"/>
    </row>
    <row r="3281" spans="20:23" x14ac:dyDescent="0.2">
      <c r="T3281" s="34"/>
      <c r="V3281" s="34"/>
      <c r="W3281" s="34"/>
    </row>
    <row r="3282" spans="20:23" x14ac:dyDescent="0.2">
      <c r="T3282" s="34"/>
      <c r="V3282" s="34"/>
      <c r="W3282" s="34"/>
    </row>
    <row r="3283" spans="20:23" x14ac:dyDescent="0.2">
      <c r="T3283" s="34"/>
      <c r="V3283" s="34"/>
      <c r="W3283" s="34"/>
    </row>
    <row r="3284" spans="20:23" x14ac:dyDescent="0.2">
      <c r="T3284" s="34"/>
      <c r="V3284" s="34"/>
      <c r="W3284" s="34"/>
    </row>
    <row r="3285" spans="20:23" x14ac:dyDescent="0.2">
      <c r="T3285" s="34"/>
      <c r="V3285" s="34"/>
      <c r="W3285" s="34"/>
    </row>
    <row r="3286" spans="20:23" x14ac:dyDescent="0.2">
      <c r="T3286" s="34"/>
      <c r="V3286" s="34"/>
      <c r="W3286" s="34"/>
    </row>
    <row r="3287" spans="20:23" x14ac:dyDescent="0.2">
      <c r="T3287" s="34"/>
      <c r="V3287" s="34"/>
      <c r="W3287" s="34"/>
    </row>
    <row r="3288" spans="20:23" x14ac:dyDescent="0.2">
      <c r="T3288" s="34"/>
      <c r="V3288" s="34"/>
      <c r="W3288" s="34"/>
    </row>
    <row r="3289" spans="20:23" x14ac:dyDescent="0.2">
      <c r="T3289" s="34"/>
      <c r="V3289" s="34"/>
      <c r="W3289" s="34"/>
    </row>
    <row r="3290" spans="20:23" x14ac:dyDescent="0.2">
      <c r="T3290" s="34"/>
      <c r="V3290" s="34"/>
      <c r="W3290" s="34"/>
    </row>
    <row r="3291" spans="20:23" x14ac:dyDescent="0.2">
      <c r="T3291" s="34"/>
      <c r="V3291" s="34"/>
      <c r="W3291" s="34"/>
    </row>
    <row r="3292" spans="20:23" x14ac:dyDescent="0.2">
      <c r="T3292" s="34"/>
      <c r="V3292" s="34"/>
      <c r="W3292" s="34"/>
    </row>
    <row r="3293" spans="20:23" x14ac:dyDescent="0.2">
      <c r="T3293" s="34"/>
      <c r="V3293" s="34"/>
      <c r="W3293" s="34"/>
    </row>
    <row r="3294" spans="20:23" x14ac:dyDescent="0.2">
      <c r="T3294" s="34"/>
      <c r="V3294" s="34"/>
      <c r="W3294" s="34"/>
    </row>
    <row r="3295" spans="20:23" x14ac:dyDescent="0.2">
      <c r="T3295" s="34"/>
      <c r="V3295" s="34"/>
      <c r="W3295" s="34"/>
    </row>
    <row r="3296" spans="20:23" x14ac:dyDescent="0.2">
      <c r="T3296" s="34"/>
      <c r="V3296" s="34"/>
      <c r="W3296" s="34"/>
    </row>
    <row r="3297" spans="20:23" x14ac:dyDescent="0.2">
      <c r="T3297" s="34"/>
      <c r="V3297" s="34"/>
      <c r="W3297" s="34"/>
    </row>
    <row r="3298" spans="20:23" x14ac:dyDescent="0.2">
      <c r="T3298" s="34"/>
      <c r="V3298" s="34"/>
      <c r="W3298" s="34"/>
    </row>
    <row r="3299" spans="20:23" x14ac:dyDescent="0.2">
      <c r="T3299" s="34"/>
      <c r="V3299" s="34"/>
      <c r="W3299" s="34"/>
    </row>
    <row r="3300" spans="20:23" x14ac:dyDescent="0.2">
      <c r="T3300" s="34"/>
      <c r="V3300" s="34"/>
      <c r="W3300" s="34"/>
    </row>
    <row r="3301" spans="20:23" x14ac:dyDescent="0.2">
      <c r="T3301" s="34"/>
      <c r="V3301" s="34"/>
      <c r="W3301" s="34"/>
    </row>
    <row r="3302" spans="20:23" x14ac:dyDescent="0.2">
      <c r="T3302" s="34"/>
      <c r="V3302" s="34"/>
      <c r="W3302" s="34"/>
    </row>
    <row r="3303" spans="20:23" x14ac:dyDescent="0.2">
      <c r="T3303" s="34"/>
      <c r="V3303" s="34"/>
      <c r="W3303" s="34"/>
    </row>
    <row r="3304" spans="20:23" x14ac:dyDescent="0.2">
      <c r="T3304" s="34"/>
      <c r="V3304" s="34"/>
      <c r="W3304" s="34"/>
    </row>
    <row r="3305" spans="20:23" x14ac:dyDescent="0.2">
      <c r="T3305" s="34"/>
      <c r="V3305" s="34"/>
      <c r="W3305" s="34"/>
    </row>
    <row r="3306" spans="20:23" x14ac:dyDescent="0.2">
      <c r="T3306" s="34"/>
      <c r="V3306" s="34"/>
      <c r="W3306" s="34"/>
    </row>
    <row r="3307" spans="20:23" x14ac:dyDescent="0.2">
      <c r="T3307" s="34"/>
      <c r="V3307" s="34"/>
      <c r="W3307" s="34"/>
    </row>
    <row r="3308" spans="20:23" x14ac:dyDescent="0.2">
      <c r="T3308" s="34"/>
      <c r="V3308" s="34"/>
      <c r="W3308" s="34"/>
    </row>
    <row r="3309" spans="20:23" x14ac:dyDescent="0.2">
      <c r="T3309" s="34"/>
      <c r="V3309" s="34"/>
      <c r="W3309" s="34"/>
    </row>
    <row r="3310" spans="20:23" x14ac:dyDescent="0.2">
      <c r="T3310" s="34"/>
      <c r="V3310" s="34"/>
      <c r="W3310" s="34"/>
    </row>
    <row r="3311" spans="20:23" x14ac:dyDescent="0.2">
      <c r="T3311" s="34"/>
      <c r="V3311" s="34"/>
      <c r="W3311" s="34"/>
    </row>
    <row r="3312" spans="20:23" x14ac:dyDescent="0.2">
      <c r="T3312" s="34"/>
      <c r="V3312" s="34"/>
      <c r="W3312" s="34"/>
    </row>
    <row r="3313" spans="20:23" x14ac:dyDescent="0.2">
      <c r="T3313" s="34"/>
      <c r="V3313" s="34"/>
      <c r="W3313" s="34"/>
    </row>
    <row r="3314" spans="20:23" x14ac:dyDescent="0.2">
      <c r="T3314" s="34"/>
      <c r="V3314" s="34"/>
      <c r="W3314" s="34"/>
    </row>
    <row r="3315" spans="20:23" x14ac:dyDescent="0.2">
      <c r="T3315" s="34"/>
      <c r="V3315" s="34"/>
      <c r="W3315" s="34"/>
    </row>
    <row r="3316" spans="20:23" x14ac:dyDescent="0.2">
      <c r="T3316" s="34"/>
      <c r="V3316" s="34"/>
      <c r="W3316" s="34"/>
    </row>
    <row r="3317" spans="20:23" x14ac:dyDescent="0.2">
      <c r="T3317" s="34"/>
      <c r="V3317" s="34"/>
      <c r="W3317" s="34"/>
    </row>
    <row r="3318" spans="20:23" x14ac:dyDescent="0.2">
      <c r="T3318" s="34"/>
      <c r="V3318" s="34"/>
      <c r="W3318" s="34"/>
    </row>
    <row r="3319" spans="20:23" x14ac:dyDescent="0.2">
      <c r="T3319" s="34"/>
      <c r="V3319" s="34"/>
      <c r="W3319" s="34"/>
    </row>
    <row r="3320" spans="20:23" x14ac:dyDescent="0.2">
      <c r="T3320" s="34"/>
      <c r="V3320" s="34"/>
      <c r="W3320" s="34"/>
    </row>
    <row r="3321" spans="20:23" x14ac:dyDescent="0.2">
      <c r="T3321" s="34"/>
      <c r="V3321" s="34"/>
      <c r="W3321" s="34"/>
    </row>
    <row r="3322" spans="20:23" x14ac:dyDescent="0.2">
      <c r="T3322" s="34"/>
      <c r="V3322" s="34"/>
      <c r="W3322" s="34"/>
    </row>
    <row r="3323" spans="20:23" x14ac:dyDescent="0.2">
      <c r="T3323" s="34"/>
      <c r="V3323" s="34"/>
      <c r="W3323" s="34"/>
    </row>
    <row r="3324" spans="20:23" x14ac:dyDescent="0.2">
      <c r="T3324" s="34"/>
      <c r="V3324" s="34"/>
      <c r="W3324" s="34"/>
    </row>
    <row r="3325" spans="20:23" x14ac:dyDescent="0.2">
      <c r="T3325" s="34"/>
      <c r="V3325" s="34"/>
      <c r="W3325" s="34"/>
    </row>
    <row r="3326" spans="20:23" x14ac:dyDescent="0.2">
      <c r="T3326" s="34"/>
      <c r="V3326" s="34"/>
      <c r="W3326" s="34"/>
    </row>
    <row r="3327" spans="20:23" x14ac:dyDescent="0.2">
      <c r="T3327" s="34"/>
      <c r="V3327" s="34"/>
      <c r="W3327" s="34"/>
    </row>
    <row r="3328" spans="20:23" x14ac:dyDescent="0.2">
      <c r="T3328" s="34"/>
      <c r="V3328" s="34"/>
      <c r="W3328" s="34"/>
    </row>
    <row r="3329" spans="20:23" x14ac:dyDescent="0.2">
      <c r="T3329" s="34"/>
      <c r="V3329" s="34"/>
      <c r="W3329" s="34"/>
    </row>
    <row r="3330" spans="20:23" x14ac:dyDescent="0.2">
      <c r="T3330" s="34"/>
      <c r="V3330" s="34"/>
      <c r="W3330" s="34"/>
    </row>
    <row r="3331" spans="20:23" x14ac:dyDescent="0.2">
      <c r="T3331" s="34"/>
      <c r="V3331" s="34"/>
      <c r="W3331" s="34"/>
    </row>
    <row r="3332" spans="20:23" x14ac:dyDescent="0.2">
      <c r="T3332" s="34"/>
      <c r="V3332" s="34"/>
      <c r="W3332" s="34"/>
    </row>
    <row r="3333" spans="20:23" x14ac:dyDescent="0.2">
      <c r="T3333" s="34"/>
      <c r="V3333" s="34"/>
      <c r="W3333" s="34"/>
    </row>
    <row r="3334" spans="20:23" x14ac:dyDescent="0.2">
      <c r="T3334" s="34"/>
      <c r="V3334" s="34"/>
      <c r="W3334" s="34"/>
    </row>
    <row r="3335" spans="20:23" x14ac:dyDescent="0.2">
      <c r="T3335" s="34"/>
      <c r="V3335" s="34"/>
      <c r="W3335" s="34"/>
    </row>
    <row r="3336" spans="20:23" x14ac:dyDescent="0.2">
      <c r="T3336" s="34"/>
      <c r="V3336" s="34"/>
      <c r="W3336" s="34"/>
    </row>
    <row r="3337" spans="20:23" x14ac:dyDescent="0.2">
      <c r="T3337" s="34"/>
      <c r="V3337" s="34"/>
      <c r="W3337" s="34"/>
    </row>
    <row r="3338" spans="20:23" x14ac:dyDescent="0.2">
      <c r="T3338" s="34"/>
      <c r="V3338" s="34"/>
      <c r="W3338" s="34"/>
    </row>
    <row r="3339" spans="20:23" x14ac:dyDescent="0.2">
      <c r="T3339" s="34"/>
      <c r="V3339" s="34"/>
      <c r="W3339" s="34"/>
    </row>
    <row r="3340" spans="20:23" x14ac:dyDescent="0.2">
      <c r="T3340" s="34"/>
      <c r="V3340" s="34"/>
      <c r="W3340" s="34"/>
    </row>
    <row r="3341" spans="20:23" x14ac:dyDescent="0.2">
      <c r="T3341" s="34"/>
      <c r="V3341" s="34"/>
      <c r="W3341" s="34"/>
    </row>
    <row r="3342" spans="20:23" x14ac:dyDescent="0.2">
      <c r="T3342" s="34"/>
      <c r="V3342" s="34"/>
      <c r="W3342" s="34"/>
    </row>
    <row r="3343" spans="20:23" x14ac:dyDescent="0.2">
      <c r="T3343" s="34"/>
      <c r="V3343" s="34"/>
      <c r="W3343" s="34"/>
    </row>
    <row r="3344" spans="20:23" x14ac:dyDescent="0.2">
      <c r="T3344" s="34"/>
      <c r="V3344" s="34"/>
      <c r="W3344" s="34"/>
    </row>
    <row r="3345" spans="20:23" x14ac:dyDescent="0.2">
      <c r="T3345" s="34"/>
      <c r="V3345" s="34"/>
      <c r="W3345" s="34"/>
    </row>
    <row r="3346" spans="20:23" x14ac:dyDescent="0.2">
      <c r="T3346" s="34"/>
      <c r="V3346" s="34"/>
      <c r="W3346" s="34"/>
    </row>
    <row r="3347" spans="20:23" x14ac:dyDescent="0.2">
      <c r="T3347" s="34"/>
      <c r="V3347" s="34"/>
      <c r="W3347" s="34"/>
    </row>
    <row r="3348" spans="20:23" x14ac:dyDescent="0.2">
      <c r="T3348" s="34"/>
      <c r="V3348" s="34"/>
      <c r="W3348" s="34"/>
    </row>
    <row r="3349" spans="20:23" x14ac:dyDescent="0.2">
      <c r="T3349" s="34"/>
      <c r="V3349" s="34"/>
      <c r="W3349" s="34"/>
    </row>
    <row r="3350" spans="20:23" x14ac:dyDescent="0.2">
      <c r="T3350" s="34"/>
      <c r="V3350" s="34"/>
      <c r="W3350" s="34"/>
    </row>
    <row r="3351" spans="20:23" x14ac:dyDescent="0.2">
      <c r="T3351" s="34"/>
      <c r="V3351" s="34"/>
      <c r="W3351" s="34"/>
    </row>
    <row r="3352" spans="20:23" x14ac:dyDescent="0.2">
      <c r="T3352" s="34"/>
      <c r="V3352" s="34"/>
      <c r="W3352" s="34"/>
    </row>
    <row r="3353" spans="20:23" x14ac:dyDescent="0.2">
      <c r="T3353" s="34"/>
      <c r="V3353" s="34"/>
      <c r="W3353" s="34"/>
    </row>
    <row r="3354" spans="20:23" x14ac:dyDescent="0.2">
      <c r="T3354" s="34"/>
      <c r="V3354" s="34"/>
      <c r="W3354" s="34"/>
    </row>
    <row r="3355" spans="20:23" x14ac:dyDescent="0.2">
      <c r="T3355" s="34"/>
      <c r="V3355" s="34"/>
      <c r="W3355" s="34"/>
    </row>
    <row r="3356" spans="20:23" x14ac:dyDescent="0.2">
      <c r="T3356" s="34"/>
      <c r="V3356" s="34"/>
      <c r="W3356" s="34"/>
    </row>
    <row r="3357" spans="20:23" x14ac:dyDescent="0.2">
      <c r="T3357" s="34"/>
      <c r="V3357" s="34"/>
      <c r="W3357" s="34"/>
    </row>
    <row r="3358" spans="20:23" x14ac:dyDescent="0.2">
      <c r="T3358" s="34"/>
      <c r="V3358" s="34"/>
      <c r="W3358" s="34"/>
    </row>
    <row r="3359" spans="20:23" x14ac:dyDescent="0.2">
      <c r="T3359" s="34"/>
      <c r="V3359" s="34"/>
      <c r="W3359" s="34"/>
    </row>
    <row r="3360" spans="20:23" x14ac:dyDescent="0.2">
      <c r="T3360" s="34"/>
      <c r="V3360" s="34"/>
      <c r="W3360" s="34"/>
    </row>
    <row r="3361" spans="20:23" x14ac:dyDescent="0.2">
      <c r="T3361" s="34"/>
      <c r="V3361" s="34"/>
      <c r="W3361" s="34"/>
    </row>
    <row r="3362" spans="20:23" x14ac:dyDescent="0.2">
      <c r="T3362" s="34"/>
      <c r="V3362" s="34"/>
      <c r="W3362" s="34"/>
    </row>
    <row r="3363" spans="20:23" x14ac:dyDescent="0.2">
      <c r="T3363" s="34"/>
      <c r="V3363" s="34"/>
      <c r="W3363" s="34"/>
    </row>
    <row r="3364" spans="20:23" x14ac:dyDescent="0.2">
      <c r="T3364" s="34"/>
      <c r="V3364" s="34"/>
      <c r="W3364" s="34"/>
    </row>
    <row r="3365" spans="20:23" x14ac:dyDescent="0.2">
      <c r="T3365" s="34"/>
      <c r="V3365" s="34"/>
      <c r="W3365" s="34"/>
    </row>
    <row r="3366" spans="20:23" x14ac:dyDescent="0.2">
      <c r="T3366" s="34"/>
      <c r="V3366" s="34"/>
      <c r="W3366" s="34"/>
    </row>
    <row r="3367" spans="20:23" x14ac:dyDescent="0.2">
      <c r="T3367" s="34"/>
      <c r="V3367" s="34"/>
      <c r="W3367" s="34"/>
    </row>
    <row r="3368" spans="20:23" x14ac:dyDescent="0.2">
      <c r="T3368" s="34"/>
      <c r="V3368" s="34"/>
      <c r="W3368" s="34"/>
    </row>
    <row r="3369" spans="20:23" x14ac:dyDescent="0.2">
      <c r="T3369" s="34"/>
      <c r="V3369" s="34"/>
      <c r="W3369" s="34"/>
    </row>
    <row r="3370" spans="20:23" x14ac:dyDescent="0.2">
      <c r="T3370" s="34"/>
      <c r="V3370" s="34"/>
      <c r="W3370" s="34"/>
    </row>
    <row r="3371" spans="20:23" x14ac:dyDescent="0.2">
      <c r="T3371" s="34"/>
      <c r="V3371" s="34"/>
      <c r="W3371" s="34"/>
    </row>
    <row r="3372" spans="20:23" x14ac:dyDescent="0.2">
      <c r="T3372" s="34"/>
      <c r="V3372" s="34"/>
      <c r="W3372" s="34"/>
    </row>
    <row r="3373" spans="20:23" x14ac:dyDescent="0.2">
      <c r="T3373" s="34"/>
      <c r="V3373" s="34"/>
      <c r="W3373" s="34"/>
    </row>
    <row r="3374" spans="20:23" x14ac:dyDescent="0.2">
      <c r="T3374" s="34"/>
      <c r="V3374" s="34"/>
      <c r="W3374" s="34"/>
    </row>
    <row r="3375" spans="20:23" x14ac:dyDescent="0.2">
      <c r="T3375" s="34"/>
      <c r="V3375" s="34"/>
      <c r="W3375" s="34"/>
    </row>
    <row r="3376" spans="20:23" x14ac:dyDescent="0.2">
      <c r="T3376" s="34"/>
      <c r="V3376" s="34"/>
      <c r="W3376" s="34"/>
    </row>
    <row r="3377" spans="20:23" x14ac:dyDescent="0.2">
      <c r="T3377" s="34"/>
      <c r="V3377" s="34"/>
      <c r="W3377" s="34"/>
    </row>
    <row r="3378" spans="20:23" x14ac:dyDescent="0.2">
      <c r="T3378" s="34"/>
      <c r="V3378" s="34"/>
      <c r="W3378" s="34"/>
    </row>
    <row r="3379" spans="20:23" x14ac:dyDescent="0.2">
      <c r="T3379" s="34"/>
      <c r="V3379" s="34"/>
      <c r="W3379" s="34"/>
    </row>
    <row r="3380" spans="20:23" x14ac:dyDescent="0.2">
      <c r="T3380" s="34"/>
      <c r="V3380" s="34"/>
      <c r="W3380" s="34"/>
    </row>
    <row r="3381" spans="20:23" x14ac:dyDescent="0.2">
      <c r="T3381" s="34"/>
      <c r="V3381" s="34"/>
      <c r="W3381" s="34"/>
    </row>
    <row r="3382" spans="20:23" x14ac:dyDescent="0.2">
      <c r="T3382" s="34"/>
      <c r="V3382" s="34"/>
      <c r="W3382" s="34"/>
    </row>
    <row r="3383" spans="20:23" x14ac:dyDescent="0.2">
      <c r="T3383" s="34"/>
      <c r="V3383" s="34"/>
      <c r="W3383" s="34"/>
    </row>
    <row r="3384" spans="20:23" x14ac:dyDescent="0.2">
      <c r="T3384" s="34"/>
      <c r="V3384" s="34"/>
      <c r="W3384" s="34"/>
    </row>
    <row r="3385" spans="20:23" x14ac:dyDescent="0.2">
      <c r="T3385" s="34"/>
      <c r="V3385" s="34"/>
      <c r="W3385" s="34"/>
    </row>
    <row r="3386" spans="20:23" x14ac:dyDescent="0.2">
      <c r="T3386" s="34"/>
      <c r="V3386" s="34"/>
      <c r="W3386" s="34"/>
    </row>
    <row r="3387" spans="20:23" x14ac:dyDescent="0.2">
      <c r="T3387" s="34"/>
      <c r="V3387" s="34"/>
      <c r="W3387" s="34"/>
    </row>
    <row r="3388" spans="20:23" x14ac:dyDescent="0.2">
      <c r="T3388" s="34"/>
      <c r="V3388" s="34"/>
      <c r="W3388" s="34"/>
    </row>
    <row r="3389" spans="20:23" x14ac:dyDescent="0.2">
      <c r="T3389" s="34"/>
      <c r="V3389" s="34"/>
      <c r="W3389" s="34"/>
    </row>
    <row r="3390" spans="20:23" x14ac:dyDescent="0.2">
      <c r="T3390" s="34"/>
      <c r="V3390" s="34"/>
      <c r="W3390" s="34"/>
    </row>
    <row r="3391" spans="20:23" x14ac:dyDescent="0.2">
      <c r="T3391" s="34"/>
      <c r="V3391" s="34"/>
      <c r="W3391" s="34"/>
    </row>
    <row r="3392" spans="20:23" x14ac:dyDescent="0.2">
      <c r="T3392" s="34"/>
      <c r="V3392" s="34"/>
      <c r="W3392" s="34"/>
    </row>
    <row r="3393" spans="20:23" x14ac:dyDescent="0.2">
      <c r="T3393" s="34"/>
      <c r="V3393" s="34"/>
      <c r="W3393" s="34"/>
    </row>
    <row r="3394" spans="20:23" x14ac:dyDescent="0.2">
      <c r="T3394" s="34"/>
      <c r="V3394" s="34"/>
      <c r="W3394" s="34"/>
    </row>
    <row r="3395" spans="20:23" x14ac:dyDescent="0.2">
      <c r="T3395" s="34"/>
      <c r="V3395" s="34"/>
      <c r="W3395" s="34"/>
    </row>
    <row r="3396" spans="20:23" x14ac:dyDescent="0.2">
      <c r="T3396" s="34"/>
      <c r="V3396" s="34"/>
      <c r="W3396" s="34"/>
    </row>
    <row r="3397" spans="20:23" x14ac:dyDescent="0.2">
      <c r="T3397" s="34"/>
      <c r="V3397" s="34"/>
      <c r="W3397" s="34"/>
    </row>
    <row r="3398" spans="20:23" x14ac:dyDescent="0.2">
      <c r="T3398" s="34"/>
      <c r="V3398" s="34"/>
      <c r="W3398" s="34"/>
    </row>
    <row r="3399" spans="20:23" x14ac:dyDescent="0.2">
      <c r="T3399" s="34"/>
      <c r="V3399" s="34"/>
      <c r="W3399" s="34"/>
    </row>
    <row r="3400" spans="20:23" x14ac:dyDescent="0.2">
      <c r="T3400" s="34"/>
      <c r="V3400" s="34"/>
      <c r="W3400" s="34"/>
    </row>
    <row r="3401" spans="20:23" x14ac:dyDescent="0.2">
      <c r="T3401" s="34"/>
      <c r="V3401" s="34"/>
      <c r="W3401" s="34"/>
    </row>
    <row r="3402" spans="20:23" x14ac:dyDescent="0.2">
      <c r="T3402" s="34"/>
      <c r="V3402" s="34"/>
      <c r="W3402" s="34"/>
    </row>
    <row r="3403" spans="20:23" x14ac:dyDescent="0.2">
      <c r="T3403" s="34"/>
      <c r="V3403" s="34"/>
      <c r="W3403" s="34"/>
    </row>
    <row r="3404" spans="20:23" x14ac:dyDescent="0.2">
      <c r="T3404" s="34"/>
      <c r="V3404" s="34"/>
      <c r="W3404" s="34"/>
    </row>
    <row r="3405" spans="20:23" x14ac:dyDescent="0.2">
      <c r="T3405" s="34"/>
      <c r="V3405" s="34"/>
      <c r="W3405" s="34"/>
    </row>
    <row r="3406" spans="20:23" x14ac:dyDescent="0.2">
      <c r="T3406" s="34"/>
      <c r="V3406" s="34"/>
      <c r="W3406" s="34"/>
    </row>
    <row r="3407" spans="20:23" x14ac:dyDescent="0.2">
      <c r="T3407" s="34"/>
      <c r="V3407" s="34"/>
      <c r="W3407" s="34"/>
    </row>
    <row r="3408" spans="20:23" x14ac:dyDescent="0.2">
      <c r="T3408" s="34"/>
      <c r="V3408" s="34"/>
      <c r="W3408" s="34"/>
    </row>
    <row r="3409" spans="20:23" x14ac:dyDescent="0.2">
      <c r="T3409" s="34"/>
      <c r="V3409" s="34"/>
      <c r="W3409" s="34"/>
    </row>
    <row r="3410" spans="20:23" x14ac:dyDescent="0.2">
      <c r="T3410" s="34"/>
      <c r="V3410" s="34"/>
      <c r="W3410" s="34"/>
    </row>
    <row r="3411" spans="20:23" x14ac:dyDescent="0.2">
      <c r="T3411" s="34"/>
      <c r="V3411" s="34"/>
      <c r="W3411" s="34"/>
    </row>
    <row r="3412" spans="20:23" x14ac:dyDescent="0.2">
      <c r="T3412" s="34"/>
      <c r="V3412" s="34"/>
      <c r="W3412" s="34"/>
    </row>
    <row r="3413" spans="20:23" x14ac:dyDescent="0.2">
      <c r="T3413" s="34"/>
      <c r="V3413" s="34"/>
      <c r="W3413" s="34"/>
    </row>
    <row r="3414" spans="20:23" x14ac:dyDescent="0.2">
      <c r="T3414" s="34"/>
      <c r="V3414" s="34"/>
      <c r="W3414" s="34"/>
    </row>
    <row r="3415" spans="20:23" x14ac:dyDescent="0.2">
      <c r="T3415" s="34"/>
      <c r="V3415" s="34"/>
      <c r="W3415" s="34"/>
    </row>
    <row r="3416" spans="20:23" x14ac:dyDescent="0.2">
      <c r="T3416" s="34"/>
      <c r="V3416" s="34"/>
      <c r="W3416" s="34"/>
    </row>
    <row r="3417" spans="20:23" x14ac:dyDescent="0.2">
      <c r="T3417" s="34"/>
      <c r="V3417" s="34"/>
      <c r="W3417" s="34"/>
    </row>
    <row r="3418" spans="20:23" x14ac:dyDescent="0.2">
      <c r="T3418" s="34"/>
      <c r="V3418" s="34"/>
      <c r="W3418" s="34"/>
    </row>
    <row r="3419" spans="20:23" x14ac:dyDescent="0.2">
      <c r="T3419" s="34"/>
      <c r="V3419" s="34"/>
      <c r="W3419" s="34"/>
    </row>
    <row r="3420" spans="20:23" x14ac:dyDescent="0.2">
      <c r="T3420" s="34"/>
      <c r="V3420" s="34"/>
      <c r="W3420" s="34"/>
    </row>
    <row r="3421" spans="20:23" x14ac:dyDescent="0.2">
      <c r="T3421" s="34"/>
      <c r="V3421" s="34"/>
      <c r="W3421" s="34"/>
    </row>
    <row r="3422" spans="20:23" x14ac:dyDescent="0.2">
      <c r="T3422" s="34"/>
      <c r="V3422" s="34"/>
      <c r="W3422" s="34"/>
    </row>
    <row r="3423" spans="20:23" x14ac:dyDescent="0.2">
      <c r="T3423" s="34"/>
      <c r="V3423" s="34"/>
      <c r="W3423" s="34"/>
    </row>
    <row r="3424" spans="20:23" x14ac:dyDescent="0.2">
      <c r="T3424" s="34"/>
      <c r="V3424" s="34"/>
      <c r="W3424" s="34"/>
    </row>
    <row r="3425" spans="20:23" x14ac:dyDescent="0.2">
      <c r="T3425" s="34"/>
      <c r="V3425" s="34"/>
      <c r="W3425" s="34"/>
    </row>
    <row r="3426" spans="20:23" x14ac:dyDescent="0.2">
      <c r="T3426" s="34"/>
      <c r="V3426" s="34"/>
      <c r="W3426" s="34"/>
    </row>
    <row r="3427" spans="20:23" x14ac:dyDescent="0.2">
      <c r="T3427" s="34"/>
      <c r="V3427" s="34"/>
      <c r="W3427" s="34"/>
    </row>
    <row r="3428" spans="20:23" x14ac:dyDescent="0.2">
      <c r="T3428" s="34"/>
      <c r="V3428" s="34"/>
      <c r="W3428" s="34"/>
    </row>
    <row r="3429" spans="20:23" x14ac:dyDescent="0.2">
      <c r="T3429" s="34"/>
      <c r="V3429" s="34"/>
      <c r="W3429" s="34"/>
    </row>
    <row r="3430" spans="20:23" x14ac:dyDescent="0.2">
      <c r="T3430" s="34"/>
      <c r="V3430" s="34"/>
      <c r="W3430" s="34"/>
    </row>
    <row r="3431" spans="20:23" x14ac:dyDescent="0.2">
      <c r="T3431" s="34"/>
      <c r="V3431" s="34"/>
      <c r="W3431" s="34"/>
    </row>
    <row r="3432" spans="20:23" x14ac:dyDescent="0.2">
      <c r="T3432" s="34"/>
      <c r="V3432" s="34"/>
      <c r="W3432" s="34"/>
    </row>
    <row r="3433" spans="20:23" x14ac:dyDescent="0.2">
      <c r="T3433" s="34"/>
      <c r="V3433" s="34"/>
      <c r="W3433" s="34"/>
    </row>
    <row r="3434" spans="20:23" x14ac:dyDescent="0.2">
      <c r="T3434" s="34"/>
      <c r="V3434" s="34"/>
      <c r="W3434" s="34"/>
    </row>
    <row r="3435" spans="20:23" x14ac:dyDescent="0.2">
      <c r="T3435" s="34"/>
      <c r="V3435" s="34"/>
      <c r="W3435" s="34"/>
    </row>
    <row r="3436" spans="20:23" x14ac:dyDescent="0.2">
      <c r="T3436" s="34"/>
      <c r="V3436" s="34"/>
      <c r="W3436" s="34"/>
    </row>
    <row r="3437" spans="20:23" x14ac:dyDescent="0.2">
      <c r="T3437" s="34"/>
      <c r="V3437" s="34"/>
      <c r="W3437" s="34"/>
    </row>
    <row r="3438" spans="20:23" x14ac:dyDescent="0.2">
      <c r="T3438" s="34"/>
      <c r="V3438" s="34"/>
      <c r="W3438" s="34"/>
    </row>
    <row r="3439" spans="20:23" x14ac:dyDescent="0.2">
      <c r="T3439" s="34"/>
      <c r="V3439" s="34"/>
      <c r="W3439" s="34"/>
    </row>
    <row r="3440" spans="20:23" x14ac:dyDescent="0.2">
      <c r="T3440" s="34"/>
      <c r="V3440" s="34"/>
      <c r="W3440" s="34"/>
    </row>
    <row r="3441" spans="20:23" x14ac:dyDescent="0.2">
      <c r="T3441" s="34"/>
      <c r="V3441" s="34"/>
      <c r="W3441" s="34"/>
    </row>
    <row r="3442" spans="20:23" x14ac:dyDescent="0.2">
      <c r="T3442" s="34"/>
      <c r="V3442" s="34"/>
      <c r="W3442" s="34"/>
    </row>
    <row r="3443" spans="20:23" x14ac:dyDescent="0.2">
      <c r="T3443" s="34"/>
      <c r="V3443" s="34"/>
      <c r="W3443" s="34"/>
    </row>
    <row r="3444" spans="20:23" x14ac:dyDescent="0.2">
      <c r="T3444" s="34"/>
      <c r="V3444" s="34"/>
      <c r="W3444" s="34"/>
    </row>
    <row r="3445" spans="20:23" x14ac:dyDescent="0.2">
      <c r="T3445" s="34"/>
      <c r="V3445" s="34"/>
      <c r="W3445" s="34"/>
    </row>
    <row r="3446" spans="20:23" x14ac:dyDescent="0.2">
      <c r="T3446" s="34"/>
      <c r="V3446" s="34"/>
      <c r="W3446" s="34"/>
    </row>
    <row r="3447" spans="20:23" x14ac:dyDescent="0.2">
      <c r="T3447" s="34"/>
      <c r="V3447" s="34"/>
      <c r="W3447" s="34"/>
    </row>
    <row r="3448" spans="20:23" x14ac:dyDescent="0.2">
      <c r="T3448" s="34"/>
      <c r="V3448" s="34"/>
      <c r="W3448" s="34"/>
    </row>
    <row r="3449" spans="20:23" x14ac:dyDescent="0.2">
      <c r="T3449" s="34"/>
      <c r="V3449" s="34"/>
      <c r="W3449" s="34"/>
    </row>
    <row r="3450" spans="20:23" x14ac:dyDescent="0.2">
      <c r="T3450" s="34"/>
      <c r="V3450" s="34"/>
      <c r="W3450" s="34"/>
    </row>
    <row r="3451" spans="20:23" x14ac:dyDescent="0.2">
      <c r="T3451" s="34"/>
      <c r="V3451" s="34"/>
      <c r="W3451" s="34"/>
    </row>
    <row r="3452" spans="20:23" x14ac:dyDescent="0.2">
      <c r="T3452" s="34"/>
      <c r="V3452" s="34"/>
      <c r="W3452" s="34"/>
    </row>
    <row r="3453" spans="20:23" x14ac:dyDescent="0.2">
      <c r="T3453" s="34"/>
      <c r="V3453" s="34"/>
      <c r="W3453" s="34"/>
    </row>
    <row r="3454" spans="20:23" x14ac:dyDescent="0.2">
      <c r="T3454" s="34"/>
      <c r="V3454" s="34"/>
      <c r="W3454" s="34"/>
    </row>
    <row r="3455" spans="20:23" x14ac:dyDescent="0.2">
      <c r="T3455" s="34"/>
      <c r="V3455" s="34"/>
      <c r="W3455" s="34"/>
    </row>
    <row r="3456" spans="20:23" x14ac:dyDescent="0.2">
      <c r="T3456" s="34"/>
      <c r="V3456" s="34"/>
      <c r="W3456" s="34"/>
    </row>
    <row r="3457" spans="20:23" x14ac:dyDescent="0.2">
      <c r="T3457" s="34"/>
      <c r="V3457" s="34"/>
      <c r="W3457" s="34"/>
    </row>
    <row r="3458" spans="20:23" x14ac:dyDescent="0.2">
      <c r="T3458" s="34"/>
      <c r="V3458" s="34"/>
      <c r="W3458" s="34"/>
    </row>
    <row r="3459" spans="20:23" x14ac:dyDescent="0.2">
      <c r="T3459" s="34"/>
      <c r="V3459" s="34"/>
      <c r="W3459" s="34"/>
    </row>
    <row r="3460" spans="20:23" x14ac:dyDescent="0.2">
      <c r="T3460" s="34"/>
      <c r="V3460" s="34"/>
      <c r="W3460" s="34"/>
    </row>
    <row r="3461" spans="20:23" x14ac:dyDescent="0.2">
      <c r="T3461" s="34"/>
      <c r="V3461" s="34"/>
      <c r="W3461" s="34"/>
    </row>
    <row r="3462" spans="20:23" x14ac:dyDescent="0.2">
      <c r="T3462" s="34"/>
      <c r="V3462" s="34"/>
      <c r="W3462" s="34"/>
    </row>
    <row r="3463" spans="20:23" x14ac:dyDescent="0.2">
      <c r="T3463" s="34"/>
      <c r="V3463" s="34"/>
      <c r="W3463" s="34"/>
    </row>
    <row r="3464" spans="20:23" x14ac:dyDescent="0.2">
      <c r="T3464" s="34"/>
      <c r="V3464" s="34"/>
      <c r="W3464" s="34"/>
    </row>
    <row r="3465" spans="20:23" x14ac:dyDescent="0.2">
      <c r="T3465" s="34"/>
      <c r="V3465" s="34"/>
      <c r="W3465" s="34"/>
    </row>
    <row r="3466" spans="20:23" x14ac:dyDescent="0.2">
      <c r="T3466" s="34"/>
      <c r="V3466" s="34"/>
      <c r="W3466" s="34"/>
    </row>
    <row r="3467" spans="20:23" x14ac:dyDescent="0.2">
      <c r="T3467" s="34"/>
      <c r="V3467" s="34"/>
      <c r="W3467" s="34"/>
    </row>
    <row r="3468" spans="20:23" x14ac:dyDescent="0.2">
      <c r="T3468" s="34"/>
      <c r="V3468" s="34"/>
      <c r="W3468" s="34"/>
    </row>
    <row r="3469" spans="20:23" x14ac:dyDescent="0.2">
      <c r="T3469" s="34"/>
      <c r="V3469" s="34"/>
      <c r="W3469" s="34"/>
    </row>
    <row r="3470" spans="20:23" x14ac:dyDescent="0.2">
      <c r="T3470" s="34"/>
      <c r="V3470" s="34"/>
      <c r="W3470" s="34"/>
    </row>
    <row r="3471" spans="20:23" x14ac:dyDescent="0.2">
      <c r="T3471" s="34"/>
      <c r="V3471" s="34"/>
      <c r="W3471" s="34"/>
    </row>
    <row r="3472" spans="20:23" x14ac:dyDescent="0.2">
      <c r="T3472" s="34"/>
      <c r="V3472" s="34"/>
      <c r="W3472" s="34"/>
    </row>
    <row r="3473" spans="20:23" x14ac:dyDescent="0.2">
      <c r="T3473" s="34"/>
      <c r="V3473" s="34"/>
      <c r="W3473" s="34"/>
    </row>
    <row r="3474" spans="20:23" x14ac:dyDescent="0.2">
      <c r="T3474" s="34"/>
      <c r="V3474" s="34"/>
      <c r="W3474" s="34"/>
    </row>
    <row r="3475" spans="20:23" x14ac:dyDescent="0.2">
      <c r="T3475" s="34"/>
      <c r="V3475" s="34"/>
      <c r="W3475" s="34"/>
    </row>
    <row r="3476" spans="20:23" x14ac:dyDescent="0.2">
      <c r="T3476" s="34"/>
      <c r="V3476" s="34"/>
      <c r="W3476" s="34"/>
    </row>
    <row r="3477" spans="20:23" x14ac:dyDescent="0.2">
      <c r="T3477" s="34"/>
      <c r="V3477" s="34"/>
      <c r="W3477" s="34"/>
    </row>
    <row r="3478" spans="20:23" x14ac:dyDescent="0.2">
      <c r="T3478" s="34"/>
      <c r="V3478" s="34"/>
      <c r="W3478" s="34"/>
    </row>
    <row r="3479" spans="20:23" x14ac:dyDescent="0.2">
      <c r="T3479" s="34"/>
      <c r="V3479" s="34"/>
      <c r="W3479" s="34"/>
    </row>
    <row r="3480" spans="20:23" x14ac:dyDescent="0.2">
      <c r="T3480" s="34"/>
      <c r="V3480" s="34"/>
      <c r="W3480" s="34"/>
    </row>
    <row r="3481" spans="20:23" x14ac:dyDescent="0.2">
      <c r="T3481" s="34"/>
      <c r="V3481" s="34"/>
      <c r="W3481" s="34"/>
    </row>
    <row r="3482" spans="20:23" x14ac:dyDescent="0.2">
      <c r="T3482" s="34"/>
      <c r="V3482" s="34"/>
      <c r="W3482" s="34"/>
    </row>
    <row r="3483" spans="20:23" x14ac:dyDescent="0.2">
      <c r="T3483" s="34"/>
      <c r="V3483" s="34"/>
      <c r="W3483" s="34"/>
    </row>
    <row r="3484" spans="20:23" x14ac:dyDescent="0.2">
      <c r="T3484" s="34"/>
      <c r="V3484" s="34"/>
      <c r="W3484" s="34"/>
    </row>
    <row r="3485" spans="20:23" x14ac:dyDescent="0.2">
      <c r="T3485" s="34"/>
      <c r="V3485" s="34"/>
      <c r="W3485" s="34"/>
    </row>
    <row r="3486" spans="20:23" x14ac:dyDescent="0.2">
      <c r="T3486" s="34"/>
      <c r="V3486" s="34"/>
      <c r="W3486" s="34"/>
    </row>
    <row r="3487" spans="20:23" x14ac:dyDescent="0.2">
      <c r="T3487" s="34"/>
      <c r="V3487" s="34"/>
      <c r="W3487" s="34"/>
    </row>
    <row r="3488" spans="20:23" x14ac:dyDescent="0.2">
      <c r="T3488" s="34"/>
      <c r="V3488" s="34"/>
      <c r="W3488" s="34"/>
    </row>
    <row r="3489" spans="20:23" x14ac:dyDescent="0.2">
      <c r="T3489" s="34"/>
      <c r="V3489" s="34"/>
      <c r="W3489" s="34"/>
    </row>
    <row r="3490" spans="20:23" x14ac:dyDescent="0.2">
      <c r="T3490" s="34"/>
      <c r="V3490" s="34"/>
      <c r="W3490" s="34"/>
    </row>
    <row r="3491" spans="20:23" x14ac:dyDescent="0.2">
      <c r="T3491" s="34"/>
      <c r="V3491" s="34"/>
      <c r="W3491" s="34"/>
    </row>
    <row r="3492" spans="20:23" x14ac:dyDescent="0.2">
      <c r="T3492" s="34"/>
      <c r="V3492" s="34"/>
      <c r="W3492" s="34"/>
    </row>
    <row r="3493" spans="20:23" x14ac:dyDescent="0.2">
      <c r="T3493" s="34"/>
      <c r="V3493" s="34"/>
      <c r="W3493" s="34"/>
    </row>
    <row r="3494" spans="20:23" x14ac:dyDescent="0.2">
      <c r="T3494" s="34"/>
      <c r="V3494" s="34"/>
      <c r="W3494" s="34"/>
    </row>
    <row r="3495" spans="20:23" x14ac:dyDescent="0.2">
      <c r="T3495" s="34"/>
      <c r="V3495" s="34"/>
      <c r="W3495" s="34"/>
    </row>
    <row r="3496" spans="20:23" x14ac:dyDescent="0.2">
      <c r="T3496" s="34"/>
      <c r="V3496" s="34"/>
      <c r="W3496" s="34"/>
    </row>
    <row r="3497" spans="20:23" x14ac:dyDescent="0.2">
      <c r="T3497" s="34"/>
      <c r="V3497" s="34"/>
      <c r="W3497" s="34"/>
    </row>
    <row r="3498" spans="20:23" x14ac:dyDescent="0.2">
      <c r="T3498" s="34"/>
      <c r="V3498" s="34"/>
      <c r="W3498" s="34"/>
    </row>
    <row r="3499" spans="20:23" x14ac:dyDescent="0.2">
      <c r="T3499" s="34"/>
      <c r="V3499" s="34"/>
      <c r="W3499" s="34"/>
    </row>
    <row r="3500" spans="20:23" x14ac:dyDescent="0.2">
      <c r="T3500" s="34"/>
      <c r="V3500" s="34"/>
      <c r="W3500" s="34"/>
    </row>
    <row r="3501" spans="20:23" x14ac:dyDescent="0.2">
      <c r="T3501" s="34"/>
      <c r="V3501" s="34"/>
      <c r="W3501" s="34"/>
    </row>
    <row r="3502" spans="20:23" x14ac:dyDescent="0.2">
      <c r="T3502" s="34"/>
      <c r="V3502" s="34"/>
      <c r="W3502" s="34"/>
    </row>
    <row r="3503" spans="20:23" x14ac:dyDescent="0.2">
      <c r="T3503" s="34"/>
      <c r="V3503" s="34"/>
      <c r="W3503" s="34"/>
    </row>
    <row r="3504" spans="20:23" x14ac:dyDescent="0.2">
      <c r="T3504" s="34"/>
      <c r="V3504" s="34"/>
      <c r="W3504" s="34"/>
    </row>
    <row r="3505" spans="20:23" x14ac:dyDescent="0.2">
      <c r="T3505" s="34"/>
      <c r="V3505" s="34"/>
      <c r="W3505" s="34"/>
    </row>
    <row r="3506" spans="20:23" x14ac:dyDescent="0.2">
      <c r="T3506" s="34"/>
      <c r="V3506" s="34"/>
      <c r="W3506" s="34"/>
    </row>
    <row r="3507" spans="20:23" x14ac:dyDescent="0.2">
      <c r="T3507" s="34"/>
      <c r="V3507" s="34"/>
      <c r="W3507" s="34"/>
    </row>
    <row r="3508" spans="20:23" x14ac:dyDescent="0.2">
      <c r="T3508" s="34"/>
      <c r="V3508" s="34"/>
      <c r="W3508" s="34"/>
    </row>
    <row r="3509" spans="20:23" x14ac:dyDescent="0.2">
      <c r="T3509" s="34"/>
      <c r="V3509" s="34"/>
      <c r="W3509" s="34"/>
    </row>
    <row r="3510" spans="20:23" x14ac:dyDescent="0.2">
      <c r="T3510" s="34"/>
      <c r="V3510" s="34"/>
      <c r="W3510" s="34"/>
    </row>
    <row r="3511" spans="20:23" x14ac:dyDescent="0.2">
      <c r="T3511" s="34"/>
      <c r="V3511" s="34"/>
      <c r="W3511" s="34"/>
    </row>
    <row r="3512" spans="20:23" x14ac:dyDescent="0.2">
      <c r="T3512" s="34"/>
      <c r="V3512" s="34"/>
      <c r="W3512" s="34"/>
    </row>
    <row r="3513" spans="20:23" x14ac:dyDescent="0.2">
      <c r="T3513" s="34"/>
      <c r="V3513" s="34"/>
      <c r="W3513" s="34"/>
    </row>
    <row r="3514" spans="20:23" x14ac:dyDescent="0.2">
      <c r="T3514" s="34"/>
      <c r="V3514" s="34"/>
      <c r="W3514" s="34"/>
    </row>
    <row r="3515" spans="20:23" x14ac:dyDescent="0.2">
      <c r="T3515" s="34"/>
      <c r="V3515" s="34"/>
      <c r="W3515" s="34"/>
    </row>
    <row r="3516" spans="20:23" x14ac:dyDescent="0.2">
      <c r="T3516" s="34"/>
      <c r="V3516" s="34"/>
      <c r="W3516" s="34"/>
    </row>
    <row r="3517" spans="20:23" x14ac:dyDescent="0.2">
      <c r="T3517" s="34"/>
      <c r="V3517" s="34"/>
      <c r="W3517" s="34"/>
    </row>
    <row r="3518" spans="20:23" x14ac:dyDescent="0.2">
      <c r="T3518" s="34"/>
      <c r="V3518" s="34"/>
      <c r="W3518" s="34"/>
    </row>
    <row r="3519" spans="20:23" x14ac:dyDescent="0.2">
      <c r="T3519" s="34"/>
      <c r="V3519" s="34"/>
      <c r="W3519" s="34"/>
    </row>
    <row r="3520" spans="20:23" x14ac:dyDescent="0.2">
      <c r="T3520" s="34"/>
      <c r="V3520" s="34"/>
      <c r="W3520" s="34"/>
    </row>
    <row r="3521" spans="20:23" x14ac:dyDescent="0.2">
      <c r="T3521" s="34"/>
      <c r="V3521" s="34"/>
      <c r="W3521" s="34"/>
    </row>
    <row r="3522" spans="20:23" x14ac:dyDescent="0.2">
      <c r="T3522" s="34"/>
      <c r="V3522" s="34"/>
      <c r="W3522" s="34"/>
    </row>
    <row r="3523" spans="20:23" x14ac:dyDescent="0.2">
      <c r="T3523" s="34"/>
      <c r="V3523" s="34"/>
      <c r="W3523" s="34"/>
    </row>
    <row r="3524" spans="20:23" x14ac:dyDescent="0.2">
      <c r="T3524" s="34"/>
      <c r="V3524" s="34"/>
      <c r="W3524" s="34"/>
    </row>
    <row r="3525" spans="20:23" x14ac:dyDescent="0.2">
      <c r="T3525" s="34"/>
      <c r="V3525" s="34"/>
      <c r="W3525" s="34"/>
    </row>
    <row r="3526" spans="20:23" x14ac:dyDescent="0.2">
      <c r="T3526" s="34"/>
      <c r="V3526" s="34"/>
      <c r="W3526" s="34"/>
    </row>
    <row r="3527" spans="20:23" x14ac:dyDescent="0.2">
      <c r="T3527" s="34"/>
      <c r="V3527" s="34"/>
      <c r="W3527" s="34"/>
    </row>
    <row r="3528" spans="20:23" x14ac:dyDescent="0.2">
      <c r="T3528" s="34"/>
      <c r="V3528" s="34"/>
      <c r="W3528" s="34"/>
    </row>
    <row r="3529" spans="20:23" x14ac:dyDescent="0.2">
      <c r="T3529" s="34"/>
      <c r="V3529" s="34"/>
      <c r="W3529" s="34"/>
    </row>
    <row r="3530" spans="20:23" x14ac:dyDescent="0.2">
      <c r="T3530" s="34"/>
      <c r="V3530" s="34"/>
      <c r="W3530" s="34"/>
    </row>
    <row r="3531" spans="20:23" x14ac:dyDescent="0.2">
      <c r="T3531" s="34"/>
      <c r="V3531" s="34"/>
      <c r="W3531" s="34"/>
    </row>
    <row r="3532" spans="20:23" x14ac:dyDescent="0.2">
      <c r="T3532" s="34"/>
      <c r="V3532" s="34"/>
      <c r="W3532" s="34"/>
    </row>
    <row r="3533" spans="20:23" x14ac:dyDescent="0.2">
      <c r="T3533" s="34"/>
      <c r="V3533" s="34"/>
      <c r="W3533" s="34"/>
    </row>
    <row r="3534" spans="20:23" x14ac:dyDescent="0.2">
      <c r="T3534" s="34"/>
      <c r="V3534" s="34"/>
      <c r="W3534" s="34"/>
    </row>
    <row r="3535" spans="20:23" x14ac:dyDescent="0.2">
      <c r="T3535" s="34"/>
      <c r="V3535" s="34"/>
      <c r="W3535" s="34"/>
    </row>
    <row r="3536" spans="20:23" x14ac:dyDescent="0.2">
      <c r="T3536" s="34"/>
      <c r="V3536" s="34"/>
      <c r="W3536" s="34"/>
    </row>
  </sheetData>
  <dataValidations count="1">
    <dataValidation type="list" allowBlank="1" showInputMessage="1" showErrorMessage="1" sqref="L3:L12">
      <formula1>"true,false"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37" hidden="1" customWidth="1" outlineLevel="1"/>
    <col min="2" max="2" width="7" style="37" hidden="1" customWidth="1" outlineLevel="1"/>
    <col min="3" max="3" width="3.5" style="37" hidden="1" customWidth="1" outlineLevel="1"/>
    <col min="4" max="4" width="3.5" style="339" hidden="1" customWidth="1" outlineLevel="1"/>
    <col min="5" max="5" width="4.6640625" style="339" hidden="1" customWidth="1" outlineLevel="1"/>
    <col min="6" max="6" width="8.1640625" style="37" hidden="1" customWidth="1" outlineLevel="1"/>
    <col min="7" max="7" width="22.6640625" style="37" hidden="1" customWidth="1" outlineLevel="1"/>
    <col min="8" max="8" width="23.83203125" style="37" hidden="1" customWidth="1" outlineLevel="1"/>
    <col min="9" max="9" width="9.33203125" style="37" hidden="1" customWidth="1" outlineLevel="1"/>
    <col min="10" max="10" width="31.1640625" style="37" hidden="1" customWidth="1" outlineLevel="1"/>
    <col min="11" max="11" width="17.83203125" style="341" hidden="1" customWidth="1" outlineLevel="1"/>
    <col min="12" max="12" width="26.33203125" style="37" hidden="1" customWidth="1" outlineLevel="1"/>
    <col min="13" max="13" width="3.5" style="37" bestFit="1" customWidth="1" collapsed="1"/>
    <col min="14" max="14" width="31.1640625" style="37" bestFit="1" customWidth="1"/>
    <col min="15" max="19" width="20.1640625" style="37" bestFit="1" customWidth="1"/>
    <col min="20" max="20" width="17.83203125" style="37" hidden="1" customWidth="1" outlineLevel="1"/>
    <col min="21" max="21" width="14.1640625" style="37" hidden="1" customWidth="1" outlineLevel="1"/>
    <col min="22" max="22" width="10.5" style="37" bestFit="1" customWidth="1" collapsed="1"/>
    <col min="23" max="23" width="11.6640625" style="37" bestFit="1" customWidth="1"/>
    <col min="24" max="25" width="20.1640625" style="37" bestFit="1" customWidth="1"/>
    <col min="26" max="26" width="9.33203125" style="37" bestFit="1" customWidth="1"/>
    <col min="27" max="27" width="17.83203125" style="37" customWidth="1"/>
    <col min="28" max="29" width="10.5" style="37" bestFit="1" customWidth="1"/>
    <col min="30" max="30" width="11.6640625" style="37" bestFit="1" customWidth="1"/>
    <col min="31" max="31" width="17.83203125" style="37" bestFit="1" customWidth="1"/>
    <col min="32" max="32" width="10.5" style="37" bestFit="1" customWidth="1"/>
    <col min="33" max="16384" width="9.33203125" style="37"/>
  </cols>
  <sheetData>
    <row r="1" spans="1:19" ht="11.25" customHeight="1" x14ac:dyDescent="0.2">
      <c r="D1" s="37"/>
      <c r="E1" s="37"/>
      <c r="J1" s="37" t="s">
        <v>39</v>
      </c>
      <c r="K1" s="37" t="str">
        <f>_xll.qlIborIndex(,IborType,J1,2,Currency,Calendar,"mf",TRUE,'General Settings'!D9,,,Trigger)</f>
        <v>obj_001db#0058</v>
      </c>
      <c r="L1" s="37" t="str">
        <f>_xll.ohRangeRetrieveError(K1)</f>
        <v/>
      </c>
    </row>
    <row r="2" spans="1:19" ht="24" customHeight="1" x14ac:dyDescent="0.2">
      <c r="A2" s="295"/>
      <c r="B2" s="296" t="s">
        <v>121</v>
      </c>
      <c r="C2" s="296"/>
      <c r="D2" s="297"/>
      <c r="E2" s="297"/>
      <c r="F2" s="296" t="s">
        <v>122</v>
      </c>
      <c r="G2" s="296" t="s">
        <v>123</v>
      </c>
      <c r="H2" s="296" t="s">
        <v>124</v>
      </c>
      <c r="I2" s="296" t="s">
        <v>125</v>
      </c>
      <c r="J2" s="296" t="s">
        <v>126</v>
      </c>
      <c r="K2" s="296" t="s">
        <v>127</v>
      </c>
      <c r="L2" s="298" t="s">
        <v>128</v>
      </c>
      <c r="M2" s="299"/>
      <c r="N2" s="300" t="s">
        <v>129</v>
      </c>
      <c r="O2" s="300" t="s">
        <v>130</v>
      </c>
      <c r="P2" s="300" t="s">
        <v>125</v>
      </c>
      <c r="Q2" s="300" t="s">
        <v>131</v>
      </c>
      <c r="R2" s="296" t="s">
        <v>132</v>
      </c>
      <c r="S2" s="296" t="s">
        <v>133</v>
      </c>
    </row>
    <row r="3" spans="1:19" ht="11.25" customHeight="1" x14ac:dyDescent="0.2">
      <c r="A3" s="301"/>
      <c r="B3" s="302" t="s">
        <v>134</v>
      </c>
      <c r="C3" s="303"/>
      <c r="D3" s="304"/>
      <c r="E3" s="304"/>
      <c r="F3" s="305"/>
      <c r="G3" s="305"/>
      <c r="H3" s="305"/>
      <c r="I3" s="306"/>
      <c r="J3" s="307" t="str">
        <f>PROPER((Currency))&amp;IborType&amp;J1&amp;"LastFixing"&amp;QuoteSuffix</f>
        <v>Sekibor6MLastFixing_Quote</v>
      </c>
      <c r="K3" s="308" t="str">
        <f>_xll.qlDepositRateHelper(,J3,K1,,Trigger)</f>
        <v>obj_001dc#0031</v>
      </c>
      <c r="L3" s="309" t="str">
        <f>_xll.ohRangeRetrieveError(K3)</f>
        <v/>
      </c>
      <c r="M3" s="310"/>
      <c r="N3" s="311" t="str">
        <f>_xll.qlRateHelperQuoteName(K3,Trigger)</f>
        <v>Sekibor6MLastFixing_Quote</v>
      </c>
      <c r="O3" s="312">
        <f>_xll.qlQuoteValue(J3,AllTriggers)</f>
        <v>3.4100000000000003E-3</v>
      </c>
      <c r="P3" s="313" t="str">
        <f>IF(ISBLANK(I3),"--",_xll.qlSwapRateHelperSpread(K3,AllTriggers))</f>
        <v>--</v>
      </c>
      <c r="Q3" s="311" t="b">
        <v>1</v>
      </c>
      <c r="R3" s="314">
        <f>_xll.qlRateHelperEarliestDate(K3,Trigger)</f>
        <v>41996</v>
      </c>
      <c r="S3" s="314">
        <f>_xll.qlRateHelperLatestDate(K3,Trigger)</f>
        <v>42178</v>
      </c>
    </row>
    <row r="4" spans="1:19" ht="11.25" customHeight="1" x14ac:dyDescent="0.2">
      <c r="A4" s="301"/>
      <c r="B4" s="315" t="s">
        <v>134</v>
      </c>
      <c r="C4" s="316" t="s">
        <v>177</v>
      </c>
      <c r="D4" s="317" t="s">
        <v>135</v>
      </c>
      <c r="E4" s="317" t="s">
        <v>25</v>
      </c>
      <c r="F4" s="315" t="s">
        <v>137</v>
      </c>
      <c r="G4" s="318" t="s">
        <v>138</v>
      </c>
      <c r="H4" s="318" t="s">
        <v>148</v>
      </c>
      <c r="I4" s="319">
        <v>0</v>
      </c>
      <c r="J4" s="320" t="str">
        <f t="shared" ref="J4:J9" si="0">Currency&amp;D4&amp;C4&amp;E4&amp;"_3S"&amp;C4&amp;"_Quote"</f>
        <v>SEKSB6S1Y_3S6S_Quote</v>
      </c>
      <c r="K4" s="321" t="str">
        <f>_xll.qlSwapRateHelper2(,J4,E4,Calendar,F4,G4,H4,$K$1,I4,B4,Discounting,,Trigger)</f>
        <v>obj_001df#0031</v>
      </c>
      <c r="L4" s="309" t="str">
        <f>_xll.ohRangeRetrieveError(K4)</f>
        <v/>
      </c>
      <c r="M4" s="310"/>
      <c r="N4" s="311" t="str">
        <f>_xll.qlRateHelperQuoteName(K4,Trigger)</f>
        <v>SEKSB6S1Y_3S6S_Quote</v>
      </c>
      <c r="O4" s="312">
        <f>_xll.qlQuoteValue(J4,AllTriggers)</f>
        <v>3.3601381128559645E-3</v>
      </c>
      <c r="P4" s="313">
        <f>IF(ISBLANK(I4),"--",_xll.qlSwapRateHelperSpread(K4,AllTriggers))</f>
        <v>0</v>
      </c>
      <c r="Q4" s="311" t="b">
        <v>1</v>
      </c>
      <c r="R4" s="314">
        <f>_xll.qlRateHelperEarliestDate(K4,Trigger)</f>
        <v>41996</v>
      </c>
      <c r="S4" s="314">
        <f>_xll.qlRateHelperLatestDate(K4,Trigger)</f>
        <v>42361</v>
      </c>
    </row>
    <row r="5" spans="1:19" ht="11.25" customHeight="1" x14ac:dyDescent="0.2">
      <c r="A5" s="301"/>
      <c r="B5" s="302" t="s">
        <v>134</v>
      </c>
      <c r="C5" s="322" t="s">
        <v>177</v>
      </c>
      <c r="D5" s="323" t="s">
        <v>135</v>
      </c>
      <c r="E5" s="323" t="s">
        <v>180</v>
      </c>
      <c r="F5" s="302" t="s">
        <v>137</v>
      </c>
      <c r="G5" s="324" t="s">
        <v>138</v>
      </c>
      <c r="H5" s="324" t="s">
        <v>148</v>
      </c>
      <c r="I5" s="325">
        <v>0</v>
      </c>
      <c r="J5" s="326" t="str">
        <f t="shared" si="0"/>
        <v>SEKSB6S18M_3S6S_Quote</v>
      </c>
      <c r="K5" s="327" t="str">
        <f>_xll.qlSwapRateHelper2(,J5,E5,Calendar,F5,G5,H5,$K$1,I5,B5,Discounting,,Trigger)</f>
        <v>obj_002c2#0031</v>
      </c>
      <c r="L5" s="311" t="str">
        <f>_xll.ohRangeRetrieveError(K5)</f>
        <v/>
      </c>
      <c r="M5" s="310"/>
      <c r="N5" s="311" t="str">
        <f>_xll.qlRateHelperQuoteName(K5,Trigger)</f>
        <v>SEKSB6S18M_3S6S_Quote</v>
      </c>
      <c r="O5" s="312" t="e">
        <f>_xll.qlQuoteValue(J5,AllTriggers)</f>
        <v>#NUM!</v>
      </c>
      <c r="P5" s="313">
        <f>IF(ISBLANK(I5),"--",_xll.qlSwapRateHelperSpread(K5,AllTriggers))</f>
        <v>0</v>
      </c>
      <c r="Q5" s="311" t="b">
        <v>0</v>
      </c>
      <c r="R5" s="314">
        <f>_xll.qlRateHelperEarliestDate(K5,Trigger)</f>
        <v>41996</v>
      </c>
      <c r="S5" s="314">
        <f>_xll.qlRateHelperLatestDate(K5,Trigger)</f>
        <v>42544</v>
      </c>
    </row>
    <row r="6" spans="1:19" ht="11.25" customHeight="1" x14ac:dyDescent="0.2">
      <c r="A6" s="301"/>
      <c r="B6" s="302" t="s">
        <v>134</v>
      </c>
      <c r="C6" s="322" t="s">
        <v>177</v>
      </c>
      <c r="D6" s="323" t="s">
        <v>135</v>
      </c>
      <c r="E6" s="323" t="s">
        <v>150</v>
      </c>
      <c r="F6" s="302" t="s">
        <v>137</v>
      </c>
      <c r="G6" s="324" t="s">
        <v>138</v>
      </c>
      <c r="H6" s="324" t="s">
        <v>148</v>
      </c>
      <c r="I6" s="325">
        <v>0</v>
      </c>
      <c r="J6" s="326" t="str">
        <f t="shared" si="0"/>
        <v>SEKSB6S2Y_3S6S_Quote</v>
      </c>
      <c r="K6" s="327" t="str">
        <f>_xll.qlSwapRateHelper2(,J6,E6,Calendar,F6,G6,H6,$K$1,I6,B6,Discounting,,Trigger)</f>
        <v>obj_001e1#0031</v>
      </c>
      <c r="L6" s="311" t="str">
        <f>_xll.ohRangeRetrieveError(K6)</f>
        <v/>
      </c>
      <c r="M6" s="310"/>
      <c r="N6" s="311" t="str">
        <f>_xll.qlRateHelperQuoteName(K6,Trigger)</f>
        <v>SEKSB6S2Y_3S6S_Quote</v>
      </c>
      <c r="O6" s="312">
        <f>_xll.qlQuoteValue(J6,AllTriggers)</f>
        <v>3.7525881038362012E-3</v>
      </c>
      <c r="P6" s="313">
        <f>IF(ISBLANK(I6),"--",_xll.qlSwapRateHelperSpread(K6,AllTriggers))</f>
        <v>0</v>
      </c>
      <c r="Q6" s="311" t="b">
        <v>1</v>
      </c>
      <c r="R6" s="314">
        <f>_xll.qlRateHelperEarliestDate(K6,Trigger)</f>
        <v>41996</v>
      </c>
      <c r="S6" s="314">
        <f>_xll.qlRateHelperLatestDate(K6,Trigger)</f>
        <v>42727</v>
      </c>
    </row>
    <row r="7" spans="1:19" ht="11.25" customHeight="1" x14ac:dyDescent="0.2">
      <c r="A7" s="295"/>
      <c r="B7" s="302" t="s">
        <v>134</v>
      </c>
      <c r="C7" s="322" t="s">
        <v>177</v>
      </c>
      <c r="D7" s="323" t="s">
        <v>135</v>
      </c>
      <c r="E7" s="323" t="s">
        <v>136</v>
      </c>
      <c r="F7" s="302" t="s">
        <v>137</v>
      </c>
      <c r="G7" s="324" t="s">
        <v>138</v>
      </c>
      <c r="H7" s="324" t="s">
        <v>148</v>
      </c>
      <c r="I7" s="325">
        <v>0</v>
      </c>
      <c r="J7" s="326" t="str">
        <f t="shared" si="0"/>
        <v>SEKSB6S3Y_3S6S_Quote</v>
      </c>
      <c r="K7" s="327" t="str">
        <f>_xll.qlSwapRateHelper2(,J7,E7,Calendar,F7,G7,H7,$K$1,I7,B7,Discounting,,Trigger)</f>
        <v>obj_001e0#0031</v>
      </c>
      <c r="L7" s="311" t="str">
        <f>_xll.ohRangeRetrieveError(K7)</f>
        <v/>
      </c>
      <c r="M7" s="310"/>
      <c r="N7" s="311" t="str">
        <f>_xll.qlRateHelperQuoteName(K7,Trigger)</f>
        <v>SEKSB6S3Y_3S6S_Quote</v>
      </c>
      <c r="O7" s="312">
        <f>_xll.qlQuoteValue(J7,AllTriggers)</f>
        <v>4.8370243240220181E-3</v>
      </c>
      <c r="P7" s="313">
        <f>IF(ISBLANK(I7),"--",_xll.qlSwapRateHelperSpread(K7,AllTriggers))</f>
        <v>0</v>
      </c>
      <c r="Q7" s="311" t="b">
        <v>1</v>
      </c>
      <c r="R7" s="314">
        <f>_xll.qlRateHelperEarliestDate(K7,Trigger)</f>
        <v>41996</v>
      </c>
      <c r="S7" s="314">
        <f>_xll.qlRateHelperLatestDate(K7,Trigger)</f>
        <v>43096</v>
      </c>
    </row>
    <row r="8" spans="1:19" ht="11.25" customHeight="1" x14ac:dyDescent="0.2">
      <c r="A8" s="295"/>
      <c r="B8" s="302" t="s">
        <v>134</v>
      </c>
      <c r="C8" s="322" t="s">
        <v>177</v>
      </c>
      <c r="D8" s="323" t="s">
        <v>135</v>
      </c>
      <c r="E8" s="323" t="s">
        <v>139</v>
      </c>
      <c r="F8" s="302" t="s">
        <v>137</v>
      </c>
      <c r="G8" s="324" t="s">
        <v>138</v>
      </c>
      <c r="H8" s="324" t="s">
        <v>148</v>
      </c>
      <c r="I8" s="325">
        <v>0</v>
      </c>
      <c r="J8" s="326" t="str">
        <f t="shared" si="0"/>
        <v>SEKSB6S4Y_3S6S_Quote</v>
      </c>
      <c r="K8" s="327" t="str">
        <f>_xll.qlSwapRateHelper2(,J8,E8,Calendar,F8,G8,H8,$K$1,I8,B8,Discounting,,Trigger)</f>
        <v>obj_001de#0031</v>
      </c>
      <c r="L8" s="311" t="str">
        <f>_xll.ohRangeRetrieveError(K8)</f>
        <v/>
      </c>
      <c r="M8" s="310"/>
      <c r="N8" s="311" t="str">
        <f>_xll.qlRateHelperQuoteName(K8,Trigger)</f>
        <v>SEKSB6S4Y_3S6S_Quote</v>
      </c>
      <c r="O8" s="312">
        <f>_xll.qlQuoteValue(J8,AllTriggers)</f>
        <v>6.192466418662306E-3</v>
      </c>
      <c r="P8" s="313">
        <f>IF(ISBLANK(I8),"--",_xll.qlSwapRateHelperSpread(K8,AllTriggers))</f>
        <v>0</v>
      </c>
      <c r="Q8" s="311" t="b">
        <v>1</v>
      </c>
      <c r="R8" s="314">
        <f>_xll.qlRateHelperEarliestDate(K8,Trigger)</f>
        <v>41996</v>
      </c>
      <c r="S8" s="314">
        <f>_xll.qlRateHelperLatestDate(K8,Trigger)</f>
        <v>43461</v>
      </c>
    </row>
    <row r="9" spans="1:19" ht="11.25" customHeight="1" x14ac:dyDescent="0.2">
      <c r="A9" s="295"/>
      <c r="B9" s="328" t="s">
        <v>134</v>
      </c>
      <c r="C9" s="329" t="s">
        <v>177</v>
      </c>
      <c r="D9" s="330" t="s">
        <v>135</v>
      </c>
      <c r="E9" s="330" t="s">
        <v>140</v>
      </c>
      <c r="F9" s="328" t="s">
        <v>137</v>
      </c>
      <c r="G9" s="331" t="s">
        <v>138</v>
      </c>
      <c r="H9" s="331" t="s">
        <v>148</v>
      </c>
      <c r="I9" s="332">
        <v>0</v>
      </c>
      <c r="J9" s="333" t="str">
        <f t="shared" si="0"/>
        <v>SEKSB6S5Y_3S6S_Quote</v>
      </c>
      <c r="K9" s="334" t="str">
        <f>_xll.qlSwapRateHelper2(,J9,E9,Calendar,F9,G9,H9,$K$1,I9,B9,Discounting,,Trigger)</f>
        <v>obj_001dd#0031</v>
      </c>
      <c r="L9" s="335" t="str">
        <f>_xll.ohRangeRetrieveError(K9)</f>
        <v/>
      </c>
      <c r="N9" s="335" t="str">
        <f>_xll.qlRateHelperQuoteName(K9,Trigger)</f>
        <v>SEKSB6S5Y_3S6S_Quote</v>
      </c>
      <c r="O9" s="336">
        <f>_xll.qlQuoteValue(J9,AllTriggers)</f>
        <v>7.693978901553016E-3</v>
      </c>
      <c r="P9" s="337">
        <f>IF(ISBLANK(I9),"--",_xll.qlSwapRateHelperSpread(K9,AllTriggers))</f>
        <v>0</v>
      </c>
      <c r="Q9" s="335" t="b">
        <v>0</v>
      </c>
      <c r="R9" s="338">
        <f>_xll.qlRateHelperEarliestDate(K9,Trigger)</f>
        <v>41996</v>
      </c>
      <c r="S9" s="338">
        <f>_xll.qlRateHelperLatestDate(K9,Trigger)</f>
        <v>43822</v>
      </c>
    </row>
    <row r="10" spans="1:19" x14ac:dyDescent="0.2">
      <c r="D10" s="37"/>
      <c r="E10" s="37"/>
      <c r="K10" s="37"/>
      <c r="L10" s="310"/>
    </row>
    <row r="11" spans="1:19" x14ac:dyDescent="0.2">
      <c r="I11" s="340"/>
      <c r="J11" s="340"/>
      <c r="N11" s="342" t="str">
        <f>J1&amp;" "&amp;PROPER(Currency)&amp;IborType&amp;" Curve"</f>
        <v>6M Sekibor Curve</v>
      </c>
      <c r="O11" s="343"/>
      <c r="P11" s="343"/>
      <c r="Q11" s="343"/>
      <c r="R11" s="343"/>
      <c r="S11" s="344" t="s">
        <v>144</v>
      </c>
    </row>
    <row r="12" spans="1:19" x14ac:dyDescent="0.2">
      <c r="L12" s="300" t="s">
        <v>145</v>
      </c>
      <c r="N12" s="345" t="s">
        <v>68</v>
      </c>
      <c r="O12" s="345" t="s">
        <v>146</v>
      </c>
      <c r="P12" s="345" t="s">
        <v>125</v>
      </c>
      <c r="Q12" s="345" t="s">
        <v>132</v>
      </c>
      <c r="R12" s="345" t="s">
        <v>133</v>
      </c>
      <c r="S12" s="346">
        <f t="array" ref="S12:S26">_xll.qlPiecewiseYieldCurveData('General Settings'!D36,InterestRatesTrigger)</f>
        <v>1</v>
      </c>
    </row>
    <row r="13" spans="1:19" x14ac:dyDescent="0.2">
      <c r="I13" s="340"/>
      <c r="J13" s="340"/>
      <c r="L13" s="307" t="str">
        <f t="array" ref="L13:L26">_xll.ohFilter(K3:K9,Q3:Q9)</f>
        <v>obj_001dc#0031</v>
      </c>
      <c r="N13" s="309" t="str">
        <f t="array" ref="N13:N26">_xll.ohFilter(N3:N9,Q3:Q9)</f>
        <v>Sekibor6MLastFixing_Quote</v>
      </c>
      <c r="O13" s="351">
        <f t="array" ref="O13:O26">_xll.ohFilter(O3:O9,Q3:Q9)</f>
        <v>3.4100000000000003E-3</v>
      </c>
      <c r="P13" s="352" t="str">
        <f t="array" ref="P13:P26">_xll.ohFilter(P3:P9,Q3:Q9)</f>
        <v>--</v>
      </c>
      <c r="Q13" s="353">
        <f t="array" ref="Q13:Q26">_xll.ohFilter(R3:R9,Q3:Q9)</f>
        <v>41996</v>
      </c>
      <c r="R13" s="353">
        <f t="array" ref="R13:R26">_xll.ohFilter(S3:S9,Q3:Q9)</f>
        <v>42178</v>
      </c>
      <c r="S13" s="347">
        <v>0.99827902242528443</v>
      </c>
    </row>
    <row r="14" spans="1:19" x14ac:dyDescent="0.2">
      <c r="L14" s="349" t="str">
        <v>obj_001df#0031</v>
      </c>
      <c r="N14" s="311" t="str">
        <v>SEKSB6S1Y_3S6S_Quote</v>
      </c>
      <c r="O14" s="312">
        <v>3.3601381128559645E-3</v>
      </c>
      <c r="P14" s="313">
        <v>0</v>
      </c>
      <c r="Q14" s="314">
        <v>41996</v>
      </c>
      <c r="R14" s="314">
        <v>42361</v>
      </c>
      <c r="S14" s="347">
        <v>0.99664848783171334</v>
      </c>
    </row>
    <row r="15" spans="1:19" x14ac:dyDescent="0.2">
      <c r="I15" s="340"/>
      <c r="J15" s="340"/>
      <c r="L15" s="349" t="str">
        <v>obj_001e1#0031</v>
      </c>
      <c r="N15" s="311" t="str">
        <v>SEKSB6S2Y_3S6S_Quote</v>
      </c>
      <c r="O15" s="312">
        <v>3.7525881038362012E-3</v>
      </c>
      <c r="P15" s="313">
        <v>0</v>
      </c>
      <c r="Q15" s="314">
        <v>41996</v>
      </c>
      <c r="R15" s="314">
        <v>42727</v>
      </c>
      <c r="S15" s="347">
        <v>0.99253118659529516</v>
      </c>
    </row>
    <row r="16" spans="1:19" x14ac:dyDescent="0.2">
      <c r="L16" s="349" t="str">
        <v>obj_001e0#0031</v>
      </c>
      <c r="N16" s="311" t="str">
        <v>SEKSB6S3Y_3S6S_Quote</v>
      </c>
      <c r="O16" s="312">
        <v>4.8370243240220181E-3</v>
      </c>
      <c r="P16" s="313">
        <v>0</v>
      </c>
      <c r="Q16" s="314">
        <v>41996</v>
      </c>
      <c r="R16" s="314">
        <v>43096</v>
      </c>
      <c r="S16" s="347">
        <v>0.98556025266029468</v>
      </c>
    </row>
    <row r="17" spans="9:33" x14ac:dyDescent="0.2">
      <c r="I17" s="340"/>
      <c r="J17" s="340"/>
      <c r="L17" s="349" t="str">
        <v>obj_001de#0031</v>
      </c>
      <c r="N17" s="311" t="str">
        <v>SEKSB6S4Y_3S6S_Quote</v>
      </c>
      <c r="O17" s="312">
        <v>6.192466418662306E-3</v>
      </c>
      <c r="P17" s="313">
        <v>0</v>
      </c>
      <c r="Q17" s="314">
        <v>41996</v>
      </c>
      <c r="R17" s="314">
        <v>43461</v>
      </c>
      <c r="S17" s="347">
        <v>0.97549426251512905</v>
      </c>
    </row>
    <row r="18" spans="9:33" x14ac:dyDescent="0.2">
      <c r="L18" s="349" t="e">
        <v>#N/A</v>
      </c>
      <c r="N18" s="311" t="e">
        <v>#N/A</v>
      </c>
      <c r="O18" s="312" t="e">
        <v>#N/A</v>
      </c>
      <c r="P18" s="313" t="e">
        <v>#N/A</v>
      </c>
      <c r="Q18" s="314" t="e">
        <v>#N/A</v>
      </c>
      <c r="R18" s="314" t="e">
        <v>#N/A</v>
      </c>
      <c r="S18" s="347" t="e">
        <v>#N/A</v>
      </c>
    </row>
    <row r="19" spans="9:33" x14ac:dyDescent="0.2">
      <c r="I19" s="340"/>
      <c r="J19" s="340"/>
      <c r="L19" s="349" t="e">
        <v>#N/A</v>
      </c>
      <c r="N19" s="311" t="e">
        <v>#N/A</v>
      </c>
      <c r="O19" s="312" t="e">
        <v>#N/A</v>
      </c>
      <c r="P19" s="313" t="e">
        <v>#N/A</v>
      </c>
      <c r="Q19" s="314" t="e">
        <v>#N/A</v>
      </c>
      <c r="R19" s="314" t="e">
        <v>#N/A</v>
      </c>
      <c r="S19" s="347" t="e">
        <v>#N/A</v>
      </c>
    </row>
    <row r="20" spans="9:33" x14ac:dyDescent="0.2">
      <c r="L20" s="349" t="e">
        <v>#N/A</v>
      </c>
      <c r="N20" s="311" t="e">
        <v>#N/A</v>
      </c>
      <c r="O20" s="312" t="e">
        <v>#N/A</v>
      </c>
      <c r="P20" s="313" t="e">
        <v>#N/A</v>
      </c>
      <c r="Q20" s="314" t="e">
        <v>#N/A</v>
      </c>
      <c r="R20" s="314" t="e">
        <v>#N/A</v>
      </c>
      <c r="S20" s="347" t="e">
        <v>#N/A</v>
      </c>
      <c r="AG20" s="354"/>
    </row>
    <row r="21" spans="9:33" x14ac:dyDescent="0.2">
      <c r="I21" s="340"/>
      <c r="J21" s="340"/>
      <c r="L21" s="349" t="e">
        <v>#N/A</v>
      </c>
      <c r="N21" s="311" t="e">
        <v>#N/A</v>
      </c>
      <c r="O21" s="312" t="e">
        <v>#N/A</v>
      </c>
      <c r="P21" s="313" t="e">
        <v>#N/A</v>
      </c>
      <c r="Q21" s="314" t="e">
        <v>#N/A</v>
      </c>
      <c r="R21" s="314" t="e">
        <v>#N/A</v>
      </c>
      <c r="S21" s="347" t="e">
        <v>#N/A</v>
      </c>
      <c r="AG21" s="354"/>
    </row>
    <row r="22" spans="9:33" x14ac:dyDescent="0.2">
      <c r="L22" s="349" t="e">
        <v>#N/A</v>
      </c>
      <c r="N22" s="311" t="e">
        <v>#N/A</v>
      </c>
      <c r="O22" s="312" t="e">
        <v>#N/A</v>
      </c>
      <c r="P22" s="313" t="e">
        <v>#N/A</v>
      </c>
      <c r="Q22" s="314" t="e">
        <v>#N/A</v>
      </c>
      <c r="R22" s="314" t="e">
        <v>#N/A</v>
      </c>
      <c r="S22" s="347" t="e">
        <v>#N/A</v>
      </c>
    </row>
    <row r="23" spans="9:33" x14ac:dyDescent="0.2">
      <c r="I23" s="340"/>
      <c r="J23" s="340"/>
      <c r="L23" s="349" t="e">
        <v>#N/A</v>
      </c>
      <c r="N23" s="311" t="e">
        <v>#N/A</v>
      </c>
      <c r="O23" s="312" t="e">
        <v>#N/A</v>
      </c>
      <c r="P23" s="313" t="e">
        <v>#N/A</v>
      </c>
      <c r="Q23" s="314" t="e">
        <v>#N/A</v>
      </c>
      <c r="R23" s="314" t="e">
        <v>#N/A</v>
      </c>
      <c r="S23" s="347" t="e">
        <v>#N/A</v>
      </c>
    </row>
    <row r="24" spans="9:33" x14ac:dyDescent="0.2">
      <c r="L24" s="349" t="e">
        <v>#N/A</v>
      </c>
      <c r="N24" s="311" t="e">
        <v>#N/A</v>
      </c>
      <c r="O24" s="312" t="e">
        <v>#N/A</v>
      </c>
      <c r="P24" s="313" t="e">
        <v>#N/A</v>
      </c>
      <c r="Q24" s="314" t="e">
        <v>#N/A</v>
      </c>
      <c r="R24" s="314" t="e">
        <v>#N/A</v>
      </c>
      <c r="S24" s="347" t="e">
        <v>#N/A</v>
      </c>
    </row>
    <row r="25" spans="9:33" x14ac:dyDescent="0.2">
      <c r="I25" s="340"/>
      <c r="J25" s="340"/>
      <c r="L25" s="349" t="e">
        <v>#N/A</v>
      </c>
      <c r="N25" s="311" t="e">
        <v>#N/A</v>
      </c>
      <c r="O25" s="312" t="e">
        <v>#N/A</v>
      </c>
      <c r="P25" s="313" t="e">
        <v>#N/A</v>
      </c>
      <c r="Q25" s="314" t="e">
        <v>#N/A</v>
      </c>
      <c r="R25" s="314" t="e">
        <v>#N/A</v>
      </c>
      <c r="S25" s="347" t="e">
        <v>#N/A</v>
      </c>
    </row>
    <row r="26" spans="9:33" x14ac:dyDescent="0.2">
      <c r="L26" s="350" t="e">
        <v>#N/A</v>
      </c>
      <c r="N26" s="335" t="e">
        <v>#N/A</v>
      </c>
      <c r="O26" s="336" t="e">
        <v>#N/A</v>
      </c>
      <c r="P26" s="337" t="e">
        <v>#N/A</v>
      </c>
      <c r="Q26" s="338" t="e">
        <v>#N/A</v>
      </c>
      <c r="R26" s="338" t="e">
        <v>#N/A</v>
      </c>
      <c r="S26" s="348" t="e">
        <v>#N/A</v>
      </c>
    </row>
    <row r="27" spans="9:33" ht="12" thickBot="1" x14ac:dyDescent="0.25">
      <c r="I27" s="340"/>
      <c r="J27" s="340"/>
    </row>
    <row r="28" spans="9:33" ht="12" thickBot="1" x14ac:dyDescent="0.25">
      <c r="N28" s="355" t="str">
        <f>"Delta "&amp;J1</f>
        <v>Delta 6M</v>
      </c>
      <c r="O28" s="355"/>
      <c r="P28" s="356"/>
      <c r="Q28" s="356"/>
      <c r="R28" s="357"/>
      <c r="S28" s="357"/>
      <c r="T28" s="357"/>
      <c r="U28" s="357"/>
      <c r="V28" s="357"/>
    </row>
    <row r="29" spans="9:33" x14ac:dyDescent="0.2">
      <c r="I29" s="340"/>
      <c r="J29" s="340"/>
      <c r="N29" s="358" t="str">
        <f>J1&amp;" Instruments"</f>
        <v>6M Instruments</v>
      </c>
      <c r="O29" s="359" t="s">
        <v>95</v>
      </c>
      <c r="P29" s="359" t="s">
        <v>96</v>
      </c>
      <c r="Q29" s="359" t="s">
        <v>106</v>
      </c>
      <c r="R29" s="359" t="str">
        <f>"F "&amp;J1</f>
        <v>F 6M</v>
      </c>
      <c r="S29" s="359" t="s">
        <v>109</v>
      </c>
      <c r="T29" s="359" t="s">
        <v>107</v>
      </c>
      <c r="U29" s="359" t="s">
        <v>108</v>
      </c>
      <c r="V29" s="360" t="s">
        <v>110</v>
      </c>
      <c r="W29" s="360" t="s">
        <v>147</v>
      </c>
    </row>
    <row r="30" spans="9:33" x14ac:dyDescent="0.2">
      <c r="M30" s="307">
        <v>0</v>
      </c>
      <c r="N30" s="307" t="str">
        <f>M30&amp;"x"&amp;(M30+6)</f>
        <v>0x6</v>
      </c>
      <c r="O30" s="361">
        <f>_xll.qlCalendarAdvance(Calendar,SettlementDate,M30&amp;"M","mf")</f>
        <v>41996</v>
      </c>
      <c r="P30" s="361">
        <f>_xll.qlInterestRateIndexMaturity(iborindex,O30)</f>
        <v>42178</v>
      </c>
      <c r="Q30" s="362">
        <f>_xll.qlDayCounterYearFraction(DayCounter,O30,P30,,,Trigger)</f>
        <v>0.49863013698630138</v>
      </c>
      <c r="R30" s="363">
        <f>_xll.qlIndexFixing(iborindex,_xll.qlInterestRateIndexFixingDate(iborindex,O30,Trigger),TRUE,AllTriggers)</f>
        <v>3.4100000000002475E-3</v>
      </c>
      <c r="S30" s="363">
        <f t="shared" ref="S30:S35" si="1">(T30/U30-1)/Q30</f>
        <v>5.0694444444464835E-4</v>
      </c>
      <c r="T30" s="364">
        <f>_xll.qlYieldTSDiscount(Discounting,O30,,Trigger)</f>
        <v>1</v>
      </c>
      <c r="U30" s="364">
        <f>_xll.qlYieldTSDiscount(Discounting,P30,,Trigger)</f>
        <v>0.9997472861026796</v>
      </c>
      <c r="V30" s="396">
        <f>LN((1+R30*Q30)/(1+S30*Q30))</f>
        <v>1.4461390098370079E-3</v>
      </c>
      <c r="W30" s="363">
        <f>R30-S30</f>
        <v>2.9030555555555992E-3</v>
      </c>
    </row>
    <row r="31" spans="9:33" x14ac:dyDescent="0.2">
      <c r="I31" s="340"/>
      <c r="J31" s="340"/>
      <c r="M31" s="349">
        <f>M30+SUBSTITUTE($J$1,"M","")</f>
        <v>6</v>
      </c>
      <c r="N31" s="349" t="str">
        <f t="shared" ref="N31:N35" si="2">M31&amp;"x"&amp;(M31+6)</f>
        <v>6x12</v>
      </c>
      <c r="O31" s="365">
        <f>_xll.qlCalendarAdvance(Calendar,SettlementDate,M31&amp;"M","mf")</f>
        <v>42178</v>
      </c>
      <c r="P31" s="365">
        <f>_xll.qlInterestRateIndexMaturity(iborindex,O31)</f>
        <v>42361</v>
      </c>
      <c r="Q31" s="366">
        <f>_xll.qlDayCounterYearFraction(DayCounter,O31,P31,,,Trigger)</f>
        <v>0.50136986301369868</v>
      </c>
      <c r="R31" s="367">
        <f>_xll.qlIndexFixing(iborindex,_xll.qlInterestRateIndexFixingDate(iborindex,O31,Trigger),TRUE,AllTriggers)</f>
        <v>3.2183955283089263E-3</v>
      </c>
      <c r="S31" s="367">
        <f t="shared" si="1"/>
        <v>2.0355737946186681E-4</v>
      </c>
      <c r="T31" s="368">
        <f>_xll.qlYieldTSDiscount(Discounting,O31,,Trigger)</f>
        <v>0.9997472861026796</v>
      </c>
      <c r="U31" s="368">
        <f>_xll.qlYieldTSDiscount(Discounting,P31,,Trigger)</f>
        <v>0.99964526477062654</v>
      </c>
      <c r="V31" s="397">
        <f t="shared" ref="V31:V35" si="3">LN((1+R31*Q31)/(1+S31*Q31))</f>
        <v>1.510253732973388E-3</v>
      </c>
      <c r="W31" s="367">
        <f t="shared" ref="W31:W35" si="4">R31-S31</f>
        <v>3.0148381488470594E-3</v>
      </c>
    </row>
    <row r="32" spans="9:33" x14ac:dyDescent="0.2">
      <c r="M32" s="349">
        <f t="shared" ref="M32:M35" si="5">M31+SUBSTITUTE($J$1,"M","")</f>
        <v>12</v>
      </c>
      <c r="N32" s="349" t="str">
        <f t="shared" si="2"/>
        <v>12x18</v>
      </c>
      <c r="O32" s="365">
        <f>_xll.qlCalendarAdvance(Calendar,SettlementDate,M32&amp;"M","mf")</f>
        <v>42361</v>
      </c>
      <c r="P32" s="365">
        <f>_xll.qlInterestRateIndexMaturity(iborindex,O32)</f>
        <v>42544</v>
      </c>
      <c r="Q32" s="366">
        <f>_xll.qlDayCounterYearFraction(DayCounter,O32,P32,,,Trigger)</f>
        <v>0.50136986301369868</v>
      </c>
      <c r="R32" s="367">
        <f>_xll.qlIndexFixing(iborindex,_xll.qlInterestRateIndexFixingDate(iborindex,O32,Trigger),TRUE,AllTriggers)</f>
        <v>4.0760565546193095E-3</v>
      </c>
      <c r="S32" s="367">
        <f t="shared" si="1"/>
        <v>6.342288847638746E-4</v>
      </c>
      <c r="T32" s="368">
        <f>_xll.qlYieldTSDiscount(Discounting,O32,,Trigger)</f>
        <v>0.99964526477062654</v>
      </c>
      <c r="U32" s="368">
        <f>_xll.qlYieldTSDiscount(Discounting,P32,,Trigger)</f>
        <v>0.99932749536676135</v>
      </c>
      <c r="V32" s="397">
        <f t="shared" si="3"/>
        <v>1.7235938790707496E-3</v>
      </c>
      <c r="W32" s="367">
        <f t="shared" si="4"/>
        <v>3.4418276698554347E-3</v>
      </c>
    </row>
    <row r="33" spans="9:23" x14ac:dyDescent="0.2">
      <c r="I33" s="340"/>
      <c r="J33" s="340"/>
      <c r="M33" s="349">
        <f t="shared" si="5"/>
        <v>18</v>
      </c>
      <c r="N33" s="349" t="str">
        <f t="shared" si="2"/>
        <v>18x24</v>
      </c>
      <c r="O33" s="365">
        <f>_xll.qlCalendarAdvance(Calendar,SettlementDate,M33&amp;"M","mf")</f>
        <v>42544</v>
      </c>
      <c r="P33" s="365">
        <f>_xll.qlInterestRateIndexMaturity(iborindex,O33)</f>
        <v>42727</v>
      </c>
      <c r="Q33" s="366">
        <f>_xll.qlDayCounterYearFraction(DayCounter,O33,P33,,,Trigger)</f>
        <v>0.50136986301369868</v>
      </c>
      <c r="R33" s="367">
        <f>_xll.qlIndexFixing(iborindex,_xll.qlInterestRateIndexFixingDate(iborindex,O33,Trigger),TRUE,AllTriggers)</f>
        <v>4.0760565546193095E-3</v>
      </c>
      <c r="S33" s="367">
        <f t="shared" si="1"/>
        <v>1.391973454091595E-3</v>
      </c>
      <c r="T33" s="368">
        <f>_xll.qlYieldTSDiscount(Discounting,O33,,Trigger)</f>
        <v>0.99932749536676135</v>
      </c>
      <c r="U33" s="368">
        <f>_xll.qlYieldTSDiscount(Discounting,P33,,Trigger)</f>
        <v>0.99863055755180263</v>
      </c>
      <c r="V33" s="397">
        <f t="shared" si="3"/>
        <v>1.3438764566407785E-3</v>
      </c>
      <c r="W33" s="367">
        <f t="shared" si="4"/>
        <v>2.6840831005277145E-3</v>
      </c>
    </row>
    <row r="34" spans="9:23" x14ac:dyDescent="0.2">
      <c r="M34" s="349">
        <f t="shared" si="5"/>
        <v>24</v>
      </c>
      <c r="N34" s="349" t="str">
        <f t="shared" si="2"/>
        <v>24x30</v>
      </c>
      <c r="O34" s="365">
        <f>_xll.qlCalendarAdvance(Calendar,SettlementDate,M34&amp;"M","mf")</f>
        <v>42727</v>
      </c>
      <c r="P34" s="365">
        <f>_xll.qlInterestRateIndexMaturity(iborindex,O34)</f>
        <v>42912</v>
      </c>
      <c r="Q34" s="369">
        <f>_xll.qlDayCounterYearFraction(DayCounter,O34,P34,,,Trigger)</f>
        <v>0.50684931506849318</v>
      </c>
      <c r="R34" s="370">
        <f>_xll.qlIndexFixing(iborindex,_xll.qlInterestRateIndexFixingDate(iborindex,O34,Trigger),TRUE,AllTriggers)</f>
        <v>6.8884272599969978E-3</v>
      </c>
      <c r="S34" s="367">
        <f t="shared" si="1"/>
        <v>2.3871306264736628E-3</v>
      </c>
      <c r="T34" s="368">
        <f>_xll.qlYieldTSDiscount(Discounting,O34,,Trigger)</f>
        <v>0.99863055755180263</v>
      </c>
      <c r="U34" s="368">
        <f>_xll.qlYieldTSDiscount(Discounting,P34,,Trigger)</f>
        <v>0.99742375906269642</v>
      </c>
      <c r="V34" s="397">
        <f t="shared" si="3"/>
        <v>2.2761297047504581E-3</v>
      </c>
      <c r="W34" s="367">
        <f t="shared" si="4"/>
        <v>4.5012966335233346E-3</v>
      </c>
    </row>
    <row r="35" spans="9:23" x14ac:dyDescent="0.2">
      <c r="I35" s="340"/>
      <c r="J35" s="340"/>
      <c r="M35" s="350">
        <f t="shared" si="5"/>
        <v>30</v>
      </c>
      <c r="N35" s="350" t="str">
        <f t="shared" si="2"/>
        <v>30x36</v>
      </c>
      <c r="O35" s="371">
        <f>_xll.qlCalendarAdvance(Calendar,SettlementDate,M35&amp;"M","mf")</f>
        <v>42912</v>
      </c>
      <c r="P35" s="371">
        <f>_xll.qlInterestRateIndexMaturity(iborindex,O35)</f>
        <v>43096</v>
      </c>
      <c r="Q35" s="372">
        <f>_xll.qlDayCounterYearFraction(DayCounter,O35,P35,,,Trigger)</f>
        <v>0.50410958904109593</v>
      </c>
      <c r="R35" s="373">
        <f>_xll.qlIndexFixing(iborindex,_xll.qlInterestRateIndexFixingDate(iborindex,O35,Trigger),TRUE,AllTriggers)</f>
        <v>6.8883614346672353E-3</v>
      </c>
      <c r="S35" s="374">
        <f t="shared" si="1"/>
        <v>4.0108997321791689E-3</v>
      </c>
      <c r="T35" s="375">
        <f>_xll.qlYieldTSDiscount(Discounting,O35,,Trigger)</f>
        <v>0.99742375906269642</v>
      </c>
      <c r="U35" s="375">
        <f>_xll.qlYieldTSDiscount(Discounting,P35,,Trigger)</f>
        <v>0.99541110448636694</v>
      </c>
      <c r="V35" s="398">
        <f t="shared" si="3"/>
        <v>1.446582222632083E-3</v>
      </c>
      <c r="W35" s="374">
        <f t="shared" si="4"/>
        <v>2.8774617024880664E-3</v>
      </c>
    </row>
    <row r="36" spans="9:23" x14ac:dyDescent="0.2">
      <c r="N36" s="354"/>
      <c r="O36" s="354"/>
      <c r="P36" s="376"/>
      <c r="Q36" s="376"/>
      <c r="R36" s="376"/>
      <c r="S36" s="377"/>
      <c r="T36" s="354"/>
      <c r="U36" s="377"/>
      <c r="V36" s="378"/>
      <c r="W36" s="377"/>
    </row>
    <row r="37" spans="9:23" x14ac:dyDescent="0.2">
      <c r="I37" s="340"/>
      <c r="J37" s="340"/>
    </row>
  </sheetData>
  <dataValidations count="4"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Q3:Q9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/>
  </sheetViews>
  <sheetFormatPr defaultRowHeight="11.25" x14ac:dyDescent="0.2"/>
  <cols>
    <col min="1" max="1" width="3.1640625" style="381" customWidth="1"/>
    <col min="2" max="2" width="7.1640625" style="381" customWidth="1"/>
    <col min="3" max="5" width="3.5" style="381" bestFit="1" customWidth="1"/>
    <col min="6" max="6" width="7" style="381" bestFit="1" customWidth="1"/>
    <col min="7" max="7" width="20.1640625" style="381" bestFit="1" customWidth="1"/>
    <col min="8" max="8" width="32.33203125" style="381" bestFit="1" customWidth="1"/>
    <col min="9" max="9" width="26.33203125" style="381" bestFit="1" customWidth="1"/>
    <col min="10" max="10" width="32.33203125" style="381" bestFit="1" customWidth="1"/>
    <col min="11" max="11" width="35.6640625" style="381" customWidth="1"/>
    <col min="12" max="13" width="3.1640625" style="381" customWidth="1"/>
    <col min="14" max="14" width="4.6640625" style="381" bestFit="1" customWidth="1"/>
    <col min="15" max="15" width="3.6640625" style="381" bestFit="1" customWidth="1"/>
    <col min="16" max="16" width="3.1640625" style="381" bestFit="1" customWidth="1"/>
    <col min="17" max="17" width="3.83203125" style="381" bestFit="1" customWidth="1"/>
    <col min="18" max="19" width="3.1640625" style="381" bestFit="1" customWidth="1"/>
    <col min="20" max="16384" width="9.33203125" style="381"/>
  </cols>
  <sheetData>
    <row r="1" spans="1:12" x14ac:dyDescent="0.2">
      <c r="A1" s="385"/>
      <c r="B1" s="384"/>
      <c r="C1" s="384"/>
      <c r="D1" s="384"/>
      <c r="E1" s="384"/>
      <c r="F1" s="384"/>
      <c r="G1" s="384"/>
      <c r="H1" s="384"/>
      <c r="I1" s="384"/>
      <c r="J1" s="384"/>
      <c r="K1" s="383"/>
      <c r="L1" s="382"/>
    </row>
    <row r="2" spans="1:12" ht="22.5" customHeight="1" x14ac:dyDescent="0.2">
      <c r="A2" s="380"/>
      <c r="B2" s="297" t="s">
        <v>94</v>
      </c>
      <c r="C2" s="297"/>
      <c r="D2" s="297"/>
      <c r="E2" s="297"/>
      <c r="F2" s="297" t="s">
        <v>121</v>
      </c>
      <c r="G2" s="297" t="s">
        <v>125</v>
      </c>
      <c r="H2" s="297" t="s">
        <v>149</v>
      </c>
      <c r="I2" s="403"/>
      <c r="J2" s="404" t="str">
        <f>IF(Serialize,_xll.ohObjectSave(J3:J37,SerializationPath&amp;I2,FileOverwrite,Serialize),"---")</f>
        <v>---</v>
      </c>
      <c r="K2" s="403" t="str">
        <f>_xll.ohRangeRetrieveError(J2)</f>
        <v/>
      </c>
      <c r="L2" s="379"/>
    </row>
    <row r="3" spans="1:12" ht="11.25" customHeight="1" x14ac:dyDescent="0.2">
      <c r="A3" s="380"/>
      <c r="B3" s="405" t="s">
        <v>25</v>
      </c>
      <c r="C3" s="405" t="s">
        <v>135</v>
      </c>
      <c r="D3" s="406" t="s">
        <v>178</v>
      </c>
      <c r="E3" s="406" t="s">
        <v>177</v>
      </c>
      <c r="F3" s="406" t="s">
        <v>134</v>
      </c>
      <c r="G3" s="407" t="str">
        <f t="shared" ref="G3:G37" si="0">Currency&amp;D3&amp;E3&amp;B3&amp;QuoteSuffix</f>
        <v>SEK3S6S1Y_Quote</v>
      </c>
      <c r="H3" s="408" t="str">
        <f t="shared" ref="H3:H37" si="1">PROPER(Currency)&amp;IborType&amp;"SwapForBasisCalc"&amp;$B3</f>
        <v>SekiborSwapForBasisCalc1Y</v>
      </c>
      <c r="I3" s="409" t="str">
        <f t="shared" ref="I3:I37" si="2">Currency&amp;C3&amp;E3&amp;B3&amp;"_"&amp;$D3&amp;$E3&amp;QuoteSuffix</f>
        <v>SEKSB6S1Y_3S6S_Quote</v>
      </c>
      <c r="J3" s="409" t="str">
        <f>_xll.qlForwardSwapQuote(I3,H3,G3,F3,Permanent,Trigger,ObjectOverwrite)</f>
        <v>SEKSB6S1Y_3S6S_Quote#0031</v>
      </c>
      <c r="K3" s="409" t="str">
        <f>_xll.ohRangeRetrieveError(J3)</f>
        <v/>
      </c>
      <c r="L3" s="379"/>
    </row>
    <row r="4" spans="1:12" ht="11.25" customHeight="1" x14ac:dyDescent="0.2">
      <c r="A4" s="380"/>
      <c r="B4" s="410" t="s">
        <v>180</v>
      </c>
      <c r="C4" s="410" t="s">
        <v>135</v>
      </c>
      <c r="D4" s="411" t="s">
        <v>178</v>
      </c>
      <c r="E4" s="411" t="s">
        <v>177</v>
      </c>
      <c r="F4" s="411" t="s">
        <v>134</v>
      </c>
      <c r="G4" s="412" t="str">
        <f t="shared" ref="G4" si="3">Currency&amp;D4&amp;E4&amp;B4&amp;QuoteSuffix</f>
        <v>SEK3S6S18M_Quote</v>
      </c>
      <c r="H4" s="413" t="str">
        <f t="shared" si="1"/>
        <v>SekiborSwapForBasisCalc18M</v>
      </c>
      <c r="I4" s="414" t="str">
        <f t="shared" ref="I4" si="4">Currency&amp;C4&amp;E4&amp;B4&amp;"_"&amp;$D4&amp;$E4&amp;QuoteSuffix</f>
        <v>SEKSB6S18M_3S6S_Quote</v>
      </c>
      <c r="J4" s="414" t="str">
        <f>_xll.qlForwardSwapQuote(I4,H4,G4,F4,Permanent,Trigger,ObjectOverwrite)</f>
        <v>SEKSB6S18M_3S6S_Quote#0030</v>
      </c>
      <c r="K4" s="414" t="str">
        <f>_xll.ohRangeRetrieveError(J4)</f>
        <v/>
      </c>
      <c r="L4" s="379"/>
    </row>
    <row r="5" spans="1:12" ht="11.25" customHeight="1" x14ac:dyDescent="0.2">
      <c r="A5" s="380"/>
      <c r="B5" s="410" t="s">
        <v>150</v>
      </c>
      <c r="C5" s="410" t="s">
        <v>135</v>
      </c>
      <c r="D5" s="411" t="s">
        <v>178</v>
      </c>
      <c r="E5" s="411" t="s">
        <v>177</v>
      </c>
      <c r="F5" s="411" t="str">
        <f>F3</f>
        <v>0D</v>
      </c>
      <c r="G5" s="412" t="str">
        <f t="shared" si="0"/>
        <v>SEK3S6S2Y_Quote</v>
      </c>
      <c r="H5" s="413" t="str">
        <f t="shared" si="1"/>
        <v>SekiborSwapForBasisCalc2Y</v>
      </c>
      <c r="I5" s="414" t="str">
        <f t="shared" si="2"/>
        <v>SEKSB6S2Y_3S6S_Quote</v>
      </c>
      <c r="J5" s="414" t="str">
        <f>_xll.qlForwardSwapQuote(I5,H5,G5,F5,Permanent,Trigger,ObjectOverwrite)</f>
        <v>SEKSB6S2Y_3S6S_Quote#0031</v>
      </c>
      <c r="K5" s="414" t="str">
        <f>_xll.ohRangeRetrieveError(J5)</f>
        <v/>
      </c>
      <c r="L5" s="379"/>
    </row>
    <row r="6" spans="1:12" ht="11.25" customHeight="1" x14ac:dyDescent="0.2">
      <c r="A6" s="380"/>
      <c r="B6" s="410" t="s">
        <v>136</v>
      </c>
      <c r="C6" s="410" t="s">
        <v>135</v>
      </c>
      <c r="D6" s="411" t="s">
        <v>178</v>
      </c>
      <c r="E6" s="411" t="s">
        <v>177</v>
      </c>
      <c r="F6" s="411" t="str">
        <f t="shared" ref="F6:F37" si="5">F5</f>
        <v>0D</v>
      </c>
      <c r="G6" s="412" t="str">
        <f t="shared" si="0"/>
        <v>SEK3S6S3Y_Quote</v>
      </c>
      <c r="H6" s="413" t="str">
        <f t="shared" si="1"/>
        <v>SekiborSwapForBasisCalc3Y</v>
      </c>
      <c r="I6" s="414" t="str">
        <f t="shared" si="2"/>
        <v>SEKSB6S3Y_3S6S_Quote</v>
      </c>
      <c r="J6" s="414" t="str">
        <f>_xll.qlForwardSwapQuote(I6,H6,G6,F6,Permanent,Trigger,ObjectOverwrite)</f>
        <v>SEKSB6S3Y_3S6S_Quote#0031</v>
      </c>
      <c r="K6" s="414" t="str">
        <f>_xll.ohRangeRetrieveError(J6)</f>
        <v/>
      </c>
      <c r="L6" s="379"/>
    </row>
    <row r="7" spans="1:12" ht="11.25" customHeight="1" x14ac:dyDescent="0.2">
      <c r="A7" s="380"/>
      <c r="B7" s="410" t="s">
        <v>139</v>
      </c>
      <c r="C7" s="410" t="s">
        <v>135</v>
      </c>
      <c r="D7" s="411" t="s">
        <v>178</v>
      </c>
      <c r="E7" s="411" t="s">
        <v>177</v>
      </c>
      <c r="F7" s="411" t="str">
        <f t="shared" si="5"/>
        <v>0D</v>
      </c>
      <c r="G7" s="412" t="str">
        <f t="shared" si="0"/>
        <v>SEK3S6S4Y_Quote</v>
      </c>
      <c r="H7" s="413" t="str">
        <f t="shared" si="1"/>
        <v>SekiborSwapForBasisCalc4Y</v>
      </c>
      <c r="I7" s="414" t="str">
        <f t="shared" si="2"/>
        <v>SEKSB6S4Y_3S6S_Quote</v>
      </c>
      <c r="J7" s="414" t="str">
        <f>_xll.qlForwardSwapQuote(I7,H7,G7,F7,Permanent,Trigger,ObjectOverwrite)</f>
        <v>SEKSB6S4Y_3S6S_Quote#0031</v>
      </c>
      <c r="K7" s="414" t="str">
        <f>_xll.ohRangeRetrieveError(J7)</f>
        <v/>
      </c>
      <c r="L7" s="379"/>
    </row>
    <row r="8" spans="1:12" ht="11.25" customHeight="1" x14ac:dyDescent="0.2">
      <c r="A8" s="380"/>
      <c r="B8" s="410" t="s">
        <v>140</v>
      </c>
      <c r="C8" s="410" t="s">
        <v>135</v>
      </c>
      <c r="D8" s="411" t="s">
        <v>178</v>
      </c>
      <c r="E8" s="411" t="s">
        <v>177</v>
      </c>
      <c r="F8" s="411" t="str">
        <f t="shared" si="5"/>
        <v>0D</v>
      </c>
      <c r="G8" s="412" t="str">
        <f t="shared" si="0"/>
        <v>SEK3S6S5Y_Quote</v>
      </c>
      <c r="H8" s="413" t="str">
        <f t="shared" si="1"/>
        <v>SekiborSwapForBasisCalc5Y</v>
      </c>
      <c r="I8" s="414" t="str">
        <f t="shared" si="2"/>
        <v>SEKSB6S5Y_3S6S_Quote</v>
      </c>
      <c r="J8" s="414" t="str">
        <f>_xll.qlForwardSwapQuote(I8,H8,G8,F8,Permanent,Trigger,ObjectOverwrite)</f>
        <v>SEKSB6S5Y_3S6S_Quote#0031</v>
      </c>
      <c r="K8" s="414" t="str">
        <f>_xll.ohRangeRetrieveError(J8)</f>
        <v/>
      </c>
      <c r="L8" s="379"/>
    </row>
    <row r="9" spans="1:12" ht="11.25" customHeight="1" x14ac:dyDescent="0.2">
      <c r="A9" s="380"/>
      <c r="B9" s="410" t="s">
        <v>141</v>
      </c>
      <c r="C9" s="410" t="s">
        <v>135</v>
      </c>
      <c r="D9" s="411" t="s">
        <v>178</v>
      </c>
      <c r="E9" s="411" t="s">
        <v>177</v>
      </c>
      <c r="F9" s="411" t="str">
        <f t="shared" si="5"/>
        <v>0D</v>
      </c>
      <c r="G9" s="412" t="str">
        <f t="shared" si="0"/>
        <v>SEK3S6S6Y_Quote</v>
      </c>
      <c r="H9" s="413" t="str">
        <f t="shared" si="1"/>
        <v>SekiborSwapForBasisCalc6Y</v>
      </c>
      <c r="I9" s="414" t="str">
        <f t="shared" si="2"/>
        <v>SEKSB6S6Y_3S6S_Quote</v>
      </c>
      <c r="J9" s="414" t="str">
        <f>_xll.qlForwardSwapQuote(I9,H9,G9,F9,Permanent,Trigger,ObjectOverwrite)</f>
        <v>SEKSB6S6Y_3S6S_Quote#0031</v>
      </c>
      <c r="K9" s="414" t="str">
        <f>_xll.ohRangeRetrieveError(J9)</f>
        <v/>
      </c>
      <c r="L9" s="379"/>
    </row>
    <row r="10" spans="1:12" ht="11.25" customHeight="1" x14ac:dyDescent="0.2">
      <c r="A10" s="380"/>
      <c r="B10" s="410" t="s">
        <v>142</v>
      </c>
      <c r="C10" s="410" t="s">
        <v>135</v>
      </c>
      <c r="D10" s="411" t="s">
        <v>178</v>
      </c>
      <c r="E10" s="411" t="s">
        <v>177</v>
      </c>
      <c r="F10" s="411" t="str">
        <f t="shared" si="5"/>
        <v>0D</v>
      </c>
      <c r="G10" s="412" t="str">
        <f t="shared" si="0"/>
        <v>SEK3S6S7Y_Quote</v>
      </c>
      <c r="H10" s="413" t="str">
        <f t="shared" si="1"/>
        <v>SekiborSwapForBasisCalc7Y</v>
      </c>
      <c r="I10" s="414" t="str">
        <f t="shared" si="2"/>
        <v>SEKSB6S7Y_3S6S_Quote</v>
      </c>
      <c r="J10" s="414" t="str">
        <f>_xll.qlForwardSwapQuote(I10,H10,G10,F10,Permanent,Trigger,ObjectOverwrite)</f>
        <v>SEKSB6S7Y_3S6S_Quote#0031</v>
      </c>
      <c r="K10" s="414" t="str">
        <f>_xll.ohRangeRetrieveError(J10)</f>
        <v/>
      </c>
      <c r="L10" s="379"/>
    </row>
    <row r="11" spans="1:12" ht="11.25" customHeight="1" x14ac:dyDescent="0.2">
      <c r="A11" s="380"/>
      <c r="B11" s="410" t="s">
        <v>143</v>
      </c>
      <c r="C11" s="410" t="s">
        <v>135</v>
      </c>
      <c r="D11" s="411" t="s">
        <v>178</v>
      </c>
      <c r="E11" s="411" t="s">
        <v>177</v>
      </c>
      <c r="F11" s="411" t="str">
        <f t="shared" si="5"/>
        <v>0D</v>
      </c>
      <c r="G11" s="412" t="str">
        <f t="shared" si="0"/>
        <v>SEK3S6S8Y_Quote</v>
      </c>
      <c r="H11" s="413" t="str">
        <f t="shared" si="1"/>
        <v>SekiborSwapForBasisCalc8Y</v>
      </c>
      <c r="I11" s="414" t="str">
        <f t="shared" si="2"/>
        <v>SEKSB6S8Y_3S6S_Quote</v>
      </c>
      <c r="J11" s="414" t="str">
        <f>_xll.qlForwardSwapQuote(I11,H11,G11,F11,Permanent,Trigger,ObjectOverwrite)</f>
        <v>SEKSB6S8Y_3S6S_Quote#0031</v>
      </c>
      <c r="K11" s="414" t="str">
        <f>_xll.ohRangeRetrieveError(J11)</f>
        <v/>
      </c>
      <c r="L11" s="379"/>
    </row>
    <row r="12" spans="1:12" ht="11.25" customHeight="1" x14ac:dyDescent="0.2">
      <c r="A12" s="380"/>
      <c r="B12" s="410" t="s">
        <v>151</v>
      </c>
      <c r="C12" s="410" t="s">
        <v>135</v>
      </c>
      <c r="D12" s="411" t="s">
        <v>178</v>
      </c>
      <c r="E12" s="411" t="s">
        <v>177</v>
      </c>
      <c r="F12" s="411" t="str">
        <f t="shared" si="5"/>
        <v>0D</v>
      </c>
      <c r="G12" s="412" t="str">
        <f t="shared" si="0"/>
        <v>SEK3S6S9Y_Quote</v>
      </c>
      <c r="H12" s="413" t="str">
        <f t="shared" si="1"/>
        <v>SekiborSwapForBasisCalc9Y</v>
      </c>
      <c r="I12" s="414" t="str">
        <f t="shared" si="2"/>
        <v>SEKSB6S9Y_3S6S_Quote</v>
      </c>
      <c r="J12" s="414" t="str">
        <f>_xll.qlForwardSwapQuote(I12,H12,G12,F12,Permanent,Trigger,ObjectOverwrite)</f>
        <v>SEKSB6S9Y_3S6S_Quote#0031</v>
      </c>
      <c r="K12" s="414" t="str">
        <f>_xll.ohRangeRetrieveError(J12)</f>
        <v/>
      </c>
      <c r="L12" s="379"/>
    </row>
    <row r="13" spans="1:12" ht="11.25" customHeight="1" x14ac:dyDescent="0.2">
      <c r="A13" s="380"/>
      <c r="B13" s="410" t="s">
        <v>152</v>
      </c>
      <c r="C13" s="410" t="s">
        <v>135</v>
      </c>
      <c r="D13" s="411" t="s">
        <v>178</v>
      </c>
      <c r="E13" s="411" t="s">
        <v>177</v>
      </c>
      <c r="F13" s="411" t="str">
        <f t="shared" si="5"/>
        <v>0D</v>
      </c>
      <c r="G13" s="412" t="str">
        <f t="shared" si="0"/>
        <v>SEK3S6S10Y_Quote</v>
      </c>
      <c r="H13" s="413" t="str">
        <f t="shared" si="1"/>
        <v>SekiborSwapForBasisCalc10Y</v>
      </c>
      <c r="I13" s="414" t="str">
        <f t="shared" si="2"/>
        <v>SEKSB6S10Y_3S6S_Quote</v>
      </c>
      <c r="J13" s="414" t="str">
        <f>_xll.qlForwardSwapQuote(I13,H13,G13,F13,Permanent,Trigger,ObjectOverwrite)</f>
        <v>SEKSB6S10Y_3S6S_Quote#0031</v>
      </c>
      <c r="K13" s="414" t="str">
        <f>_xll.ohRangeRetrieveError(J13)</f>
        <v/>
      </c>
      <c r="L13" s="379"/>
    </row>
    <row r="14" spans="1:12" ht="11.25" customHeight="1" x14ac:dyDescent="0.2">
      <c r="A14" s="380"/>
      <c r="B14" s="410" t="s">
        <v>153</v>
      </c>
      <c r="C14" s="410" t="s">
        <v>135</v>
      </c>
      <c r="D14" s="411" t="s">
        <v>178</v>
      </c>
      <c r="E14" s="411" t="s">
        <v>177</v>
      </c>
      <c r="F14" s="411" t="str">
        <f t="shared" si="5"/>
        <v>0D</v>
      </c>
      <c r="G14" s="412" t="str">
        <f t="shared" si="0"/>
        <v>SEK3S6S11Y_Quote</v>
      </c>
      <c r="H14" s="413" t="str">
        <f t="shared" si="1"/>
        <v>SekiborSwapForBasisCalc11Y</v>
      </c>
      <c r="I14" s="414" t="str">
        <f t="shared" si="2"/>
        <v>SEKSB6S11Y_3S6S_Quote</v>
      </c>
      <c r="J14" s="414" t="str">
        <f>_xll.qlForwardSwapQuote(I14,H14,G14,F14,Permanent,Trigger,ObjectOverwrite)</f>
        <v>SEKSB6S11Y_3S6S_Quote#0031</v>
      </c>
      <c r="K14" s="414" t="str">
        <f>_xll.ohRangeRetrieveError(J14)</f>
        <v/>
      </c>
      <c r="L14" s="379"/>
    </row>
    <row r="15" spans="1:12" ht="11.25" customHeight="1" x14ac:dyDescent="0.2">
      <c r="A15" s="380"/>
      <c r="B15" s="410" t="s">
        <v>154</v>
      </c>
      <c r="C15" s="410" t="s">
        <v>135</v>
      </c>
      <c r="D15" s="411" t="s">
        <v>178</v>
      </c>
      <c r="E15" s="411" t="s">
        <v>177</v>
      </c>
      <c r="F15" s="411" t="str">
        <f t="shared" si="5"/>
        <v>0D</v>
      </c>
      <c r="G15" s="412" t="str">
        <f t="shared" si="0"/>
        <v>SEK3S6S12Y_Quote</v>
      </c>
      <c r="H15" s="413" t="str">
        <f t="shared" si="1"/>
        <v>SekiborSwapForBasisCalc12Y</v>
      </c>
      <c r="I15" s="414" t="str">
        <f t="shared" si="2"/>
        <v>SEKSB6S12Y_3S6S_Quote</v>
      </c>
      <c r="J15" s="414" t="str">
        <f>_xll.qlForwardSwapQuote(I15,H15,G15,F15,Permanent,Trigger,ObjectOverwrite)</f>
        <v>SEKSB6S12Y_3S6S_Quote#0031</v>
      </c>
      <c r="K15" s="414" t="str">
        <f>_xll.ohRangeRetrieveError(J15)</f>
        <v/>
      </c>
      <c r="L15" s="379"/>
    </row>
    <row r="16" spans="1:12" ht="11.25" customHeight="1" x14ac:dyDescent="0.2">
      <c r="A16" s="380"/>
      <c r="B16" s="410" t="s">
        <v>155</v>
      </c>
      <c r="C16" s="410" t="s">
        <v>135</v>
      </c>
      <c r="D16" s="411" t="s">
        <v>178</v>
      </c>
      <c r="E16" s="411" t="s">
        <v>177</v>
      </c>
      <c r="F16" s="411" t="str">
        <f t="shared" si="5"/>
        <v>0D</v>
      </c>
      <c r="G16" s="412" t="str">
        <f t="shared" si="0"/>
        <v>SEK3S6S13Y_Quote</v>
      </c>
      <c r="H16" s="413" t="str">
        <f t="shared" si="1"/>
        <v>SekiborSwapForBasisCalc13Y</v>
      </c>
      <c r="I16" s="414" t="str">
        <f t="shared" si="2"/>
        <v>SEKSB6S13Y_3S6S_Quote</v>
      </c>
      <c r="J16" s="414" t="str">
        <f>_xll.qlForwardSwapQuote(I16,H16,G16,F16,Permanent,Trigger,ObjectOverwrite)</f>
        <v>SEKSB6S13Y_3S6S_Quote#0031</v>
      </c>
      <c r="K16" s="414" t="str">
        <f>_xll.ohRangeRetrieveError(J16)</f>
        <v/>
      </c>
      <c r="L16" s="379"/>
    </row>
    <row r="17" spans="1:12" ht="11.25" customHeight="1" x14ac:dyDescent="0.2">
      <c r="A17" s="380"/>
      <c r="B17" s="410" t="s">
        <v>156</v>
      </c>
      <c r="C17" s="410" t="s">
        <v>135</v>
      </c>
      <c r="D17" s="411" t="s">
        <v>178</v>
      </c>
      <c r="E17" s="411" t="s">
        <v>177</v>
      </c>
      <c r="F17" s="411" t="str">
        <f t="shared" si="5"/>
        <v>0D</v>
      </c>
      <c r="G17" s="412" t="str">
        <f t="shared" si="0"/>
        <v>SEK3S6S14Y_Quote</v>
      </c>
      <c r="H17" s="413" t="str">
        <f t="shared" si="1"/>
        <v>SekiborSwapForBasisCalc14Y</v>
      </c>
      <c r="I17" s="414" t="str">
        <f t="shared" si="2"/>
        <v>SEKSB6S14Y_3S6S_Quote</v>
      </c>
      <c r="J17" s="414" t="str">
        <f>_xll.qlForwardSwapQuote(I17,H17,G17,F17,Permanent,Trigger,ObjectOverwrite)</f>
        <v>SEKSB6S14Y_3S6S_Quote#0031</v>
      </c>
      <c r="K17" s="414" t="str">
        <f>_xll.ohRangeRetrieveError(J17)</f>
        <v/>
      </c>
      <c r="L17" s="379"/>
    </row>
    <row r="18" spans="1:12" ht="11.25" customHeight="1" x14ac:dyDescent="0.2">
      <c r="A18" s="380"/>
      <c r="B18" s="410" t="s">
        <v>157</v>
      </c>
      <c r="C18" s="410" t="s">
        <v>135</v>
      </c>
      <c r="D18" s="411" t="s">
        <v>178</v>
      </c>
      <c r="E18" s="411" t="s">
        <v>177</v>
      </c>
      <c r="F18" s="411" t="str">
        <f t="shared" si="5"/>
        <v>0D</v>
      </c>
      <c r="G18" s="412" t="str">
        <f t="shared" si="0"/>
        <v>SEK3S6S15Y_Quote</v>
      </c>
      <c r="H18" s="413" t="str">
        <f t="shared" si="1"/>
        <v>SekiborSwapForBasisCalc15Y</v>
      </c>
      <c r="I18" s="414" t="str">
        <f t="shared" si="2"/>
        <v>SEKSB6S15Y_3S6S_Quote</v>
      </c>
      <c r="J18" s="414" t="str">
        <f>_xll.qlForwardSwapQuote(I18,H18,G18,F18,Permanent,Trigger,ObjectOverwrite)</f>
        <v>SEKSB6S15Y_3S6S_Quote#0031</v>
      </c>
      <c r="K18" s="414" t="str">
        <f>_xll.ohRangeRetrieveError(J18)</f>
        <v/>
      </c>
      <c r="L18" s="379"/>
    </row>
    <row r="19" spans="1:12" ht="11.25" customHeight="1" x14ac:dyDescent="0.2">
      <c r="A19" s="380"/>
      <c r="B19" s="410" t="s">
        <v>158</v>
      </c>
      <c r="C19" s="410" t="s">
        <v>135</v>
      </c>
      <c r="D19" s="411" t="s">
        <v>178</v>
      </c>
      <c r="E19" s="411" t="s">
        <v>177</v>
      </c>
      <c r="F19" s="411" t="str">
        <f t="shared" si="5"/>
        <v>0D</v>
      </c>
      <c r="G19" s="412" t="str">
        <f t="shared" si="0"/>
        <v>SEK3S6S16Y_Quote</v>
      </c>
      <c r="H19" s="413" t="str">
        <f t="shared" si="1"/>
        <v>SekiborSwapForBasisCalc16Y</v>
      </c>
      <c r="I19" s="414" t="str">
        <f t="shared" si="2"/>
        <v>SEKSB6S16Y_3S6S_Quote</v>
      </c>
      <c r="J19" s="414" t="str">
        <f>_xll.qlForwardSwapQuote(I19,H19,G19,F19,Permanent,Trigger,ObjectOverwrite)</f>
        <v>SEKSB6S16Y_3S6S_Quote#0031</v>
      </c>
      <c r="K19" s="414" t="str">
        <f>_xll.ohRangeRetrieveError(J19)</f>
        <v/>
      </c>
      <c r="L19" s="379"/>
    </row>
    <row r="20" spans="1:12" ht="11.25" customHeight="1" x14ac:dyDescent="0.2">
      <c r="A20" s="380"/>
      <c r="B20" s="410" t="s">
        <v>159</v>
      </c>
      <c r="C20" s="410" t="s">
        <v>135</v>
      </c>
      <c r="D20" s="411" t="s">
        <v>178</v>
      </c>
      <c r="E20" s="411" t="s">
        <v>177</v>
      </c>
      <c r="F20" s="411" t="str">
        <f t="shared" si="5"/>
        <v>0D</v>
      </c>
      <c r="G20" s="412" t="str">
        <f t="shared" si="0"/>
        <v>SEK3S6S17Y_Quote</v>
      </c>
      <c r="H20" s="413" t="str">
        <f t="shared" si="1"/>
        <v>SekiborSwapForBasisCalc17Y</v>
      </c>
      <c r="I20" s="414" t="str">
        <f t="shared" si="2"/>
        <v>SEKSB6S17Y_3S6S_Quote</v>
      </c>
      <c r="J20" s="414" t="str">
        <f>_xll.qlForwardSwapQuote(I20,H20,G20,F20,Permanent,Trigger,ObjectOverwrite)</f>
        <v>SEKSB6S17Y_3S6S_Quote#0031</v>
      </c>
      <c r="K20" s="414" t="str">
        <f>_xll.ohRangeRetrieveError(J20)</f>
        <v/>
      </c>
      <c r="L20" s="379"/>
    </row>
    <row r="21" spans="1:12" ht="11.25" customHeight="1" x14ac:dyDescent="0.2">
      <c r="A21" s="380"/>
      <c r="B21" s="410" t="s">
        <v>160</v>
      </c>
      <c r="C21" s="410" t="s">
        <v>135</v>
      </c>
      <c r="D21" s="411" t="s">
        <v>178</v>
      </c>
      <c r="E21" s="411" t="s">
        <v>177</v>
      </c>
      <c r="F21" s="411" t="str">
        <f t="shared" si="5"/>
        <v>0D</v>
      </c>
      <c r="G21" s="412" t="str">
        <f t="shared" si="0"/>
        <v>SEK3S6S18Y_Quote</v>
      </c>
      <c r="H21" s="413" t="str">
        <f t="shared" si="1"/>
        <v>SekiborSwapForBasisCalc18Y</v>
      </c>
      <c r="I21" s="414" t="str">
        <f t="shared" si="2"/>
        <v>SEKSB6S18Y_3S6S_Quote</v>
      </c>
      <c r="J21" s="414" t="str">
        <f>_xll.qlForwardSwapQuote(I21,H21,G21,F21,Permanent,Trigger,ObjectOverwrite)</f>
        <v>SEKSB6S18Y_3S6S_Quote#0031</v>
      </c>
      <c r="K21" s="414" t="str">
        <f>_xll.ohRangeRetrieveError(J21)</f>
        <v/>
      </c>
      <c r="L21" s="379"/>
    </row>
    <row r="22" spans="1:12" ht="11.25" customHeight="1" x14ac:dyDescent="0.2">
      <c r="A22" s="380"/>
      <c r="B22" s="410" t="s">
        <v>161</v>
      </c>
      <c r="C22" s="410" t="s">
        <v>135</v>
      </c>
      <c r="D22" s="411" t="s">
        <v>178</v>
      </c>
      <c r="E22" s="411" t="s">
        <v>177</v>
      </c>
      <c r="F22" s="411" t="str">
        <f t="shared" si="5"/>
        <v>0D</v>
      </c>
      <c r="G22" s="412" t="str">
        <f t="shared" si="0"/>
        <v>SEK3S6S19Y_Quote</v>
      </c>
      <c r="H22" s="413" t="str">
        <f t="shared" si="1"/>
        <v>SekiborSwapForBasisCalc19Y</v>
      </c>
      <c r="I22" s="414" t="str">
        <f t="shared" si="2"/>
        <v>SEKSB6S19Y_3S6S_Quote</v>
      </c>
      <c r="J22" s="414" t="str">
        <f>_xll.qlForwardSwapQuote(I22,H22,G22,F22,Permanent,Trigger,ObjectOverwrite)</f>
        <v>SEKSB6S19Y_3S6S_Quote#0031</v>
      </c>
      <c r="K22" s="414" t="str">
        <f>_xll.ohRangeRetrieveError(J22)</f>
        <v/>
      </c>
      <c r="L22" s="379"/>
    </row>
    <row r="23" spans="1:12" ht="11.25" customHeight="1" x14ac:dyDescent="0.2">
      <c r="A23" s="380"/>
      <c r="B23" s="410" t="s">
        <v>162</v>
      </c>
      <c r="C23" s="410" t="s">
        <v>135</v>
      </c>
      <c r="D23" s="411" t="s">
        <v>178</v>
      </c>
      <c r="E23" s="411" t="s">
        <v>177</v>
      </c>
      <c r="F23" s="411" t="str">
        <f t="shared" si="5"/>
        <v>0D</v>
      </c>
      <c r="G23" s="412" t="str">
        <f t="shared" si="0"/>
        <v>SEK3S6S20Y_Quote</v>
      </c>
      <c r="H23" s="413" t="str">
        <f t="shared" si="1"/>
        <v>SekiborSwapForBasisCalc20Y</v>
      </c>
      <c r="I23" s="414" t="str">
        <f t="shared" si="2"/>
        <v>SEKSB6S20Y_3S6S_Quote</v>
      </c>
      <c r="J23" s="414" t="str">
        <f>_xll.qlForwardSwapQuote(I23,H23,G23,F23,Permanent,Trigger,ObjectOverwrite)</f>
        <v>SEKSB6S20Y_3S6S_Quote#0031</v>
      </c>
      <c r="K23" s="414" t="str">
        <f>_xll.ohRangeRetrieveError(J23)</f>
        <v/>
      </c>
      <c r="L23" s="379"/>
    </row>
    <row r="24" spans="1:12" ht="11.25" customHeight="1" x14ac:dyDescent="0.2">
      <c r="A24" s="380"/>
      <c r="B24" s="410" t="s">
        <v>163</v>
      </c>
      <c r="C24" s="410" t="s">
        <v>135</v>
      </c>
      <c r="D24" s="411" t="s">
        <v>178</v>
      </c>
      <c r="E24" s="411" t="s">
        <v>177</v>
      </c>
      <c r="F24" s="411" t="str">
        <f t="shared" si="5"/>
        <v>0D</v>
      </c>
      <c r="G24" s="412" t="str">
        <f t="shared" si="0"/>
        <v>SEK3S6S21Y_Quote</v>
      </c>
      <c r="H24" s="413" t="str">
        <f t="shared" si="1"/>
        <v>SekiborSwapForBasisCalc21Y</v>
      </c>
      <c r="I24" s="414" t="str">
        <f t="shared" si="2"/>
        <v>SEKSB6S21Y_3S6S_Quote</v>
      </c>
      <c r="J24" s="414" t="str">
        <f>_xll.qlForwardSwapQuote(I24,H24,G24,F24,Permanent,Trigger,ObjectOverwrite)</f>
        <v>SEKSB6S21Y_3S6S_Quote#0031</v>
      </c>
      <c r="K24" s="414" t="str">
        <f>_xll.ohRangeRetrieveError(J24)</f>
        <v/>
      </c>
      <c r="L24" s="379"/>
    </row>
    <row r="25" spans="1:12" ht="11.25" customHeight="1" x14ac:dyDescent="0.2">
      <c r="A25" s="380"/>
      <c r="B25" s="410" t="s">
        <v>164</v>
      </c>
      <c r="C25" s="410" t="s">
        <v>135</v>
      </c>
      <c r="D25" s="411" t="s">
        <v>178</v>
      </c>
      <c r="E25" s="411" t="s">
        <v>177</v>
      </c>
      <c r="F25" s="411" t="str">
        <f t="shared" si="5"/>
        <v>0D</v>
      </c>
      <c r="G25" s="412" t="str">
        <f t="shared" si="0"/>
        <v>SEK3S6S22Y_Quote</v>
      </c>
      <c r="H25" s="413" t="str">
        <f t="shared" si="1"/>
        <v>SekiborSwapForBasisCalc22Y</v>
      </c>
      <c r="I25" s="414" t="str">
        <f t="shared" si="2"/>
        <v>SEKSB6S22Y_3S6S_Quote</v>
      </c>
      <c r="J25" s="414" t="str">
        <f>_xll.qlForwardSwapQuote(I25,H25,G25,F25,Permanent,Trigger,ObjectOverwrite)</f>
        <v>SEKSB6S22Y_3S6S_Quote#0031</v>
      </c>
      <c r="K25" s="414" t="str">
        <f>_xll.ohRangeRetrieveError(J25)</f>
        <v/>
      </c>
      <c r="L25" s="379"/>
    </row>
    <row r="26" spans="1:12" ht="11.25" customHeight="1" x14ac:dyDescent="0.2">
      <c r="A26" s="380"/>
      <c r="B26" s="410" t="s">
        <v>165</v>
      </c>
      <c r="C26" s="410" t="s">
        <v>135</v>
      </c>
      <c r="D26" s="411" t="s">
        <v>178</v>
      </c>
      <c r="E26" s="411" t="s">
        <v>177</v>
      </c>
      <c r="F26" s="411" t="str">
        <f t="shared" si="5"/>
        <v>0D</v>
      </c>
      <c r="G26" s="412" t="str">
        <f t="shared" si="0"/>
        <v>SEK3S6S23Y_Quote</v>
      </c>
      <c r="H26" s="413" t="str">
        <f t="shared" si="1"/>
        <v>SekiborSwapForBasisCalc23Y</v>
      </c>
      <c r="I26" s="414" t="str">
        <f t="shared" si="2"/>
        <v>SEKSB6S23Y_3S6S_Quote</v>
      </c>
      <c r="J26" s="414" t="str">
        <f>_xll.qlForwardSwapQuote(I26,H26,G26,F26,Permanent,Trigger,ObjectOverwrite)</f>
        <v>SEKSB6S23Y_3S6S_Quote#0031</v>
      </c>
      <c r="K26" s="414" t="str">
        <f>_xll.ohRangeRetrieveError(J26)</f>
        <v/>
      </c>
      <c r="L26" s="379"/>
    </row>
    <row r="27" spans="1:12" ht="11.25" customHeight="1" x14ac:dyDescent="0.2">
      <c r="A27" s="380"/>
      <c r="B27" s="410" t="s">
        <v>166</v>
      </c>
      <c r="C27" s="410" t="s">
        <v>135</v>
      </c>
      <c r="D27" s="411" t="s">
        <v>178</v>
      </c>
      <c r="E27" s="411" t="s">
        <v>177</v>
      </c>
      <c r="F27" s="411" t="str">
        <f t="shared" si="5"/>
        <v>0D</v>
      </c>
      <c r="G27" s="412" t="str">
        <f t="shared" si="0"/>
        <v>SEK3S6S24Y_Quote</v>
      </c>
      <c r="H27" s="413" t="str">
        <f t="shared" si="1"/>
        <v>SekiborSwapForBasisCalc24Y</v>
      </c>
      <c r="I27" s="414" t="str">
        <f t="shared" si="2"/>
        <v>SEKSB6S24Y_3S6S_Quote</v>
      </c>
      <c r="J27" s="414" t="str">
        <f>_xll.qlForwardSwapQuote(I27,H27,G27,F27,Permanent,Trigger,ObjectOverwrite)</f>
        <v>SEKSB6S24Y_3S6S_Quote#0031</v>
      </c>
      <c r="K27" s="414" t="str">
        <f>_xll.ohRangeRetrieveError(J27)</f>
        <v/>
      </c>
      <c r="L27" s="379"/>
    </row>
    <row r="28" spans="1:12" ht="11.25" customHeight="1" x14ac:dyDescent="0.2">
      <c r="A28" s="380"/>
      <c r="B28" s="410" t="s">
        <v>167</v>
      </c>
      <c r="C28" s="410" t="s">
        <v>135</v>
      </c>
      <c r="D28" s="411" t="s">
        <v>178</v>
      </c>
      <c r="E28" s="411" t="s">
        <v>177</v>
      </c>
      <c r="F28" s="411" t="str">
        <f t="shared" si="5"/>
        <v>0D</v>
      </c>
      <c r="G28" s="412" t="str">
        <f t="shared" si="0"/>
        <v>SEK3S6S25Y_Quote</v>
      </c>
      <c r="H28" s="413" t="str">
        <f t="shared" si="1"/>
        <v>SekiborSwapForBasisCalc25Y</v>
      </c>
      <c r="I28" s="414" t="str">
        <f t="shared" si="2"/>
        <v>SEKSB6S25Y_3S6S_Quote</v>
      </c>
      <c r="J28" s="414" t="str">
        <f>_xll.qlForwardSwapQuote(I28,H28,G28,F28,Permanent,Trigger,ObjectOverwrite)</f>
        <v>SEKSB6S25Y_3S6S_Quote#0031</v>
      </c>
      <c r="K28" s="414" t="str">
        <f>_xll.ohRangeRetrieveError(J28)</f>
        <v/>
      </c>
      <c r="L28" s="379"/>
    </row>
    <row r="29" spans="1:12" ht="11.25" customHeight="1" x14ac:dyDescent="0.2">
      <c r="A29" s="380"/>
      <c r="B29" s="410" t="s">
        <v>168</v>
      </c>
      <c r="C29" s="410" t="s">
        <v>135</v>
      </c>
      <c r="D29" s="411" t="s">
        <v>178</v>
      </c>
      <c r="E29" s="411" t="s">
        <v>177</v>
      </c>
      <c r="F29" s="411" t="str">
        <f t="shared" si="5"/>
        <v>0D</v>
      </c>
      <c r="G29" s="412" t="str">
        <f t="shared" si="0"/>
        <v>SEK3S6S26Y_Quote</v>
      </c>
      <c r="H29" s="413" t="str">
        <f t="shared" si="1"/>
        <v>SekiborSwapForBasisCalc26Y</v>
      </c>
      <c r="I29" s="414" t="str">
        <f t="shared" si="2"/>
        <v>SEKSB6S26Y_3S6S_Quote</v>
      </c>
      <c r="J29" s="414" t="str">
        <f>_xll.qlForwardSwapQuote(I29,H29,G29,F29,Permanent,Trigger,ObjectOverwrite)</f>
        <v>SEKSB6S26Y_3S6S_Quote#0031</v>
      </c>
      <c r="K29" s="414" t="str">
        <f>_xll.ohRangeRetrieveError(J29)</f>
        <v/>
      </c>
      <c r="L29" s="379"/>
    </row>
    <row r="30" spans="1:12" ht="11.25" customHeight="1" x14ac:dyDescent="0.2">
      <c r="A30" s="380"/>
      <c r="B30" s="410" t="s">
        <v>169</v>
      </c>
      <c r="C30" s="410" t="s">
        <v>135</v>
      </c>
      <c r="D30" s="411" t="s">
        <v>178</v>
      </c>
      <c r="E30" s="411" t="s">
        <v>177</v>
      </c>
      <c r="F30" s="411" t="str">
        <f t="shared" si="5"/>
        <v>0D</v>
      </c>
      <c r="G30" s="412" t="str">
        <f t="shared" si="0"/>
        <v>SEK3S6S27Y_Quote</v>
      </c>
      <c r="H30" s="413" t="str">
        <f t="shared" si="1"/>
        <v>SekiborSwapForBasisCalc27Y</v>
      </c>
      <c r="I30" s="414" t="str">
        <f t="shared" si="2"/>
        <v>SEKSB6S27Y_3S6S_Quote</v>
      </c>
      <c r="J30" s="414" t="str">
        <f>_xll.qlForwardSwapQuote(I30,H30,G30,F30,Permanent,Trigger,ObjectOverwrite)</f>
        <v>SEKSB6S27Y_3S6S_Quote#0031</v>
      </c>
      <c r="K30" s="414" t="str">
        <f>_xll.ohRangeRetrieveError(J30)</f>
        <v/>
      </c>
      <c r="L30" s="379"/>
    </row>
    <row r="31" spans="1:12" ht="11.25" customHeight="1" x14ac:dyDescent="0.2">
      <c r="A31" s="380"/>
      <c r="B31" s="410" t="s">
        <v>170</v>
      </c>
      <c r="C31" s="410" t="s">
        <v>135</v>
      </c>
      <c r="D31" s="411" t="s">
        <v>178</v>
      </c>
      <c r="E31" s="411" t="s">
        <v>177</v>
      </c>
      <c r="F31" s="411" t="str">
        <f t="shared" si="5"/>
        <v>0D</v>
      </c>
      <c r="G31" s="412" t="str">
        <f t="shared" si="0"/>
        <v>SEK3S6S28Y_Quote</v>
      </c>
      <c r="H31" s="413" t="str">
        <f t="shared" si="1"/>
        <v>SekiborSwapForBasisCalc28Y</v>
      </c>
      <c r="I31" s="414" t="str">
        <f t="shared" si="2"/>
        <v>SEKSB6S28Y_3S6S_Quote</v>
      </c>
      <c r="J31" s="414" t="str">
        <f>_xll.qlForwardSwapQuote(I31,H31,G31,F31,Permanent,Trigger,ObjectOverwrite)</f>
        <v>SEKSB6S28Y_3S6S_Quote#0031</v>
      </c>
      <c r="K31" s="414" t="str">
        <f>_xll.ohRangeRetrieveError(J31)</f>
        <v/>
      </c>
      <c r="L31" s="379"/>
    </row>
    <row r="32" spans="1:12" ht="11.25" customHeight="1" x14ac:dyDescent="0.2">
      <c r="A32" s="380"/>
      <c r="B32" s="410" t="s">
        <v>171</v>
      </c>
      <c r="C32" s="410" t="s">
        <v>135</v>
      </c>
      <c r="D32" s="411" t="s">
        <v>178</v>
      </c>
      <c r="E32" s="411" t="s">
        <v>177</v>
      </c>
      <c r="F32" s="411" t="str">
        <f t="shared" si="5"/>
        <v>0D</v>
      </c>
      <c r="G32" s="412" t="str">
        <f t="shared" si="0"/>
        <v>SEK3S6S29Y_Quote</v>
      </c>
      <c r="H32" s="413" t="str">
        <f t="shared" si="1"/>
        <v>SekiborSwapForBasisCalc29Y</v>
      </c>
      <c r="I32" s="414" t="str">
        <f t="shared" si="2"/>
        <v>SEKSB6S29Y_3S6S_Quote</v>
      </c>
      <c r="J32" s="414" t="str">
        <f>_xll.qlForwardSwapQuote(I32,H32,G32,F32,Permanent,Trigger,ObjectOverwrite)</f>
        <v>SEKSB6S29Y_3S6S_Quote#0031</v>
      </c>
      <c r="K32" s="414" t="str">
        <f>_xll.ohRangeRetrieveError(J32)</f>
        <v/>
      </c>
      <c r="L32" s="379"/>
    </row>
    <row r="33" spans="1:12" ht="11.25" customHeight="1" x14ac:dyDescent="0.2">
      <c r="A33" s="380"/>
      <c r="B33" s="410" t="s">
        <v>172</v>
      </c>
      <c r="C33" s="410" t="s">
        <v>135</v>
      </c>
      <c r="D33" s="411" t="s">
        <v>178</v>
      </c>
      <c r="E33" s="411" t="s">
        <v>177</v>
      </c>
      <c r="F33" s="411" t="str">
        <f t="shared" si="5"/>
        <v>0D</v>
      </c>
      <c r="G33" s="412" t="str">
        <f t="shared" si="0"/>
        <v>SEK3S6S30Y_Quote</v>
      </c>
      <c r="H33" s="413" t="str">
        <f t="shared" si="1"/>
        <v>SekiborSwapForBasisCalc30Y</v>
      </c>
      <c r="I33" s="414" t="str">
        <f t="shared" si="2"/>
        <v>SEKSB6S30Y_3S6S_Quote</v>
      </c>
      <c r="J33" s="414" t="str">
        <f>_xll.qlForwardSwapQuote(I33,H33,G33,F33,Permanent,Trigger,ObjectOverwrite)</f>
        <v>SEKSB6S30Y_3S6S_Quote#0031</v>
      </c>
      <c r="K33" s="414" t="str">
        <f>_xll.ohRangeRetrieveError(J33)</f>
        <v/>
      </c>
      <c r="L33" s="379"/>
    </row>
    <row r="34" spans="1:12" ht="11.25" customHeight="1" x14ac:dyDescent="0.2">
      <c r="A34" s="380"/>
      <c r="B34" s="410" t="s">
        <v>173</v>
      </c>
      <c r="C34" s="410" t="s">
        <v>135</v>
      </c>
      <c r="D34" s="411" t="s">
        <v>178</v>
      </c>
      <c r="E34" s="411" t="s">
        <v>177</v>
      </c>
      <c r="F34" s="411" t="str">
        <f t="shared" si="5"/>
        <v>0D</v>
      </c>
      <c r="G34" s="412" t="str">
        <f t="shared" si="0"/>
        <v>SEK3S6S35Y_Quote</v>
      </c>
      <c r="H34" s="413" t="str">
        <f t="shared" si="1"/>
        <v>SekiborSwapForBasisCalc35Y</v>
      </c>
      <c r="I34" s="414" t="str">
        <f t="shared" si="2"/>
        <v>SEKSB6S35Y_3S6S_Quote</v>
      </c>
      <c r="J34" s="414" t="str">
        <f>_xll.qlForwardSwapQuote(I34,H34,G34,F34,Permanent,Trigger,ObjectOverwrite)</f>
        <v>SEKSB6S35Y_3S6S_Quote#0031</v>
      </c>
      <c r="K34" s="414" t="str">
        <f>_xll.ohRangeRetrieveError(J34)</f>
        <v/>
      </c>
      <c r="L34" s="379"/>
    </row>
    <row r="35" spans="1:12" ht="11.25" customHeight="1" x14ac:dyDescent="0.2">
      <c r="A35" s="380"/>
      <c r="B35" s="410" t="s">
        <v>174</v>
      </c>
      <c r="C35" s="410" t="s">
        <v>135</v>
      </c>
      <c r="D35" s="411" t="s">
        <v>178</v>
      </c>
      <c r="E35" s="411" t="s">
        <v>177</v>
      </c>
      <c r="F35" s="411" t="str">
        <f t="shared" si="5"/>
        <v>0D</v>
      </c>
      <c r="G35" s="412" t="str">
        <f t="shared" si="0"/>
        <v>SEK3S6S40Y_Quote</v>
      </c>
      <c r="H35" s="413" t="str">
        <f t="shared" si="1"/>
        <v>SekiborSwapForBasisCalc40Y</v>
      </c>
      <c r="I35" s="414" t="str">
        <f t="shared" si="2"/>
        <v>SEKSB6S40Y_3S6S_Quote</v>
      </c>
      <c r="J35" s="414" t="str">
        <f>_xll.qlForwardSwapQuote(I35,H35,G35,F35,Permanent,Trigger,ObjectOverwrite)</f>
        <v>SEKSB6S40Y_3S6S_Quote#0031</v>
      </c>
      <c r="K35" s="414" t="str">
        <f>_xll.ohRangeRetrieveError(J35)</f>
        <v/>
      </c>
      <c r="L35" s="379"/>
    </row>
    <row r="36" spans="1:12" ht="11.25" customHeight="1" x14ac:dyDescent="0.2">
      <c r="A36" s="380"/>
      <c r="B36" s="410" t="s">
        <v>175</v>
      </c>
      <c r="C36" s="410" t="s">
        <v>135</v>
      </c>
      <c r="D36" s="411" t="s">
        <v>178</v>
      </c>
      <c r="E36" s="411" t="s">
        <v>177</v>
      </c>
      <c r="F36" s="411" t="str">
        <f t="shared" si="5"/>
        <v>0D</v>
      </c>
      <c r="G36" s="412" t="str">
        <f t="shared" si="0"/>
        <v>SEK3S6S50Y_Quote</v>
      </c>
      <c r="H36" s="413" t="str">
        <f t="shared" si="1"/>
        <v>SekiborSwapForBasisCalc50Y</v>
      </c>
      <c r="I36" s="414" t="str">
        <f t="shared" si="2"/>
        <v>SEKSB6S50Y_3S6S_Quote</v>
      </c>
      <c r="J36" s="414" t="str">
        <f>_xll.qlForwardSwapQuote(I36,H36,G36,F36,Permanent,Trigger,ObjectOverwrite)</f>
        <v>SEKSB6S50Y_3S6S_Quote#0031</v>
      </c>
      <c r="K36" s="414" t="str">
        <f>_xll.ohRangeRetrieveError(J36)</f>
        <v/>
      </c>
      <c r="L36" s="379"/>
    </row>
    <row r="37" spans="1:12" ht="11.25" customHeight="1" x14ac:dyDescent="0.2">
      <c r="A37" s="380"/>
      <c r="B37" s="415" t="s">
        <v>176</v>
      </c>
      <c r="C37" s="415" t="s">
        <v>135</v>
      </c>
      <c r="D37" s="416" t="s">
        <v>178</v>
      </c>
      <c r="E37" s="416" t="s">
        <v>177</v>
      </c>
      <c r="F37" s="416" t="str">
        <f t="shared" si="5"/>
        <v>0D</v>
      </c>
      <c r="G37" s="417" t="str">
        <f t="shared" si="0"/>
        <v>SEK3S6S60Y_Quote</v>
      </c>
      <c r="H37" s="418" t="str">
        <f t="shared" si="1"/>
        <v>SekiborSwapForBasisCalc60Y</v>
      </c>
      <c r="I37" s="419" t="str">
        <f t="shared" si="2"/>
        <v>SEKSB6S60Y_3S6S_Quote</v>
      </c>
      <c r="J37" s="419" t="str">
        <f>_xll.qlForwardSwapQuote(I37,H37,G37,F37,Permanent,Trigger,ObjectOverwrite)</f>
        <v>SEKSB6S60Y_3S6S_Quote#0031</v>
      </c>
      <c r="K37" s="419" t="str">
        <f>_xll.ohRangeRetrieveError(J37)</f>
        <v/>
      </c>
      <c r="L37" s="379"/>
    </row>
    <row r="38" spans="1:12" ht="11.25" customHeight="1" thickBot="1" x14ac:dyDescent="0.25">
      <c r="A38" s="386"/>
      <c r="B38" s="387"/>
      <c r="C38" s="387"/>
      <c r="D38" s="387"/>
      <c r="E38" s="387"/>
      <c r="F38" s="387"/>
      <c r="G38" s="387"/>
      <c r="H38" s="387"/>
      <c r="I38" s="387"/>
      <c r="J38" s="388"/>
      <c r="K38" s="388"/>
      <c r="L38" s="38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50</vt:i4>
      </vt:variant>
    </vt:vector>
  </HeadingPairs>
  <TitlesOfParts>
    <vt:vector size="58" baseType="lpstr">
      <vt:lpstr>General Settings</vt:lpstr>
      <vt:lpstr>3MSynthDepo</vt:lpstr>
      <vt:lpstr>6MSynthDepo</vt:lpstr>
      <vt:lpstr>6M SynthFra</vt:lpstr>
      <vt:lpstr>Contribution</vt:lpstr>
      <vt:lpstr>Delta 3M</vt:lpstr>
      <vt:lpstr>Delta 6M</vt:lpstr>
      <vt:lpstr>6M_LiborSwapForBasisCalc</vt:lpstr>
      <vt:lpstr>Accuracy</vt:lpstr>
      <vt:lpstr>AllTriggers</vt:lpstr>
      <vt:lpstr>basis3Minterpolation</vt:lpstr>
      <vt:lpstr>BasisInterpolation</vt:lpstr>
      <vt:lpstr>BasisInterpolator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interpolatedbasis3M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Serialize</vt:lpstr>
      <vt:lpstr>SettlementDate</vt:lpstr>
      <vt:lpstr>'Delta 6M'!Swap1YConventions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2014-12-19T09:57:37Z</dcterms:modified>
</cp:coreProperties>
</file>