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50" windowHeight="838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Calendar">'General Settings'!$M$22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22" i="6" l="1"/>
  <c r="K44" i="13"/>
  <c r="K52" i="13"/>
  <c r="K60" i="13"/>
  <c r="K68" i="13"/>
  <c r="K76" i="13"/>
  <c r="K45" i="13"/>
  <c r="K53" i="13"/>
  <c r="K61" i="13"/>
  <c r="K69" i="13"/>
  <c r="K77" i="13"/>
  <c r="K46" i="13"/>
  <c r="K54" i="13"/>
  <c r="K62" i="13"/>
  <c r="K70" i="13"/>
  <c r="K78" i="13"/>
  <c r="K47" i="13"/>
  <c r="K55" i="13"/>
  <c r="K63" i="13"/>
  <c r="K71" i="13"/>
  <c r="K79" i="13"/>
  <c r="K48" i="13"/>
  <c r="K56" i="13"/>
  <c r="K64" i="13"/>
  <c r="K72" i="13"/>
  <c r="K49" i="13"/>
  <c r="K57" i="13"/>
  <c r="K65" i="13"/>
  <c r="K73" i="13"/>
  <c r="K50" i="13"/>
  <c r="K58" i="13"/>
  <c r="K66" i="13"/>
  <c r="K74" i="13"/>
  <c r="K51" i="13"/>
  <c r="K59" i="13"/>
  <c r="K67" i="13"/>
  <c r="K75" i="13"/>
  <c r="K43" i="13"/>
  <c r="C26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9" i="14"/>
  <c r="J23" i="14"/>
  <c r="J27" i="14"/>
  <c r="J41" i="14"/>
  <c r="J20" i="14"/>
  <c r="J37" i="14"/>
  <c r="J8" i="14"/>
  <c r="J11" i="14"/>
  <c r="J19" i="14"/>
  <c r="J10" i="14"/>
  <c r="J18" i="14"/>
  <c r="L3" i="9"/>
  <c r="J25" i="14"/>
  <c r="J15" i="14"/>
  <c r="J26" i="14"/>
  <c r="J16" i="14"/>
  <c r="J13" i="14"/>
  <c r="J14" i="14"/>
  <c r="J30" i="14"/>
  <c r="J22" i="14"/>
  <c r="J24" i="14"/>
  <c r="J36" i="14"/>
  <c r="K3" i="13"/>
  <c r="J33" i="14"/>
  <c r="J29" i="14"/>
  <c r="J40" i="14"/>
  <c r="J35" i="14"/>
  <c r="J28" i="14"/>
  <c r="J6" i="14"/>
  <c r="J39" i="14"/>
  <c r="J20" i="11"/>
  <c r="J12" i="14"/>
  <c r="J21" i="14"/>
  <c r="J32" i="14"/>
  <c r="L51" i="13"/>
  <c r="J38" i="14"/>
  <c r="J7" i="14"/>
  <c r="J34" i="14"/>
  <c r="J17" i="14"/>
  <c r="L3" i="14"/>
  <c r="L28" i="14"/>
  <c r="J5" i="14"/>
  <c r="H28" i="14"/>
  <c r="M3" i="14"/>
  <c r="H27" i="14"/>
  <c r="J31" i="14"/>
  <c r="L31" i="14" s="1"/>
  <c r="L59" i="13"/>
  <c r="L27" i="14"/>
  <c r="L15" i="14"/>
  <c r="L32" i="14"/>
  <c r="L29" i="14"/>
  <c r="L75" i="13"/>
  <c r="L17" i="14"/>
  <c r="H12" i="14"/>
  <c r="H13" i="14"/>
  <c r="H8" i="14"/>
  <c r="L34" i="14"/>
  <c r="L7" i="14"/>
  <c r="H39" i="14"/>
  <c r="H37" i="14"/>
  <c r="L21" i="14"/>
  <c r="H32" i="14"/>
  <c r="I32" i="14" s="1"/>
  <c r="H26" i="14"/>
  <c r="H15" i="14"/>
  <c r="L26" i="14"/>
  <c r="H35" i="14"/>
  <c r="L12" i="14"/>
  <c r="H22" i="14"/>
  <c r="L39" i="14"/>
  <c r="H9" i="14"/>
  <c r="H23" i="14"/>
  <c r="H17" i="14"/>
  <c r="H11" i="14"/>
  <c r="H14" i="14"/>
  <c r="H29" i="14"/>
  <c r="H21" i="14"/>
  <c r="H19" i="14"/>
  <c r="H6" i="14"/>
  <c r="L33" i="14"/>
  <c r="L36" i="14"/>
  <c r="H25" i="14"/>
  <c r="H41" i="14"/>
  <c r="H18" i="14"/>
  <c r="H5" i="14"/>
  <c r="H10" i="14"/>
  <c r="L30" i="14"/>
  <c r="L14" i="14"/>
  <c r="H33" i="14"/>
  <c r="H36" i="14"/>
  <c r="H16" i="14"/>
  <c r="L23" i="14"/>
  <c r="L16" i="14"/>
  <c r="H30" i="14"/>
  <c r="H20" i="14"/>
  <c r="H31" i="14"/>
  <c r="I31" i="14" s="1"/>
  <c r="H40" i="14"/>
  <c r="H24" i="14"/>
  <c r="I24" i="14" s="1"/>
  <c r="H7" i="14"/>
  <c r="L11" i="14"/>
  <c r="H34" i="14"/>
  <c r="H38" i="14"/>
  <c r="K5" i="13"/>
  <c r="K29" i="13"/>
  <c r="K36" i="13"/>
  <c r="K19" i="13"/>
  <c r="K37" i="13"/>
  <c r="K21" i="13"/>
  <c r="K13" i="13"/>
  <c r="K28" i="13"/>
  <c r="K20" i="13"/>
  <c r="K12" i="13"/>
  <c r="K35" i="13"/>
  <c r="K27" i="13"/>
  <c r="K11" i="13"/>
  <c r="K34" i="13"/>
  <c r="K26" i="13"/>
  <c r="K18" i="13"/>
  <c r="K10" i="13"/>
  <c r="K41" i="13"/>
  <c r="K33" i="13"/>
  <c r="K25" i="13"/>
  <c r="K17" i="13"/>
  <c r="K9" i="13"/>
  <c r="K40" i="13"/>
  <c r="K32" i="13"/>
  <c r="K24" i="13"/>
  <c r="K16" i="13"/>
  <c r="K8" i="13"/>
  <c r="K39" i="13"/>
  <c r="K31" i="13"/>
  <c r="K23" i="13"/>
  <c r="K15" i="13"/>
  <c r="K7" i="13"/>
  <c r="K38" i="13"/>
  <c r="K30" i="13"/>
  <c r="K22" i="13"/>
  <c r="K14" i="13"/>
  <c r="K6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I38" i="14"/>
  <c r="I14" i="14"/>
  <c r="L43" i="13"/>
  <c r="L35" i="14"/>
  <c r="I20" i="14"/>
  <c r="I17" i="14"/>
  <c r="L63" i="13"/>
  <c r="L18" i="14"/>
  <c r="I30" i="14"/>
  <c r="I9" i="14"/>
  <c r="M15" i="14"/>
  <c r="L10" i="14"/>
  <c r="I33" i="14"/>
  <c r="M34" i="14"/>
  <c r="I27" i="14"/>
  <c r="L37" i="14"/>
  <c r="M14" i="14"/>
  <c r="I13" i="14"/>
  <c r="I28" i="14"/>
  <c r="L41" i="14"/>
  <c r="I18" i="14"/>
  <c r="L66" i="13"/>
  <c r="L5" i="14"/>
  <c r="I41" i="14"/>
  <c r="L71" i="13"/>
  <c r="L54" i="13"/>
  <c r="I19" i="14"/>
  <c r="L57" i="13"/>
  <c r="L6" i="14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M6" i="14"/>
  <c r="I37" i="14"/>
  <c r="F120" i="4"/>
  <c r="E130" i="4"/>
  <c r="D112" i="4"/>
  <c r="I25" i="14"/>
  <c r="M23" i="14"/>
  <c r="L76" i="13"/>
  <c r="K24" i="14"/>
  <c r="D132" i="4"/>
  <c r="D134" i="4"/>
  <c r="J132" i="4"/>
  <c r="K112" i="4"/>
  <c r="J108" i="4"/>
  <c r="E108" i="4"/>
  <c r="L13" i="14"/>
  <c r="L65" i="13"/>
  <c r="F102" i="4"/>
  <c r="K131" i="4"/>
  <c r="K33" i="14"/>
  <c r="E128" i="4"/>
  <c r="L69" i="13"/>
  <c r="D131" i="4"/>
  <c r="L68" i="13"/>
  <c r="J100" i="4"/>
  <c r="F101" i="4"/>
  <c r="F115" i="4"/>
  <c r="M36" i="14"/>
  <c r="D116" i="4"/>
  <c r="J102" i="4"/>
  <c r="E109" i="4"/>
  <c r="F133" i="4"/>
  <c r="L47" i="13"/>
  <c r="M37" i="14"/>
  <c r="K25" i="14"/>
  <c r="E135" i="4"/>
  <c r="J130" i="4"/>
  <c r="H15" i="11"/>
  <c r="L58" i="13"/>
  <c r="D136" i="4"/>
  <c r="J129" i="4"/>
  <c r="K111" i="4"/>
  <c r="I8" i="14"/>
  <c r="K102" i="4"/>
  <c r="L55" i="13"/>
  <c r="K114" i="4"/>
  <c r="M29" i="14"/>
  <c r="J116" i="4"/>
  <c r="J124" i="4"/>
  <c r="K130" i="4"/>
  <c r="I11" i="14"/>
  <c r="D107" i="4"/>
  <c r="F108" i="4"/>
  <c r="I35" i="14"/>
  <c r="E132" i="4"/>
  <c r="D113" i="4"/>
  <c r="F131" i="4"/>
  <c r="F112" i="4"/>
  <c r="F116" i="4"/>
  <c r="K121" i="4"/>
  <c r="K32" i="14"/>
  <c r="K105" i="4"/>
  <c r="L4" i="9"/>
  <c r="M33" i="14"/>
  <c r="F121" i="4"/>
  <c r="L60" i="13"/>
  <c r="E102" i="4"/>
  <c r="D122" i="4"/>
  <c r="E113" i="4"/>
  <c r="I23" i="14"/>
  <c r="D118" i="4"/>
  <c r="D104" i="4"/>
  <c r="J111" i="4"/>
  <c r="H13" i="11"/>
  <c r="H12" i="11"/>
  <c r="I10" i="14"/>
  <c r="K103" i="4"/>
  <c r="E101" i="4"/>
  <c r="L77" i="13"/>
  <c r="L20" i="14"/>
  <c r="F107" i="4"/>
  <c r="L61" i="13"/>
  <c r="K135" i="4"/>
  <c r="K27" i="14"/>
  <c r="F125" i="4"/>
  <c r="E117" i="4"/>
  <c r="I26" i="14"/>
  <c r="K26" i="14" s="1"/>
  <c r="F129" i="4"/>
  <c r="M27" i="14"/>
  <c r="E119" i="4"/>
  <c r="F119" i="4"/>
  <c r="K110" i="4"/>
  <c r="J101" i="4"/>
  <c r="F126" i="4"/>
  <c r="D25" i="11"/>
  <c r="I36" i="14"/>
  <c r="E110" i="4"/>
  <c r="D128" i="4"/>
  <c r="K107" i="4"/>
  <c r="K126" i="4"/>
  <c r="F128" i="4"/>
  <c r="L50" i="13"/>
  <c r="K108" i="4"/>
  <c r="L70" i="13"/>
  <c r="M16" i="14"/>
  <c r="J133" i="4"/>
  <c r="E115" i="4"/>
  <c r="J125" i="4"/>
  <c r="L22" i="14"/>
  <c r="M22" i="14" s="1"/>
  <c r="I39" i="14"/>
  <c r="K39" i="14" s="1"/>
  <c r="D100" i="4"/>
  <c r="L56" i="13"/>
  <c r="L67" i="13"/>
  <c r="M26" i="14"/>
  <c r="M21" i="14"/>
  <c r="D103" i="4"/>
  <c r="K129" i="4"/>
  <c r="F127" i="4"/>
  <c r="K101" i="4"/>
  <c r="H5" i="11"/>
  <c r="I15" i="14"/>
  <c r="E103" i="4"/>
  <c r="F100" i="4"/>
  <c r="F122" i="4"/>
  <c r="J123" i="4"/>
  <c r="J106" i="4"/>
  <c r="L49" i="13"/>
  <c r="E122" i="4"/>
  <c r="D102" i="4"/>
  <c r="D101" i="4"/>
  <c r="M35" i="14"/>
  <c r="D111" i="4"/>
  <c r="E104" i="4"/>
  <c r="J114" i="4"/>
  <c r="L19" i="14"/>
  <c r="D106" i="4"/>
  <c r="E116" i="4"/>
  <c r="E100" i="4"/>
  <c r="E120" i="4"/>
  <c r="H8" i="11"/>
  <c r="L25" i="14"/>
  <c r="M25" i="14" s="1"/>
  <c r="M12" i="14"/>
  <c r="L9" i="14"/>
  <c r="F105" i="4"/>
  <c r="J126" i="4"/>
  <c r="J127" i="4"/>
  <c r="F117" i="4"/>
  <c r="K116" i="4"/>
  <c r="J135" i="4"/>
  <c r="K123" i="4"/>
  <c r="M11" i="14"/>
  <c r="J120" i="4"/>
  <c r="K120" i="4"/>
  <c r="D108" i="4"/>
  <c r="H7" i="11"/>
  <c r="I5" i="14"/>
  <c r="K117" i="4"/>
  <c r="L8" i="14"/>
  <c r="J128" i="4"/>
  <c r="E129" i="4"/>
  <c r="D110" i="4"/>
  <c r="E126" i="4"/>
  <c r="L38" i="14"/>
  <c r="K9" i="14"/>
  <c r="K28" i="14"/>
  <c r="K115" i="4"/>
  <c r="F135" i="4"/>
  <c r="E106" i="4"/>
  <c r="M8" i="14"/>
  <c r="D109" i="4"/>
  <c r="J134" i="4"/>
  <c r="K109" i="4"/>
  <c r="E125" i="4"/>
  <c r="J112" i="4"/>
  <c r="K8" i="14"/>
  <c r="M3" i="9"/>
  <c r="M4" i="9" s="1"/>
  <c r="K17" i="14"/>
  <c r="E133" i="4"/>
  <c r="E134" i="4"/>
  <c r="E123" i="4"/>
  <c r="K30" i="14"/>
  <c r="F134" i="4"/>
  <c r="M32" i="14"/>
  <c r="M41" i="14"/>
  <c r="M13" i="14"/>
  <c r="M7" i="14"/>
  <c r="K14" i="14"/>
  <c r="D105" i="4"/>
  <c r="J115" i="4"/>
  <c r="K134" i="4"/>
  <c r="K19" i="14"/>
  <c r="J105" i="4"/>
  <c r="E111" i="4"/>
  <c r="D119" i="4"/>
  <c r="H19" i="11"/>
  <c r="D127" i="4"/>
  <c r="J103" i="4"/>
  <c r="D135" i="4"/>
  <c r="D123" i="4"/>
  <c r="J109" i="4"/>
  <c r="K122" i="4"/>
  <c r="L52" i="13"/>
  <c r="L72" i="13"/>
  <c r="D117" i="4"/>
  <c r="L64" i="13"/>
  <c r="M39" i="14"/>
  <c r="K100" i="4"/>
  <c r="E114" i="4"/>
  <c r="F130" i="4"/>
  <c r="L40" i="14"/>
  <c r="F114" i="4"/>
  <c r="D130" i="4"/>
  <c r="D114" i="4"/>
  <c r="H4" i="11"/>
  <c r="K133" i="4"/>
  <c r="F123" i="4"/>
  <c r="F136" i="4"/>
  <c r="M5" i="14"/>
  <c r="E112" i="4"/>
  <c r="K119" i="4"/>
  <c r="L45" i="13"/>
  <c r="M9" i="14"/>
  <c r="J104" i="4"/>
  <c r="M18" i="14"/>
  <c r="I6" i="14"/>
  <c r="M19" i="14"/>
  <c r="K11" i="14"/>
  <c r="F118" i="4"/>
  <c r="K106" i="4"/>
  <c r="E118" i="4"/>
  <c r="I21" i="14"/>
  <c r="E136" i="4"/>
  <c r="H18" i="11"/>
  <c r="K104" i="4"/>
  <c r="J136" i="4"/>
  <c r="I34" i="14"/>
  <c r="K118" i="4"/>
  <c r="K34" i="14"/>
  <c r="L44" i="13"/>
  <c r="D129" i="4"/>
  <c r="K38" i="14"/>
  <c r="M10" i="14"/>
  <c r="I40" i="14"/>
  <c r="F110" i="4"/>
  <c r="D126" i="4"/>
  <c r="M38" i="14"/>
  <c r="I16" i="14"/>
  <c r="M30" i="14"/>
  <c r="H17" i="11"/>
  <c r="J113" i="4"/>
  <c r="J119" i="4"/>
  <c r="D121" i="4"/>
  <c r="K41" i="14"/>
  <c r="K132" i="4"/>
  <c r="F132" i="4"/>
  <c r="L48" i="13"/>
  <c r="J122" i="4"/>
  <c r="M28" i="14"/>
  <c r="D120" i="4"/>
  <c r="H16" i="11"/>
  <c r="F106" i="4"/>
  <c r="I22" i="14"/>
  <c r="K22" i="14" s="1"/>
  <c r="K13" i="14"/>
  <c r="J117" i="4"/>
  <c r="E124" i="4"/>
  <c r="J118" i="4"/>
  <c r="L78" i="13"/>
  <c r="D125" i="4"/>
  <c r="F113" i="4"/>
  <c r="D115" i="4"/>
  <c r="L79" i="13"/>
  <c r="F124" i="4"/>
  <c r="E121" i="4"/>
  <c r="E131" i="4"/>
  <c r="F111" i="4"/>
  <c r="K18" i="14"/>
  <c r="F104" i="4"/>
  <c r="K6" i="14"/>
  <c r="D124" i="4"/>
  <c r="L62" i="13"/>
  <c r="L24" i="14"/>
  <c r="K31" i="14"/>
  <c r="I29" i="14"/>
  <c r="K136" i="4"/>
  <c r="M31" i="14"/>
  <c r="F103" i="4"/>
  <c r="J131" i="4"/>
  <c r="L74" i="13"/>
  <c r="K15" i="14"/>
  <c r="M17" i="14"/>
  <c r="K125" i="4"/>
  <c r="K124" i="4"/>
  <c r="L53" i="13"/>
  <c r="F109" i="4"/>
  <c r="I7" i="14"/>
  <c r="E127" i="4"/>
  <c r="J107" i="4"/>
  <c r="J121" i="4"/>
  <c r="K127" i="4"/>
  <c r="D133" i="4"/>
  <c r="L46" i="13"/>
  <c r="K128" i="4"/>
  <c r="L73" i="13"/>
  <c r="I12" i="14"/>
  <c r="K113" i="4"/>
  <c r="E107" i="4"/>
  <c r="J110" i="4"/>
  <c r="K20" i="14"/>
  <c r="E105" i="4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K12" i="14"/>
  <c r="K35" i="14"/>
  <c r="M5" i="9"/>
  <c r="K7" i="14"/>
  <c r="K37" i="14"/>
  <c r="K36" i="14"/>
  <c r="K29" i="14"/>
  <c r="M24" i="14"/>
  <c r="M40" i="14"/>
  <c r="K40" i="14"/>
  <c r="J4" i="11"/>
  <c r="K21" i="14"/>
  <c r="K16" i="14"/>
  <c r="M20" i="14"/>
  <c r="B21" i="11"/>
  <c r="K5" i="14"/>
  <c r="K23" i="14"/>
  <c r="K10" i="14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6" i="9"/>
  <c r="M7" i="9" s="1"/>
  <c r="J11" i="11"/>
  <c r="J21" i="11"/>
  <c r="J9" i="11"/>
  <c r="J3" i="11"/>
  <c r="J10" i="11"/>
  <c r="M8" i="9"/>
  <c r="K10" i="11"/>
  <c r="K4" i="11"/>
  <c r="E25" i="11"/>
  <c r="J5" i="11"/>
  <c r="K21" i="11"/>
  <c r="J6" i="11"/>
  <c r="J14" i="11"/>
  <c r="C20" i="4" l="1"/>
  <c r="C19" i="4"/>
  <c r="C4" i="4"/>
  <c r="C3" i="4"/>
  <c r="C13" i="4"/>
  <c r="C10" i="4"/>
  <c r="C9" i="4"/>
  <c r="C8" i="4"/>
  <c r="C5" i="4"/>
  <c r="K9" i="11"/>
  <c r="J13" i="11"/>
  <c r="D19" i="4"/>
  <c r="K6" i="11"/>
  <c r="J13" i="4"/>
  <c r="K8" i="4"/>
  <c r="J9" i="4"/>
  <c r="E8" i="4"/>
  <c r="E5" i="4"/>
  <c r="E3" i="4"/>
  <c r="K14" i="11"/>
  <c r="E20" i="4"/>
  <c r="K11" i="11"/>
  <c r="E13" i="4"/>
  <c r="D10" i="4"/>
  <c r="K9" i="4"/>
  <c r="J15" i="11"/>
  <c r="K20" i="4"/>
  <c r="J19" i="11"/>
  <c r="K19" i="4"/>
  <c r="J19" i="4"/>
  <c r="K20" i="11"/>
  <c r="D8" i="4"/>
  <c r="J20" i="4"/>
  <c r="K5" i="11"/>
  <c r="D3" i="4"/>
  <c r="J18" i="11"/>
  <c r="D13" i="4"/>
  <c r="J16" i="11"/>
  <c r="D20" i="4"/>
  <c r="D5" i="4"/>
  <c r="E10" i="4"/>
  <c r="J8" i="11"/>
  <c r="J8" i="4"/>
  <c r="D9" i="4"/>
  <c r="D4" i="4"/>
  <c r="J17" i="11"/>
  <c r="K13" i="4"/>
  <c r="J7" i="11"/>
  <c r="E9" i="4"/>
  <c r="K10" i="4"/>
  <c r="J10" i="4"/>
  <c r="E19" i="4"/>
  <c r="E4" i="4"/>
  <c r="C14" i="4" l="1"/>
  <c r="C7" i="4"/>
  <c r="C12" i="4"/>
  <c r="C15" i="4"/>
  <c r="C16" i="4"/>
  <c r="C17" i="4"/>
  <c r="C18" i="4"/>
  <c r="C6" i="4"/>
  <c r="J16" i="4"/>
  <c r="E16" i="4"/>
  <c r="E12" i="4"/>
  <c r="K15" i="4"/>
  <c r="J7" i="4"/>
  <c r="D3" i="9" a="1"/>
  <c r="K14" i="4"/>
  <c r="D6" i="4"/>
  <c r="E17" i="4"/>
  <c r="E18" i="4"/>
  <c r="J17" i="4"/>
  <c r="E15" i="4"/>
  <c r="D16" i="4"/>
  <c r="K7" i="4"/>
  <c r="K7" i="11"/>
  <c r="J14" i="4"/>
  <c r="K8" i="11"/>
  <c r="D7" i="4"/>
  <c r="E14" i="4"/>
  <c r="J6" i="4"/>
  <c r="D12" i="4"/>
  <c r="K15" i="11"/>
  <c r="K19" i="11"/>
  <c r="J18" i="4"/>
  <c r="D14" i="4"/>
  <c r="J15" i="4"/>
  <c r="K16" i="4"/>
  <c r="E7" i="4"/>
  <c r="K13" i="11"/>
  <c r="K6" i="4"/>
  <c r="K12" i="4"/>
  <c r="K17" i="4"/>
  <c r="D18" i="4"/>
  <c r="D15" i="4"/>
  <c r="J12" i="4"/>
  <c r="D17" i="4"/>
  <c r="K18" i="4"/>
  <c r="K18" i="11"/>
  <c r="K17" i="11"/>
  <c r="E6" i="4"/>
  <c r="K16" i="11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J12" i="11"/>
  <c r="E2" i="4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H18" i="9"/>
  <c r="H10" i="9"/>
  <c r="H41" i="9"/>
  <c r="H30" i="9"/>
  <c r="H42" i="9"/>
  <c r="H28" i="9"/>
  <c r="H13" i="9"/>
  <c r="H29" i="9"/>
  <c r="D11" i="4"/>
  <c r="H9" i="9"/>
  <c r="H11" i="9"/>
  <c r="H14" i="9"/>
  <c r="H6" i="9"/>
  <c r="H26" i="9"/>
  <c r="K11" i="4"/>
  <c r="H33" i="9"/>
  <c r="E11" i="4"/>
  <c r="H23" i="9"/>
  <c r="H15" i="9"/>
  <c r="L3" i="13"/>
  <c r="H43" i="9"/>
  <c r="H5" i="9"/>
  <c r="H34" i="9"/>
  <c r="H44" i="9"/>
  <c r="H37" i="9"/>
  <c r="H35" i="9"/>
  <c r="J11" i="4"/>
  <c r="H7" i="9"/>
  <c r="H19" i="9"/>
  <c r="H36" i="9"/>
  <c r="H12" i="9"/>
  <c r="H4" i="9"/>
  <c r="H27" i="9"/>
  <c r="H31" i="9"/>
  <c r="H24" i="9"/>
  <c r="K3" i="11"/>
  <c r="H20" i="9"/>
  <c r="H39" i="9"/>
  <c r="H40" i="9"/>
  <c r="H22" i="9"/>
  <c r="H17" i="9"/>
  <c r="H21" i="9"/>
  <c r="H8" i="9"/>
  <c r="H3" i="9"/>
  <c r="H32" i="9"/>
  <c r="H25" i="9"/>
  <c r="H16" i="9"/>
  <c r="H38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60" i="4"/>
  <c r="D49" i="4"/>
  <c r="L19" i="13"/>
  <c r="L7" i="13"/>
  <c r="D69" i="4"/>
  <c r="L30" i="13"/>
  <c r="I29" i="9"/>
  <c r="I17" i="9"/>
  <c r="I34" i="9"/>
  <c r="D75" i="4"/>
  <c r="D48" i="4"/>
  <c r="D87" i="4"/>
  <c r="D26" i="4"/>
  <c r="L34" i="13"/>
  <c r="L27" i="13"/>
  <c r="L32" i="13"/>
  <c r="D53" i="4"/>
  <c r="I40" i="9"/>
  <c r="L21" i="13"/>
  <c r="D84" i="4"/>
  <c r="I22" i="9"/>
  <c r="L31" i="13"/>
  <c r="L20" i="13"/>
  <c r="D73" i="4"/>
  <c r="D33" i="4"/>
  <c r="D64" i="4"/>
  <c r="D56" i="4"/>
  <c r="L23" i="13"/>
  <c r="D42" i="4"/>
  <c r="D80" i="4"/>
  <c r="L36" i="13"/>
  <c r="I41" i="9"/>
  <c r="D37" i="4"/>
  <c r="I35" i="9"/>
  <c r="I31" i="9"/>
  <c r="I14" i="9"/>
  <c r="D22" i="4"/>
  <c r="L18" i="13"/>
  <c r="D99" i="4"/>
  <c r="I3" i="9"/>
  <c r="L37" i="13"/>
  <c r="D74" i="4"/>
  <c r="D93" i="4"/>
  <c r="D21" i="4"/>
  <c r="L35" i="13"/>
  <c r="D24" i="4"/>
  <c r="I33" i="9"/>
  <c r="I9" i="9"/>
  <c r="I7" i="9"/>
  <c r="D25" i="4"/>
  <c r="I32" i="9"/>
  <c r="D78" i="4"/>
  <c r="I24" i="9"/>
  <c r="D35" i="4"/>
  <c r="D65" i="4"/>
  <c r="L38" i="13"/>
  <c r="D77" i="4"/>
  <c r="I5" i="9"/>
  <c r="D29" i="4"/>
  <c r="D44" i="4"/>
  <c r="L33" i="13"/>
  <c r="L9" i="13"/>
  <c r="D62" i="4"/>
  <c r="I4" i="9"/>
  <c r="I28" i="9"/>
  <c r="D45" i="4"/>
  <c r="I43" i="9"/>
  <c r="D55" i="4"/>
  <c r="D46" i="4"/>
  <c r="L28" i="13"/>
  <c r="I37" i="9"/>
  <c r="D36" i="4"/>
  <c r="I38" i="9"/>
  <c r="D97" i="4"/>
  <c r="L12" i="13"/>
  <c r="D79" i="4"/>
  <c r="D38" i="4"/>
  <c r="D41" i="4"/>
  <c r="D57" i="4"/>
  <c r="L5" i="13"/>
  <c r="L16" i="13"/>
  <c r="D81" i="4"/>
  <c r="I19" i="9"/>
  <c r="D96" i="4"/>
  <c r="I42" i="9"/>
  <c r="I16" i="9"/>
  <c r="D89" i="4"/>
  <c r="I2" i="9"/>
  <c r="D30" i="4"/>
  <c r="D68" i="4"/>
  <c r="D52" i="4"/>
  <c r="D91" i="4"/>
  <c r="D40" i="4"/>
  <c r="I44" i="9"/>
  <c r="L14" i="13"/>
  <c r="I21" i="9"/>
  <c r="I10" i="9"/>
  <c r="D59" i="4"/>
  <c r="D58" i="4"/>
  <c r="L39" i="13"/>
  <c r="I25" i="9"/>
  <c r="E21" i="4"/>
  <c r="D54" i="4"/>
  <c r="L11" i="13"/>
  <c r="D72" i="4"/>
  <c r="I23" i="9"/>
  <c r="D76" i="4"/>
  <c r="D94" i="4"/>
  <c r="D90" i="4"/>
  <c r="I12" i="9"/>
  <c r="L40" i="13"/>
  <c r="I39" i="9"/>
  <c r="D43" i="4"/>
  <c r="I30" i="9"/>
  <c r="I20" i="9"/>
  <c r="D82" i="4"/>
  <c r="I8" i="9"/>
  <c r="L25" i="13"/>
  <c r="D92" i="4"/>
  <c r="D67" i="4"/>
  <c r="L8" i="13"/>
  <c r="L41" i="13"/>
  <c r="L29" i="13"/>
  <c r="D95" i="4"/>
  <c r="D47" i="4"/>
  <c r="D88" i="4"/>
  <c r="D23" i="4"/>
  <c r="L22" i="13"/>
  <c r="D83" i="4"/>
  <c r="D34" i="4"/>
  <c r="L10" i="13"/>
  <c r="D31" i="4"/>
  <c r="D71" i="4"/>
  <c r="D70" i="4"/>
  <c r="D27" i="4"/>
  <c r="B21" i="4" a="1"/>
  <c r="L13" i="13"/>
  <c r="D86" i="4"/>
  <c r="I36" i="9"/>
  <c r="L26" i="13"/>
  <c r="D32" i="4"/>
  <c r="D85" i="4"/>
  <c r="D28" i="4"/>
  <c r="D66" i="4"/>
  <c r="D98" i="4"/>
  <c r="D61" i="4"/>
  <c r="E22" i="4"/>
  <c r="L15" i="13"/>
  <c r="I11" i="9"/>
  <c r="D39" i="4"/>
  <c r="I27" i="9"/>
  <c r="B1" i="6"/>
  <c r="I26" i="9"/>
  <c r="D50" i="4"/>
  <c r="I18" i="9"/>
  <c r="L6" i="13"/>
  <c r="L24" i="13"/>
  <c r="I15" i="9"/>
  <c r="L2" i="13"/>
  <c r="D63" i="4"/>
  <c r="I6" i="9"/>
  <c r="L17" i="13"/>
  <c r="I13" i="9"/>
  <c r="D51" i="4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F59" i="4"/>
  <c r="E39" i="4"/>
  <c r="K75" i="4"/>
  <c r="J59" i="4"/>
  <c r="K51" i="4"/>
  <c r="K46" i="4"/>
  <c r="J69" i="4"/>
  <c r="F84" i="4"/>
  <c r="K73" i="4"/>
  <c r="K49" i="4"/>
  <c r="J40" i="4"/>
  <c r="E95" i="4"/>
  <c r="J62" i="4"/>
  <c r="F61" i="4"/>
  <c r="F71" i="4"/>
  <c r="K80" i="4"/>
  <c r="E66" i="4"/>
  <c r="J68" i="4"/>
  <c r="E55" i="4"/>
  <c r="K67" i="4"/>
  <c r="J77" i="4"/>
  <c r="K85" i="4"/>
  <c r="K79" i="4"/>
  <c r="F85" i="4"/>
  <c r="F21" i="4"/>
  <c r="E87" i="4"/>
  <c r="F24" i="4"/>
  <c r="J75" i="4"/>
  <c r="J60" i="4"/>
  <c r="J97" i="4"/>
  <c r="J49" i="4"/>
  <c r="K77" i="4"/>
  <c r="E42" i="4"/>
  <c r="E84" i="4"/>
  <c r="F55" i="4"/>
  <c r="F91" i="4"/>
  <c r="J64" i="4"/>
  <c r="K71" i="4"/>
  <c r="J52" i="4"/>
  <c r="E52" i="4"/>
  <c r="F66" i="4"/>
  <c r="J2" i="4"/>
  <c r="K3" i="4"/>
  <c r="K63" i="4"/>
  <c r="K5" i="4"/>
  <c r="E82" i="4"/>
  <c r="J3" i="4"/>
  <c r="J65" i="4"/>
  <c r="F63" i="4"/>
  <c r="J56" i="4"/>
  <c r="F70" i="4"/>
  <c r="F86" i="4"/>
  <c r="J21" i="4"/>
  <c r="K57" i="4"/>
  <c r="F74" i="4"/>
  <c r="K89" i="4"/>
  <c r="J23" i="4"/>
  <c r="E37" i="4"/>
  <c r="F22" i="4"/>
  <c r="K61" i="4"/>
  <c r="F26" i="4"/>
  <c r="K86" i="4"/>
  <c r="J25" i="4"/>
  <c r="K94" i="4"/>
  <c r="E27" i="4"/>
  <c r="K99" i="4"/>
  <c r="E25" i="4"/>
  <c r="E70" i="4"/>
  <c r="K96" i="4"/>
  <c r="F82" i="4"/>
  <c r="J71" i="4"/>
  <c r="J30" i="4"/>
  <c r="E97" i="4"/>
  <c r="J88" i="4"/>
  <c r="E43" i="4"/>
  <c r="J50" i="4"/>
  <c r="J80" i="4"/>
  <c r="E68" i="4"/>
  <c r="J26" i="4"/>
  <c r="J33" i="4"/>
  <c r="E31" i="4"/>
  <c r="K44" i="4"/>
  <c r="J31" i="4"/>
  <c r="F57" i="4"/>
  <c r="F56" i="4"/>
  <c r="K34" i="4"/>
  <c r="J70" i="4"/>
  <c r="J43" i="4"/>
  <c r="K55" i="4"/>
  <c r="F36" i="4"/>
  <c r="E61" i="4"/>
  <c r="K58" i="4"/>
  <c r="J92" i="4"/>
  <c r="F28" i="4"/>
  <c r="F34" i="4"/>
  <c r="F31" i="4"/>
  <c r="F48" i="4"/>
  <c r="J42" i="4"/>
  <c r="K50" i="4"/>
  <c r="F45" i="4"/>
  <c r="K24" i="4"/>
  <c r="J34" i="4"/>
  <c r="J95" i="4"/>
  <c r="F76" i="4"/>
  <c r="J51" i="4"/>
  <c r="J53" i="4"/>
  <c r="E36" i="4"/>
  <c r="F83" i="4"/>
  <c r="J89" i="4"/>
  <c r="K78" i="4"/>
  <c r="J94" i="4"/>
  <c r="J78" i="4"/>
  <c r="F40" i="4"/>
  <c r="F81" i="4"/>
  <c r="E62" i="4"/>
  <c r="J4" i="4"/>
  <c r="E67" i="4"/>
  <c r="J91" i="4"/>
  <c r="E72" i="4"/>
  <c r="E98" i="4"/>
  <c r="J66" i="4"/>
  <c r="K83" i="4"/>
  <c r="K74" i="4"/>
  <c r="K81" i="4"/>
  <c r="F60" i="4"/>
  <c r="J73" i="4"/>
  <c r="E86" i="4"/>
  <c r="K92" i="4"/>
  <c r="J99" i="4"/>
  <c r="E64" i="4"/>
  <c r="E47" i="4"/>
  <c r="E79" i="4"/>
  <c r="E51" i="4"/>
  <c r="F41" i="4"/>
  <c r="F77" i="4"/>
  <c r="F79" i="4"/>
  <c r="E92" i="4"/>
  <c r="E54" i="4"/>
  <c r="E89" i="4"/>
  <c r="E44" i="4"/>
  <c r="J58" i="4"/>
  <c r="J48" i="4"/>
  <c r="K82" i="4"/>
  <c r="K25" i="4"/>
  <c r="F35" i="4"/>
  <c r="J47" i="4"/>
  <c r="F73" i="4"/>
  <c r="K62" i="4"/>
  <c r="F69" i="4"/>
  <c r="K2" i="4"/>
  <c r="E50" i="4"/>
  <c r="J57" i="4"/>
  <c r="J45" i="4"/>
  <c r="E69" i="4"/>
  <c r="F25" i="4"/>
  <c r="K84" i="4"/>
  <c r="E81" i="4"/>
  <c r="F50" i="4"/>
  <c r="J54" i="4"/>
  <c r="J44" i="4"/>
  <c r="F39" i="4"/>
  <c r="K98" i="4"/>
  <c r="K87" i="4"/>
  <c r="K88" i="4"/>
  <c r="K76" i="4"/>
  <c r="F94" i="4"/>
  <c r="J93" i="4"/>
  <c r="E74" i="4"/>
  <c r="E33" i="4"/>
  <c r="E30" i="4"/>
  <c r="J81" i="4"/>
  <c r="K56" i="4"/>
  <c r="E34" i="4"/>
  <c r="F38" i="4"/>
  <c r="J84" i="4"/>
  <c r="K47" i="4"/>
  <c r="K32" i="4"/>
  <c r="F93" i="4"/>
  <c r="K30" i="4"/>
  <c r="E83" i="4"/>
  <c r="J39" i="4"/>
  <c r="E32" i="4"/>
  <c r="J55" i="4"/>
  <c r="E26" i="4"/>
  <c r="J63" i="4"/>
  <c r="K40" i="4"/>
  <c r="J72" i="4"/>
  <c r="F33" i="4"/>
  <c r="K42" i="4"/>
  <c r="E41" i="4"/>
  <c r="K70" i="4"/>
  <c r="F98" i="4"/>
  <c r="K60" i="4"/>
  <c r="F89" i="4"/>
  <c r="F78" i="4"/>
  <c r="E93" i="4"/>
  <c r="J82" i="4"/>
  <c r="J46" i="4"/>
  <c r="K91" i="4"/>
  <c r="F27" i="4"/>
  <c r="K37" i="4"/>
  <c r="F29" i="4"/>
  <c r="J85" i="4"/>
  <c r="E35" i="4"/>
  <c r="F62" i="4"/>
  <c r="K45" i="4"/>
  <c r="K65" i="4"/>
  <c r="K39" i="4"/>
  <c r="F42" i="4"/>
  <c r="K72" i="4"/>
  <c r="K38" i="4"/>
  <c r="E23" i="4"/>
  <c r="F67" i="4"/>
  <c r="K33" i="4"/>
  <c r="F75" i="4"/>
  <c r="F37" i="4"/>
  <c r="J22" i="4"/>
  <c r="E56" i="4"/>
  <c r="K66" i="4"/>
  <c r="E60" i="4"/>
  <c r="E38" i="4"/>
  <c r="F88" i="4"/>
  <c r="F49" i="4"/>
  <c r="E96" i="4"/>
  <c r="J35" i="4"/>
  <c r="J28" i="4"/>
  <c r="F90" i="4"/>
  <c r="E58" i="4"/>
  <c r="F96" i="4"/>
  <c r="E76" i="4"/>
  <c r="E24" i="4"/>
  <c r="E71" i="4"/>
  <c r="E77" i="4"/>
  <c r="F54" i="4"/>
  <c r="K68" i="4"/>
  <c r="K27" i="4"/>
  <c r="F65" i="4"/>
  <c r="K52" i="4"/>
  <c r="E99" i="4"/>
  <c r="J96" i="4"/>
  <c r="F43" i="4"/>
  <c r="K54" i="4"/>
  <c r="J83" i="4"/>
  <c r="F51" i="4"/>
  <c r="F30" i="4"/>
  <c r="F68" i="4"/>
  <c r="K28" i="4"/>
  <c r="E90" i="4"/>
  <c r="E28" i="4"/>
  <c r="J32" i="4"/>
  <c r="K35" i="4"/>
  <c r="K95" i="4"/>
  <c r="J24" i="4"/>
  <c r="E29" i="4"/>
  <c r="F72" i="4"/>
  <c r="E57" i="4"/>
  <c r="K36" i="4"/>
  <c r="E65" i="4"/>
  <c r="J36" i="4"/>
  <c r="J37" i="4"/>
  <c r="E63" i="4"/>
  <c r="F58" i="4"/>
  <c r="K48" i="4"/>
  <c r="J74" i="4"/>
  <c r="E94" i="4"/>
  <c r="K43" i="4"/>
  <c r="J38" i="4"/>
  <c r="K90" i="4"/>
  <c r="J98" i="4"/>
  <c r="K21" i="4"/>
  <c r="E88" i="4"/>
  <c r="K26" i="4"/>
  <c r="F80" i="4"/>
  <c r="J29" i="4"/>
  <c r="E75" i="4"/>
  <c r="K4" i="4"/>
  <c r="F47" i="4"/>
  <c r="E53" i="4"/>
  <c r="F32" i="4"/>
  <c r="E59" i="4"/>
  <c r="E49" i="4"/>
  <c r="F52" i="4"/>
  <c r="K23" i="4"/>
  <c r="J87" i="4"/>
  <c r="E78" i="4"/>
  <c r="E80" i="4"/>
  <c r="J5" i="4"/>
  <c r="J76" i="4"/>
  <c r="K93" i="4"/>
  <c r="F23" i="4"/>
  <c r="K29" i="4"/>
  <c r="F44" i="4"/>
  <c r="F53" i="4"/>
  <c r="E73" i="4"/>
  <c r="F97" i="4"/>
  <c r="E45" i="4"/>
  <c r="E91" i="4"/>
  <c r="J27" i="4"/>
  <c r="K31" i="4"/>
  <c r="K59" i="4"/>
  <c r="E40" i="4"/>
  <c r="K69" i="4"/>
  <c r="K64" i="4"/>
  <c r="F87" i="4"/>
  <c r="F92" i="4"/>
  <c r="J61" i="4"/>
  <c r="K97" i="4"/>
  <c r="F99" i="4"/>
  <c r="J79" i="4"/>
  <c r="J90" i="4"/>
  <c r="K41" i="4"/>
  <c r="J67" i="4"/>
  <c r="F95" i="4"/>
  <c r="J86" i="4"/>
  <c r="E85" i="4"/>
  <c r="E46" i="4"/>
  <c r="K22" i="4"/>
  <c r="F46" i="4"/>
  <c r="J41" i="4"/>
  <c r="E48" i="4"/>
  <c r="K53" i="4"/>
  <c r="F64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G64" i="5"/>
  <c r="H44" i="5"/>
  <c r="I30" i="5"/>
  <c r="I63" i="5"/>
  <c r="F9" i="5"/>
  <c r="H107" i="5"/>
  <c r="F43" i="5"/>
  <c r="E122" i="5"/>
  <c r="F121" i="5"/>
  <c r="F35" i="5"/>
  <c r="E124" i="5"/>
  <c r="I89" i="5"/>
  <c r="I35" i="5"/>
  <c r="I109" i="5"/>
  <c r="F101" i="5"/>
  <c r="H74" i="5"/>
  <c r="E91" i="5"/>
  <c r="E117" i="5"/>
  <c r="H93" i="5"/>
  <c r="E59" i="5"/>
  <c r="G17" i="5"/>
  <c r="E22" i="5"/>
  <c r="G11" i="5"/>
  <c r="G26" i="5"/>
  <c r="F88" i="5"/>
  <c r="I57" i="5"/>
  <c r="H79" i="5"/>
  <c r="I58" i="5"/>
  <c r="F54" i="5"/>
  <c r="E72" i="5"/>
  <c r="H45" i="5"/>
  <c r="G23" i="5"/>
  <c r="F81" i="5"/>
  <c r="G66" i="5"/>
  <c r="E65" i="5"/>
  <c r="F3" i="5"/>
  <c r="H71" i="5"/>
  <c r="F115" i="5"/>
  <c r="I33" i="5"/>
  <c r="G79" i="5"/>
  <c r="G48" i="5"/>
  <c r="F122" i="5"/>
  <c r="G78" i="5"/>
  <c r="E89" i="5"/>
  <c r="I92" i="5"/>
  <c r="F117" i="5"/>
  <c r="F111" i="5"/>
  <c r="G110" i="5"/>
  <c r="G29" i="5"/>
  <c r="G118" i="5"/>
  <c r="I97" i="5"/>
  <c r="E60" i="5"/>
  <c r="E62" i="5"/>
  <c r="H121" i="5"/>
  <c r="F100" i="5"/>
  <c r="I34" i="5"/>
  <c r="E68" i="5"/>
  <c r="E50" i="5"/>
  <c r="E52" i="5"/>
  <c r="F58" i="5"/>
  <c r="E16" i="5"/>
  <c r="G55" i="5"/>
  <c r="G84" i="5"/>
  <c r="F10" i="5"/>
  <c r="E43" i="5"/>
  <c r="G58" i="5"/>
  <c r="G7" i="5"/>
  <c r="G14" i="5"/>
  <c r="I44" i="5"/>
  <c r="E18" i="5"/>
  <c r="E54" i="5"/>
  <c r="I50" i="5"/>
  <c r="G8" i="5"/>
  <c r="E9" i="5"/>
  <c r="I68" i="5"/>
  <c r="I15" i="5"/>
  <c r="E107" i="5"/>
  <c r="I115" i="5"/>
  <c r="F68" i="5"/>
  <c r="H101" i="5"/>
  <c r="E56" i="5"/>
  <c r="E90" i="5"/>
  <c r="F93" i="5"/>
  <c r="I102" i="5"/>
  <c r="F40" i="5"/>
  <c r="H36" i="5"/>
  <c r="F62" i="5"/>
  <c r="F29" i="5"/>
  <c r="F41" i="5"/>
  <c r="F20" i="5"/>
  <c r="F73" i="5"/>
  <c r="F33" i="5"/>
  <c r="F107" i="5"/>
  <c r="H41" i="5"/>
  <c r="G72" i="5"/>
  <c r="I27" i="5"/>
  <c r="I86" i="5"/>
  <c r="G36" i="5"/>
  <c r="F28" i="5"/>
  <c r="I74" i="5"/>
  <c r="E41" i="5"/>
  <c r="H57" i="5"/>
  <c r="F65" i="5"/>
  <c r="I95" i="5"/>
  <c r="H86" i="5"/>
  <c r="I99" i="5"/>
  <c r="E21" i="5"/>
  <c r="E45" i="5"/>
  <c r="H23" i="5"/>
  <c r="G22" i="5"/>
  <c r="I84" i="5"/>
  <c r="F44" i="5"/>
  <c r="E74" i="5"/>
  <c r="H83" i="5"/>
  <c r="H70" i="5"/>
  <c r="I32" i="5"/>
  <c r="I42" i="5"/>
  <c r="G94" i="5"/>
  <c r="I105" i="5"/>
  <c r="F89" i="5"/>
  <c r="F95" i="5"/>
  <c r="G19" i="5"/>
  <c r="F5" i="5"/>
  <c r="E35" i="5"/>
  <c r="E40" i="5"/>
  <c r="G80" i="5"/>
  <c r="E11" i="5"/>
  <c r="H12" i="5"/>
  <c r="G50" i="5"/>
  <c r="G10" i="5"/>
  <c r="H82" i="5"/>
  <c r="F123" i="5"/>
  <c r="I49" i="5"/>
  <c r="I25" i="5"/>
  <c r="G51" i="5"/>
  <c r="H30" i="5"/>
  <c r="H8" i="5"/>
  <c r="G99" i="5"/>
  <c r="E116" i="5"/>
  <c r="H72" i="5"/>
  <c r="F114" i="5"/>
  <c r="H13" i="5"/>
  <c r="H62" i="5"/>
  <c r="F67" i="5"/>
  <c r="F102" i="5"/>
  <c r="E86" i="5"/>
  <c r="H111" i="5"/>
  <c r="H49" i="5"/>
  <c r="H51" i="5"/>
  <c r="G5" i="5"/>
  <c r="E66" i="5"/>
  <c r="H21" i="5"/>
  <c r="I29" i="5"/>
  <c r="H77" i="5"/>
  <c r="I98" i="5"/>
  <c r="E17" i="5"/>
  <c r="F18" i="5"/>
  <c r="E31" i="5"/>
  <c r="E84" i="5"/>
  <c r="F91" i="5"/>
  <c r="E73" i="5"/>
  <c r="G116" i="5"/>
  <c r="H3" i="5"/>
  <c r="E29" i="5"/>
  <c r="I41" i="5"/>
  <c r="H88" i="5"/>
  <c r="H92" i="5"/>
  <c r="F78" i="5"/>
  <c r="E96" i="5"/>
  <c r="H40" i="5"/>
  <c r="F31" i="5"/>
  <c r="G18" i="5"/>
  <c r="G2" i="5"/>
  <c r="I112" i="5"/>
  <c r="G88" i="5"/>
  <c r="F125" i="5"/>
  <c r="F16" i="5"/>
  <c r="E112" i="5"/>
  <c r="I123" i="5"/>
  <c r="H11" i="5"/>
  <c r="I45" i="5"/>
  <c r="F94" i="5"/>
  <c r="H76" i="5"/>
  <c r="G76" i="5"/>
  <c r="I88" i="5"/>
  <c r="F110" i="5"/>
  <c r="I118" i="5"/>
  <c r="G106" i="5"/>
  <c r="H94" i="5"/>
  <c r="H35" i="5"/>
  <c r="I81" i="5"/>
  <c r="I71" i="5"/>
  <c r="G43" i="5"/>
  <c r="F105" i="5"/>
  <c r="E8" i="5"/>
  <c r="F76" i="5"/>
  <c r="F116" i="5"/>
  <c r="I64" i="5"/>
  <c r="I11" i="5"/>
  <c r="H33" i="5"/>
  <c r="H65" i="5"/>
  <c r="G44" i="5"/>
  <c r="I100" i="5"/>
  <c r="G117" i="5"/>
  <c r="F66" i="5"/>
  <c r="E104" i="5"/>
  <c r="H64" i="5"/>
  <c r="H28" i="5"/>
  <c r="E102" i="5"/>
  <c r="H52" i="5"/>
  <c r="F47" i="5"/>
  <c r="H43" i="5"/>
  <c r="E20" i="5"/>
  <c r="E53" i="5"/>
  <c r="E14" i="5"/>
  <c r="G31" i="5"/>
  <c r="G12" i="5"/>
  <c r="G71" i="5"/>
  <c r="H19" i="5"/>
  <c r="G35" i="5"/>
  <c r="I22" i="5"/>
  <c r="G41" i="5"/>
  <c r="H27" i="5"/>
  <c r="E106" i="5"/>
  <c r="H63" i="5"/>
  <c r="H39" i="5"/>
  <c r="I82" i="5"/>
  <c r="F15" i="5"/>
  <c r="I66" i="5"/>
  <c r="F118" i="5"/>
  <c r="E94" i="5"/>
  <c r="E36" i="5"/>
  <c r="H38" i="5"/>
  <c r="E19" i="5"/>
  <c r="I47" i="5"/>
  <c r="F64" i="5"/>
  <c r="G126" i="5"/>
  <c r="F74" i="5"/>
  <c r="I80" i="5"/>
  <c r="E75" i="5"/>
  <c r="F37" i="5"/>
  <c r="G61" i="5"/>
  <c r="E103" i="5"/>
  <c r="I31" i="5"/>
  <c r="F14" i="5"/>
  <c r="G107" i="5"/>
  <c r="G121" i="5"/>
  <c r="G21" i="5"/>
  <c r="G102" i="5"/>
  <c r="E123" i="5"/>
  <c r="H46" i="5"/>
  <c r="G91" i="5"/>
  <c r="E28" i="5"/>
  <c r="I87" i="5"/>
  <c r="F120" i="5"/>
  <c r="H124" i="5"/>
  <c r="H108" i="5"/>
  <c r="E26" i="5"/>
  <c r="F80" i="5"/>
  <c r="F13" i="5"/>
  <c r="H31" i="5"/>
  <c r="H47" i="5"/>
  <c r="I77" i="5"/>
  <c r="H90" i="5"/>
  <c r="I10" i="5"/>
  <c r="I54" i="5"/>
  <c r="E46" i="5"/>
  <c r="G30" i="5"/>
  <c r="H122" i="5"/>
  <c r="I69" i="5"/>
  <c r="F77" i="5"/>
  <c r="H116" i="5"/>
  <c r="E83" i="5"/>
  <c r="H50" i="5"/>
  <c r="G4" i="5"/>
  <c r="I40" i="5"/>
  <c r="I21" i="5"/>
  <c r="H109" i="5"/>
  <c r="G100" i="5"/>
  <c r="E98" i="5"/>
  <c r="F34" i="5"/>
  <c r="G33" i="5"/>
  <c r="I103" i="5"/>
  <c r="F69" i="5"/>
  <c r="I39" i="5"/>
  <c r="I19" i="5"/>
  <c r="G123" i="5"/>
  <c r="E55" i="5"/>
  <c r="E12" i="5"/>
  <c r="F45" i="5"/>
  <c r="E115" i="5"/>
  <c r="F48" i="5"/>
  <c r="H22" i="5"/>
  <c r="H66" i="5"/>
  <c r="F72" i="5"/>
  <c r="H34" i="5"/>
  <c r="F92" i="5"/>
  <c r="E27" i="5"/>
  <c r="I72" i="5"/>
  <c r="H104" i="5"/>
  <c r="F49" i="5"/>
  <c r="E120" i="5"/>
  <c r="F98" i="5"/>
  <c r="I94" i="5"/>
  <c r="F79" i="5"/>
  <c r="E118" i="5"/>
  <c r="F71" i="5"/>
  <c r="F113" i="5"/>
  <c r="I56" i="5"/>
  <c r="G120" i="5"/>
  <c r="G52" i="5"/>
  <c r="G20" i="5"/>
  <c r="E80" i="5"/>
  <c r="I124" i="5"/>
  <c r="H4" i="5"/>
  <c r="G38" i="5"/>
  <c r="E87" i="5"/>
  <c r="G93" i="5"/>
  <c r="E70" i="5"/>
  <c r="H18" i="5"/>
  <c r="H99" i="5"/>
  <c r="H114" i="5"/>
  <c r="F42" i="5"/>
  <c r="E48" i="5"/>
  <c r="I79" i="5"/>
  <c r="G68" i="5"/>
  <c r="F4" i="5"/>
  <c r="E15" i="5"/>
  <c r="H115" i="5"/>
  <c r="E78" i="5"/>
  <c r="F8" i="5"/>
  <c r="F46" i="5"/>
  <c r="G109" i="5"/>
  <c r="H15" i="5"/>
  <c r="I96" i="5"/>
  <c r="I62" i="5"/>
  <c r="E44" i="5"/>
  <c r="E51" i="5"/>
  <c r="H118" i="5"/>
  <c r="F55" i="5"/>
  <c r="I110" i="5"/>
  <c r="H55" i="5"/>
  <c r="G9" i="5"/>
  <c r="H26" i="5"/>
  <c r="F38" i="5"/>
  <c r="G111" i="5"/>
  <c r="H126" i="5"/>
  <c r="F32" i="5"/>
  <c r="I111" i="5"/>
  <c r="E67" i="5"/>
  <c r="I101" i="5"/>
  <c r="I67" i="5"/>
  <c r="H106" i="5"/>
  <c r="G59" i="5"/>
  <c r="I116" i="5"/>
  <c r="E125" i="5"/>
  <c r="G86" i="5"/>
  <c r="E13" i="5"/>
  <c r="I12" i="5"/>
  <c r="E4" i="5"/>
  <c r="E58" i="5"/>
  <c r="I117" i="5"/>
  <c r="E93" i="5"/>
  <c r="I13" i="5"/>
  <c r="I75" i="5"/>
  <c r="G77" i="5"/>
  <c r="H67" i="5"/>
  <c r="E64" i="5"/>
  <c r="G105" i="5"/>
  <c r="H97" i="5"/>
  <c r="G49" i="5"/>
  <c r="I60" i="5"/>
  <c r="H25" i="5"/>
  <c r="E5" i="5"/>
  <c r="F57" i="5"/>
  <c r="H87" i="5"/>
  <c r="I2" i="5"/>
  <c r="H100" i="5"/>
  <c r="I23" i="5"/>
  <c r="H123" i="5"/>
  <c r="F2" i="5"/>
  <c r="G40" i="5"/>
  <c r="I121" i="5"/>
  <c r="F50" i="5"/>
  <c r="G98" i="5"/>
  <c r="I20" i="5"/>
  <c r="F82" i="5"/>
  <c r="E30" i="5"/>
  <c r="G67" i="5"/>
  <c r="H117" i="5"/>
  <c r="I125" i="5"/>
  <c r="I126" i="5"/>
  <c r="H73" i="5"/>
  <c r="H6" i="5"/>
  <c r="I104" i="5"/>
  <c r="F30" i="5"/>
  <c r="H56" i="5"/>
  <c r="F52" i="5"/>
  <c r="G39" i="5"/>
  <c r="F51" i="5"/>
  <c r="E121" i="5"/>
  <c r="E33" i="5"/>
  <c r="F19" i="5"/>
  <c r="E95" i="5"/>
  <c r="I53" i="5"/>
  <c r="E61" i="5"/>
  <c r="F25" i="5"/>
  <c r="I83" i="5"/>
  <c r="I36" i="5"/>
  <c r="G82" i="5"/>
  <c r="H80" i="5"/>
  <c r="F21" i="5"/>
  <c r="E111" i="5"/>
  <c r="E63" i="5"/>
  <c r="E71" i="5"/>
  <c r="G112" i="5"/>
  <c r="F56" i="5"/>
  <c r="I3" i="5"/>
  <c r="E119" i="5"/>
  <c r="F6" i="5"/>
  <c r="F53" i="5"/>
  <c r="H125" i="5"/>
  <c r="H16" i="5"/>
  <c r="I114" i="5"/>
  <c r="H53" i="5"/>
  <c r="F108" i="5"/>
  <c r="F17" i="5"/>
  <c r="G46" i="5"/>
  <c r="E101" i="5"/>
  <c r="I107" i="5"/>
  <c r="G113" i="5"/>
  <c r="G97" i="5"/>
  <c r="E3" i="5"/>
  <c r="G83" i="5"/>
  <c r="G89" i="5"/>
  <c r="E82" i="5"/>
  <c r="I91" i="5"/>
  <c r="G54" i="5"/>
  <c r="F7" i="5"/>
  <c r="G87" i="5"/>
  <c r="E100" i="5"/>
  <c r="E85" i="5"/>
  <c r="G101" i="5"/>
  <c r="H29" i="5"/>
  <c r="I106" i="5"/>
  <c r="I43" i="5"/>
  <c r="G15" i="5"/>
  <c r="F96" i="5"/>
  <c r="E92" i="5"/>
  <c r="G96" i="5"/>
  <c r="H119" i="5"/>
  <c r="H48" i="5"/>
  <c r="I37" i="5"/>
  <c r="H58" i="5"/>
  <c r="H95" i="5"/>
  <c r="G62" i="5"/>
  <c r="I108" i="5"/>
  <c r="G25" i="5"/>
  <c r="F36" i="5"/>
  <c r="H105" i="5"/>
  <c r="F126" i="5"/>
  <c r="H69" i="5"/>
  <c r="E99" i="5"/>
  <c r="E37" i="5"/>
  <c r="F112" i="5"/>
  <c r="F84" i="5"/>
  <c r="E49" i="5"/>
  <c r="H98" i="5"/>
  <c r="I122" i="5"/>
  <c r="E79" i="5"/>
  <c r="I78" i="5"/>
  <c r="I73" i="5"/>
  <c r="I4" i="5"/>
  <c r="G75" i="5"/>
  <c r="G3" i="5"/>
  <c r="F124" i="5"/>
  <c r="H2" i="5"/>
  <c r="I65" i="5"/>
  <c r="I48" i="5"/>
  <c r="G16" i="5"/>
  <c r="I18" i="5"/>
  <c r="I51" i="5"/>
  <c r="G115" i="5"/>
  <c r="I52" i="5"/>
  <c r="H37" i="5"/>
  <c r="I70" i="5"/>
  <c r="H14" i="5"/>
  <c r="G34" i="5"/>
  <c r="I61" i="5"/>
  <c r="F26" i="5"/>
  <c r="H89" i="5"/>
  <c r="F75" i="5"/>
  <c r="H96" i="5"/>
  <c r="E47" i="5"/>
  <c r="E69" i="5"/>
  <c r="E38" i="5"/>
  <c r="H24" i="5"/>
  <c r="G65" i="5"/>
  <c r="G6" i="5"/>
  <c r="I17" i="5"/>
  <c r="F106" i="5"/>
  <c r="H61" i="5"/>
  <c r="H120" i="5"/>
  <c r="G108" i="5"/>
  <c r="E57" i="5"/>
  <c r="F85" i="5"/>
  <c r="F97" i="5"/>
  <c r="E7" i="5"/>
  <c r="F59" i="5"/>
  <c r="I8" i="5"/>
  <c r="E126" i="5"/>
  <c r="I6" i="5"/>
  <c r="E109" i="5"/>
  <c r="F61" i="5"/>
  <c r="G103" i="5"/>
  <c r="I26" i="5"/>
  <c r="G125" i="5"/>
  <c r="E110" i="5"/>
  <c r="I113" i="5"/>
  <c r="H112" i="5"/>
  <c r="I28" i="5"/>
  <c r="E76" i="5"/>
  <c r="F22" i="5"/>
  <c r="E39" i="5"/>
  <c r="E108" i="5"/>
  <c r="F39" i="5"/>
  <c r="E25" i="5"/>
  <c r="H78" i="5"/>
  <c r="H60" i="5"/>
  <c r="G42" i="5"/>
  <c r="I16" i="5"/>
  <c r="I120" i="5"/>
  <c r="E34" i="5"/>
  <c r="I85" i="5"/>
  <c r="I55" i="5"/>
  <c r="E113" i="5"/>
  <c r="E42" i="5"/>
  <c r="H7" i="5"/>
  <c r="G32" i="5"/>
  <c r="F63" i="5"/>
  <c r="F60" i="5"/>
  <c r="G37" i="5"/>
  <c r="I9" i="5"/>
  <c r="F11" i="5"/>
  <c r="F23" i="5"/>
  <c r="E32" i="5"/>
  <c r="I24" i="5"/>
  <c r="F12" i="5"/>
  <c r="F90" i="5"/>
  <c r="G13" i="5"/>
  <c r="G95" i="5"/>
  <c r="I14" i="5"/>
  <c r="E24" i="5"/>
  <c r="E81" i="5"/>
  <c r="H10" i="5"/>
  <c r="G27" i="5"/>
  <c r="H84" i="5"/>
  <c r="H59" i="5"/>
  <c r="H42" i="5"/>
  <c r="H32" i="5"/>
  <c r="G74" i="5"/>
  <c r="E88" i="5"/>
  <c r="E105" i="5"/>
  <c r="G85" i="5"/>
  <c r="H68" i="5"/>
  <c r="I46" i="5"/>
  <c r="I5" i="5"/>
  <c r="G92" i="5"/>
  <c r="F24" i="5"/>
  <c r="F103" i="5"/>
  <c r="H9" i="5"/>
  <c r="E77" i="5"/>
  <c r="H102" i="5"/>
  <c r="I76" i="5"/>
  <c r="H5" i="5"/>
  <c r="G114" i="5"/>
  <c r="G60" i="5"/>
  <c r="F109" i="5"/>
  <c r="G119" i="5"/>
  <c r="F83" i="5"/>
  <c r="F86" i="5"/>
  <c r="F119" i="5"/>
  <c r="F104" i="5"/>
  <c r="G73" i="5"/>
  <c r="H103" i="5"/>
  <c r="G122" i="5"/>
  <c r="I90" i="5"/>
  <c r="I38" i="5"/>
  <c r="H17" i="5"/>
  <c r="I93" i="5"/>
  <c r="G24" i="5"/>
  <c r="G81" i="5"/>
  <c r="G28" i="5"/>
  <c r="F27" i="5"/>
  <c r="G56" i="5"/>
  <c r="F99" i="5"/>
  <c r="G53" i="5"/>
  <c r="G63" i="5"/>
  <c r="G69" i="5"/>
  <c r="F87" i="5"/>
  <c r="G124" i="5"/>
  <c r="H110" i="5"/>
  <c r="G104" i="5"/>
  <c r="G70" i="5"/>
  <c r="H113" i="5"/>
  <c r="I59" i="5"/>
  <c r="B6" i="5"/>
  <c r="E114" i="5"/>
  <c r="I7" i="5"/>
  <c r="H75" i="5"/>
  <c r="G57" i="5"/>
  <c r="E97" i="5"/>
  <c r="H54" i="5"/>
  <c r="E10" i="5"/>
  <c r="H91" i="5"/>
  <c r="H81" i="5"/>
  <c r="E2" i="5"/>
  <c r="G45" i="5"/>
  <c r="G90" i="5"/>
  <c r="G47" i="5"/>
  <c r="E23" i="5"/>
  <c r="E6" i="5"/>
  <c r="H85" i="5"/>
  <c r="H20" i="5"/>
  <c r="F70" i="5"/>
  <c r="I119" i="5"/>
  <c r="C24" i="6"/>
  <c r="D14" i="6" l="1"/>
  <c r="J1" i="5" a="1"/>
  <c r="D15" i="6"/>
  <c r="C23" i="6"/>
  <c r="D26" i="6"/>
  <c r="J14" i="5" l="1"/>
  <c r="J93" i="5"/>
  <c r="J76" i="5"/>
  <c r="J43" i="5"/>
  <c r="J53" i="5"/>
  <c r="J80" i="5"/>
  <c r="J4" i="5"/>
  <c r="J95" i="5"/>
  <c r="J88" i="5"/>
  <c r="J106" i="5"/>
  <c r="J84" i="5"/>
  <c r="J69" i="5"/>
  <c r="J102" i="5"/>
  <c r="J25" i="5"/>
  <c r="J22" i="5"/>
  <c r="J124" i="5"/>
  <c r="J30" i="5"/>
  <c r="J50" i="5"/>
  <c r="J52" i="5"/>
  <c r="J47" i="5"/>
  <c r="J38" i="5"/>
  <c r="J44" i="5"/>
  <c r="J107" i="5"/>
  <c r="J11" i="5"/>
  <c r="J15" i="5"/>
  <c r="J83" i="5"/>
  <c r="J64" i="5"/>
  <c r="J110" i="5"/>
  <c r="J66" i="5"/>
  <c r="J125" i="5"/>
  <c r="J117" i="5"/>
  <c r="J42" i="5"/>
  <c r="J98" i="5"/>
  <c r="J96" i="5"/>
  <c r="J39" i="5"/>
  <c r="J85" i="5"/>
  <c r="J63" i="5"/>
  <c r="J61" i="5"/>
  <c r="J87" i="5"/>
  <c r="J51" i="5"/>
  <c r="J79" i="5"/>
  <c r="J108" i="5"/>
  <c r="J74" i="5"/>
  <c r="J8" i="5"/>
  <c r="J3" i="5"/>
  <c r="J100" i="5"/>
  <c r="J33" i="5"/>
  <c r="J72" i="5"/>
  <c r="J105" i="5"/>
  <c r="J112" i="5"/>
  <c r="J103" i="5"/>
  <c r="J115" i="5"/>
  <c r="J82" i="5"/>
  <c r="J7" i="5"/>
  <c r="J111" i="5"/>
  <c r="J60" i="5"/>
  <c r="J104" i="5"/>
  <c r="J20" i="5"/>
  <c r="J57" i="5"/>
  <c r="J13" i="5"/>
  <c r="J6" i="5"/>
  <c r="J26" i="5"/>
  <c r="J113" i="5"/>
  <c r="J71" i="5"/>
  <c r="J75" i="5"/>
  <c r="J31" i="5"/>
  <c r="J86" i="5"/>
  <c r="J54" i="5"/>
  <c r="J58" i="5"/>
  <c r="J77" i="5"/>
  <c r="J118" i="5"/>
  <c r="J101" i="5"/>
  <c r="J5" i="5"/>
  <c r="J56" i="5"/>
  <c r="J109" i="5"/>
  <c r="J27" i="5"/>
  <c r="J73" i="5"/>
  <c r="J2" i="5"/>
  <c r="J45" i="5"/>
  <c r="J90" i="5"/>
  <c r="J91" i="5"/>
  <c r="J121" i="5"/>
  <c r="J120" i="5"/>
  <c r="J23" i="5"/>
  <c r="J29" i="5"/>
  <c r="J59" i="5"/>
  <c r="J16" i="5"/>
  <c r="J46" i="5"/>
  <c r="J10" i="5"/>
  <c r="J21" i="5"/>
  <c r="J49" i="5"/>
  <c r="J65" i="5"/>
  <c r="J62" i="5"/>
  <c r="J70" i="5"/>
  <c r="J94" i="5"/>
  <c r="J40" i="5"/>
  <c r="J126" i="5"/>
  <c r="J36" i="5"/>
  <c r="J81" i="5"/>
  <c r="J119" i="5"/>
  <c r="J1" i="5"/>
  <c r="J35" i="5"/>
  <c r="J17" i="5"/>
  <c r="J123" i="5"/>
  <c r="J99" i="5"/>
  <c r="J114" i="5"/>
  <c r="J68" i="5"/>
  <c r="J32" i="5"/>
  <c r="J67" i="5"/>
  <c r="J55" i="5"/>
  <c r="J12" i="5"/>
  <c r="J37" i="5"/>
  <c r="J18" i="5"/>
  <c r="J34" i="5"/>
  <c r="J122" i="5"/>
  <c r="J41" i="5"/>
  <c r="J9" i="5"/>
  <c r="J116" i="5"/>
  <c r="J78" i="5"/>
  <c r="J24" i="5"/>
  <c r="J92" i="5"/>
  <c r="J97" i="5"/>
  <c r="J48" i="5"/>
  <c r="J19" i="5"/>
  <c r="J28" i="5"/>
  <c r="J89" i="5"/>
  <c r="D24" i="6"/>
  <c r="D23" i="6"/>
  <c r="D27" i="6"/>
  <c r="D2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<sst xmlns="http://schemas.openxmlformats.org/spreadsheetml/2006/main" count="639" uniqueCount="159">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</sst>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06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8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7" fontId="15" fillId="12" borderId="25" xfId="1" applyNumberFormat="1" applyFont="1" applyFill="1" applyBorder="1" applyAlignment="1">
      <alignment horizontal="center" vertical="center"/>
    </xf>
    <xf numFmtId="177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Nov 18 2014 09:26:00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_USDYCSTD#0007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153</v>
      </c>
      <c r="M19" s="35" t="s">
        <v>124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154</v>
      </c>
      <c r="M20" s="35" t="s">
        <v>158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2.75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4"/>
      <c r="L21" s="33" t="s">
        <v>155</v>
      </c>
      <c r="M21" s="35" t="s">
        <v>157</v>
      </c>
      <c r="N21" s="3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2.75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66"/>
      <c r="L22" s="33" t="s">
        <v>156</v>
      </c>
      <c r="M22" s="35" t="str">
        <f>HolidayCheck&amp;"("&amp;LocalCalendar&amp;","&amp;LiborCalendar&amp;")"</f>
        <v>JoinHolidays(UnitedStates::Settlement,UnitedKingdom::Exchange)</v>
      </c>
      <c r="N22" s="6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41997</v>
      </c>
      <c r="D23" s="8">
        <f>MAX(_xll.ohPack(Selected!J1:J126))</f>
        <v>2.7659798659979331E-2</v>
      </c>
      <c r="E23" s="4"/>
      <c r="F23" s="4"/>
      <c r="G23" s="27"/>
      <c r="H23" s="3"/>
      <c r="I23" s="3"/>
      <c r="J23" s="3"/>
      <c r="K23" s="30"/>
      <c r="L23" s="37"/>
      <c r="M23" s="37"/>
      <c r="N23" s="3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63919</v>
      </c>
      <c r="D24" s="6">
        <f>MIN(_xll.ohPack(Selected!J1:J126))</f>
        <v>1.7186393716485911E-3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b">
        <f>_xll.qlExtrapolatorEnableExtrapolation(YieldCurve,TRUE)</f>
        <v>1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46" workbookViewId="0">
      <selection activeCell="K71" sqref="A71:K7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str">
        <f>Deposits!J3</f>
        <v>obj_00583#0002</v>
      </c>
      <c r="D2" s="112" t="str">
        <f>_xll.qlRateHelperQuoteName(C2)</f>
        <v>USDOND_Quote</v>
      </c>
      <c r="E2" s="113">
        <f>_xll.qlRateHelperQuoteValue($C2,Trigger)</f>
        <v>2.3E-3</v>
      </c>
      <c r="F2" s="113"/>
      <c r="G2" s="62" t="b">
        <v>1</v>
      </c>
      <c r="H2" s="62">
        <v>10</v>
      </c>
      <c r="I2" s="62">
        <v>1</v>
      </c>
      <c r="J2" s="114">
        <f>_xll.qlRateHelperEarliestDate($C2,Trigger)</f>
        <v>41997</v>
      </c>
      <c r="K2" s="115">
        <f>_xll.qlRateHelperLatestDate($C2,Trigger)</f>
        <v>41999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obj_0057f#0002</v>
      </c>
      <c r="D3" s="112" t="str">
        <f>_xll.qlRateHelperQuoteName(C3)</f>
        <v>USDTND_Quote</v>
      </c>
      <c r="E3" s="113">
        <f>_xll.qlRateHelperQuoteValue($C3,Trigger)</f>
        <v>2.5000000000000001E-3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41999</v>
      </c>
      <c r="K3" s="115">
        <f>_xll.qlRateHelperLatestDate($C3,Trigger)</f>
        <v>42002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obj_00585#0002</v>
      </c>
      <c r="D4" s="112" t="str">
        <f>_xll.qlRateHelperQuoteName(C4)</f>
        <v>USDSND_Quote</v>
      </c>
      <c r="E4" s="113">
        <f>_xll.qlRateHelperQuoteValue($C4,Trigger)</f>
        <v>2.5000000000000001E-3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42002</v>
      </c>
      <c r="K4" s="115">
        <f>_xll.qlRateHelperLatestDate($C4,Trigger)</f>
        <v>42003</v>
      </c>
    </row>
    <row r="5" spans="2:13" ht="11.25" customHeight="1" x14ac:dyDescent="0.25">
      <c r="B5" s="112" t="str">
        <f>Deposits!B6</f>
        <v>SW</v>
      </c>
      <c r="C5" s="112" t="str">
        <f>Deposits!J6</f>
        <v>obj_00586#0002</v>
      </c>
      <c r="D5" s="112" t="str">
        <f>_xll.qlRateHelperQuoteName(C5)</f>
        <v>USDSWD_Quote</v>
      </c>
      <c r="E5" s="113">
        <f>_xll.qlRateHelperQuoteValue($C5,Trigger)</f>
        <v>1.3399999999999998E-3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42003</v>
      </c>
      <c r="K5" s="115">
        <f>_xll.qlRateHelperLatestDate($C5,Trigger)</f>
        <v>42010</v>
      </c>
    </row>
    <row r="6" spans="2:13" ht="11.25" customHeight="1" x14ac:dyDescent="0.25">
      <c r="B6" s="112" t="str">
        <f>Deposits!B7</f>
        <v>2W</v>
      </c>
      <c r="C6" s="112" t="str">
        <f>Deposits!J7</f>
        <v>obj_0058f#0002</v>
      </c>
      <c r="D6" s="112" t="str">
        <f>_xll.qlRateHelperQuoteName(C6)</f>
        <v>USD2WD_Mx_Quote</v>
      </c>
      <c r="E6" s="113">
        <f>_xll.qlRateHelperQuoteValue($C6,Trigger)</f>
        <v>1.43625E-3</v>
      </c>
      <c r="F6" s="113"/>
      <c r="G6" s="62" t="b">
        <v>1</v>
      </c>
      <c r="H6" s="62">
        <v>10</v>
      </c>
      <c r="I6" s="62">
        <v>1</v>
      </c>
      <c r="J6" s="114">
        <f>_xll.qlRateHelperEarliestDate($C6,Trigger)</f>
        <v>42002</v>
      </c>
      <c r="K6" s="115">
        <f>_xll.qlRateHelperLatestDate($C6,Trigger)</f>
        <v>42016</v>
      </c>
    </row>
    <row r="7" spans="2:13" ht="11.25" customHeight="1" x14ac:dyDescent="0.25">
      <c r="B7" s="112" t="str">
        <f>Deposits!B8</f>
        <v>3W</v>
      </c>
      <c r="C7" s="112" t="str">
        <f>Deposits!J8</f>
        <v>obj_0058d#0002</v>
      </c>
      <c r="D7" s="112" t="str">
        <f>_xll.qlRateHelperQuoteName(C7)</f>
        <v>USD3WD_Mx_Quote</v>
      </c>
      <c r="E7" s="113">
        <f>_xll.qlRateHelperQuoteValue($C7,Trigger)</f>
        <v>1.5325E-3</v>
      </c>
      <c r="F7" s="113"/>
      <c r="G7" s="62" t="b">
        <v>1</v>
      </c>
      <c r="H7" s="62">
        <v>10</v>
      </c>
      <c r="I7" s="62">
        <v>1</v>
      </c>
      <c r="J7" s="114">
        <f>_xll.qlRateHelperEarliestDate($C7,Trigger)</f>
        <v>42002</v>
      </c>
      <c r="K7" s="115">
        <f>_xll.qlRateHelperLatestDate($C7,Trigger)</f>
        <v>42024</v>
      </c>
    </row>
    <row r="8" spans="2:13" ht="11.25" customHeight="1" x14ac:dyDescent="0.25">
      <c r="B8" s="112" t="str">
        <f>Deposits!B9</f>
        <v>1M</v>
      </c>
      <c r="C8" s="112" t="str">
        <f>Deposits!J9</f>
        <v>obj_00582#0002</v>
      </c>
      <c r="D8" s="112" t="str">
        <f>_xll.qlRateHelperQuoteName(C8)</f>
        <v>USD1MD_Quote</v>
      </c>
      <c r="E8" s="113">
        <f>_xll.qlRateHelperQuoteValue($C8,Trigger)</f>
        <v>1.6699999999999998E-3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42003</v>
      </c>
      <c r="K8" s="115">
        <f>_xll.qlRateHelperLatestDate($C8,Trigger)</f>
        <v>42034</v>
      </c>
    </row>
    <row r="9" spans="2:13" ht="11.25" customHeight="1" x14ac:dyDescent="0.25">
      <c r="B9" s="112" t="str">
        <f>Deposits!B10</f>
        <v>2M</v>
      </c>
      <c r="C9" s="112" t="str">
        <f>Deposits!J10</f>
        <v>obj_00584#0002</v>
      </c>
      <c r="D9" s="112" t="str">
        <f>_xll.qlRateHelperQuoteName(C9)</f>
        <v>USD2MD_Quote</v>
      </c>
      <c r="E9" s="113">
        <f>_xll.qlRateHelperQuoteValue($C9,Trigger)</f>
        <v>2.1024999999999998E-3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42003</v>
      </c>
      <c r="K9" s="115">
        <f>_xll.qlRateHelperLatestDate($C9,Trigger)</f>
        <v>42062</v>
      </c>
    </row>
    <row r="10" spans="2:13" ht="11.25" customHeight="1" x14ac:dyDescent="0.25">
      <c r="B10" s="112" t="str">
        <f>Deposits!B11</f>
        <v>3M</v>
      </c>
      <c r="C10" s="112" t="str">
        <f>Deposits!J11</f>
        <v>obj_00580#0002</v>
      </c>
      <c r="D10" s="112" t="str">
        <f>_xll.qlRateHelperQuoteName(C10)</f>
        <v>USD3MD_Quote</v>
      </c>
      <c r="E10" s="113">
        <f>_xll.qlRateHelperQuoteValue($C10,Trigger)</f>
        <v>2.5509999999999999E-3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42003</v>
      </c>
      <c r="K10" s="115">
        <f>_xll.qlRateHelperLatestDate($C10,Trigger)</f>
        <v>42093</v>
      </c>
    </row>
    <row r="11" spans="2:13" ht="11.25" customHeight="1" x14ac:dyDescent="0.25">
      <c r="B11" s="112" t="str">
        <f>Deposits!B12</f>
        <v>4M</v>
      </c>
      <c r="C11" s="112" t="str">
        <f>Deposits!J12</f>
        <v>obj_00590#0002</v>
      </c>
      <c r="D11" s="112" t="str">
        <f>_xll.qlRateHelperQuoteName(C11)</f>
        <v>USD4MD_Mx_Quote</v>
      </c>
      <c r="E11" s="113">
        <f>_xll.qlRateHelperQuoteValue($C11,Trigger)</f>
        <v>2.8963913000000004E-3</v>
      </c>
      <c r="F11" s="113"/>
      <c r="G11" s="62" t="b">
        <v>1</v>
      </c>
      <c r="H11" s="62">
        <v>10</v>
      </c>
      <c r="I11" s="62">
        <v>1</v>
      </c>
      <c r="J11" s="114">
        <f>_xll.qlRateHelperEarliestDate($C11,Trigger)</f>
        <v>42002</v>
      </c>
      <c r="K11" s="115">
        <f>_xll.qlRateHelperLatestDate($C11,Trigger)</f>
        <v>42123</v>
      </c>
    </row>
    <row r="12" spans="2:13" ht="11.25" customHeight="1" x14ac:dyDescent="0.25">
      <c r="B12" s="112" t="str">
        <f>Deposits!B13</f>
        <v>5M</v>
      </c>
      <c r="C12" s="112" t="str">
        <f>Deposits!J13</f>
        <v>obj_00588#0002</v>
      </c>
      <c r="D12" s="112" t="str">
        <f>_xll.qlRateHelperQuoteName(C12)</f>
        <v>USD5MD_Mx_Quote</v>
      </c>
      <c r="E12" s="113">
        <f>_xll.qlRateHelperQuoteValue($C12,Trigger)</f>
        <v>3.2094021699999998E-3</v>
      </c>
      <c r="F12" s="113"/>
      <c r="G12" s="62" t="b">
        <v>1</v>
      </c>
      <c r="H12" s="62">
        <v>10</v>
      </c>
      <c r="I12" s="62">
        <v>1</v>
      </c>
      <c r="J12" s="114">
        <f>_xll.qlRateHelperEarliestDate($C12,Trigger)</f>
        <v>42002</v>
      </c>
      <c r="K12" s="115">
        <f>_xll.qlRateHelperLatestDate($C12,Trigger)</f>
        <v>42153</v>
      </c>
    </row>
    <row r="13" spans="2:13" ht="11.25" customHeight="1" x14ac:dyDescent="0.25">
      <c r="B13" s="112" t="str">
        <f>Deposits!B14</f>
        <v>6M</v>
      </c>
      <c r="C13" s="112" t="str">
        <f>Deposits!J14</f>
        <v>obj_00587#0002</v>
      </c>
      <c r="D13" s="112" t="str">
        <f>_xll.qlRateHelperQuoteName(C13)</f>
        <v>USD6MD_Quote</v>
      </c>
      <c r="E13" s="113">
        <f>_xll.qlRateHelperQuoteValue($C13,Trigger)</f>
        <v>3.5439999999999998E-3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42003</v>
      </c>
      <c r="K13" s="115">
        <f>_xll.qlRateHelperLatestDate($C13,Trigger)</f>
        <v>42185</v>
      </c>
    </row>
    <row r="14" spans="2:13" ht="11.25" customHeight="1" x14ac:dyDescent="0.25">
      <c r="B14" s="112" t="str">
        <f>Deposits!B15</f>
        <v>7M</v>
      </c>
      <c r="C14" s="112" t="str">
        <f>Deposits!J15</f>
        <v>obj_00589#0002</v>
      </c>
      <c r="D14" s="112" t="str">
        <f>_xll.qlRateHelperQuoteName(C14)</f>
        <v>USD7MD_Mx_Quote</v>
      </c>
      <c r="E14" s="113">
        <f>_xll.qlRateHelperQuoteValue($C14,Trigger)</f>
        <v>3.9929135100000004E-3</v>
      </c>
      <c r="F14" s="113"/>
      <c r="G14" s="62" t="b">
        <v>1</v>
      </c>
      <c r="H14" s="62">
        <v>10</v>
      </c>
      <c r="I14" s="62">
        <v>1</v>
      </c>
      <c r="J14" s="114">
        <f>_xll.qlRateHelperEarliestDate($C14,Trigger)</f>
        <v>42002</v>
      </c>
      <c r="K14" s="115">
        <f>_xll.qlRateHelperLatestDate($C14,Trigger)</f>
        <v>42214</v>
      </c>
    </row>
    <row r="15" spans="2:13" ht="11.25" customHeight="1" x14ac:dyDescent="0.25">
      <c r="B15" s="112" t="str">
        <f>Deposits!B16</f>
        <v>8M</v>
      </c>
      <c r="C15" s="112" t="str">
        <f>Deposits!J16</f>
        <v>obj_0058c#0002</v>
      </c>
      <c r="D15" s="112" t="str">
        <f>_xll.qlRateHelperQuoteName(C15)</f>
        <v>USD8MD_Mx_Quote</v>
      </c>
      <c r="E15" s="113">
        <f>_xll.qlRateHelperQuoteValue($C15,Trigger)</f>
        <v>4.4273459499999997E-3</v>
      </c>
      <c r="F15" s="113"/>
      <c r="G15" s="62" t="b">
        <v>1</v>
      </c>
      <c r="H15" s="62">
        <v>10</v>
      </c>
      <c r="I15" s="62">
        <v>1</v>
      </c>
      <c r="J15" s="114">
        <f>_xll.qlRateHelperEarliestDate($C15,Trigger)</f>
        <v>42002</v>
      </c>
      <c r="K15" s="115">
        <f>_xll.qlRateHelperLatestDate($C15,Trigger)</f>
        <v>42247</v>
      </c>
    </row>
    <row r="16" spans="2:13" ht="11.25" customHeight="1" x14ac:dyDescent="0.25">
      <c r="B16" s="112" t="str">
        <f>Deposits!B17</f>
        <v>9M</v>
      </c>
      <c r="C16" s="112" t="str">
        <f>Deposits!J17</f>
        <v>obj_0058e#0002</v>
      </c>
      <c r="D16" s="112" t="str">
        <f>_xll.qlRateHelperQuoteName(C16)</f>
        <v>USD9MD_Mx_Quote</v>
      </c>
      <c r="E16" s="113">
        <f>_xll.qlRateHelperQuoteValue($C16,Trigger)</f>
        <v>4.9052216199999997E-3</v>
      </c>
      <c r="F16" s="113"/>
      <c r="G16" s="62" t="b">
        <v>1</v>
      </c>
      <c r="H16" s="62">
        <v>10</v>
      </c>
      <c r="I16" s="62">
        <v>1</v>
      </c>
      <c r="J16" s="114">
        <f>_xll.qlRateHelperEarliestDate($C16,Trigger)</f>
        <v>42002</v>
      </c>
      <c r="K16" s="115">
        <f>_xll.qlRateHelperLatestDate($C16,Trigger)</f>
        <v>42276</v>
      </c>
    </row>
    <row r="17" spans="1:11" ht="11.25" customHeight="1" x14ac:dyDescent="0.25">
      <c r="B17" s="112" t="str">
        <f>Deposits!B18</f>
        <v>10M</v>
      </c>
      <c r="C17" s="112" t="str">
        <f>Deposits!J18</f>
        <v>obj_0058b#0002</v>
      </c>
      <c r="D17" s="112" t="str">
        <f>_xll.qlRateHelperQuoteName(C17)</f>
        <v>USD10MD_Mx_Quote</v>
      </c>
      <c r="E17" s="113">
        <f>_xll.qlRateHelperQuoteValue($C17,Trigger)</f>
        <v>5.3106918900000001E-3</v>
      </c>
      <c r="F17" s="113"/>
      <c r="G17" s="62" t="b">
        <v>1</v>
      </c>
      <c r="H17" s="62">
        <v>10</v>
      </c>
      <c r="I17" s="62">
        <v>1</v>
      </c>
      <c r="J17" s="114">
        <f>_xll.qlRateHelperEarliestDate($C17,Trigger)</f>
        <v>42002</v>
      </c>
      <c r="K17" s="115">
        <f>_xll.qlRateHelperLatestDate($C17,Trigger)</f>
        <v>42306</v>
      </c>
    </row>
    <row r="18" spans="1:11" ht="11.25" customHeight="1" x14ac:dyDescent="0.25">
      <c r="B18" s="112" t="str">
        <f>Deposits!B19</f>
        <v>11M</v>
      </c>
      <c r="C18" s="112" t="str">
        <f>Deposits!J19</f>
        <v>obj_0058a#0002</v>
      </c>
      <c r="D18" s="112" t="str">
        <f>_xll.qlRateHelperQuoteName(C18)</f>
        <v>USD11MD_Mx_Quote</v>
      </c>
      <c r="E18" s="113">
        <f>_xll.qlRateHelperQuoteValue($C18,Trigger)</f>
        <v>5.7740864900000001E-3</v>
      </c>
      <c r="F18" s="113"/>
      <c r="G18" s="62" t="b">
        <v>1</v>
      </c>
      <c r="H18" s="62">
        <v>10</v>
      </c>
      <c r="I18" s="62">
        <v>1</v>
      </c>
      <c r="J18" s="114">
        <f>_xll.qlRateHelperEarliestDate($C18,Trigger)</f>
        <v>42002</v>
      </c>
      <c r="K18" s="115">
        <f>_xll.qlRateHelperLatestDate($C18,Trigger)</f>
        <v>42338</v>
      </c>
    </row>
    <row r="19" spans="1:11" ht="11.25" customHeight="1" x14ac:dyDescent="0.25">
      <c r="B19" s="112" t="str">
        <f>Deposits!B20</f>
        <v>1Y</v>
      </c>
      <c r="C19" s="112" t="str">
        <f>Deposits!J20</f>
        <v>obj_00501#0002</v>
      </c>
      <c r="D19" s="112" t="str">
        <f>_xll.qlRateHelperQuoteName(C19)</f>
        <v>USD1YD_Quote</v>
      </c>
      <c r="E19" s="113">
        <f>_xll.qlRateHelperQuoteValue($C19,Trigger)</f>
        <v>6.2229999999999994E-3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42003</v>
      </c>
      <c r="K19" s="115">
        <f>_xll.qlRateHelperLatestDate($C19,Trigger)</f>
        <v>42368</v>
      </c>
    </row>
    <row r="20" spans="1:11" ht="11.25" customHeight="1" x14ac:dyDescent="0.25">
      <c r="B20" s="117" t="str">
        <f>Deposits!B21</f>
        <v>181D</v>
      </c>
      <c r="C20" s="117" t="str">
        <f>Deposits!J21</f>
        <v>obj_00581#0002</v>
      </c>
      <c r="D20" s="117" t="str">
        <f>_xll.qlRateHelperQuoteName(C20)</f>
        <v>USD_STUB_Quote</v>
      </c>
      <c r="E20" s="118">
        <f>_xll.qlRateHelperQuoteValue($C20,Trigger)</f>
        <v>4.7314486500000001E-3</v>
      </c>
      <c r="F20" s="118"/>
      <c r="G20" s="119" t="b">
        <v>1</v>
      </c>
      <c r="H20" s="119">
        <v>10</v>
      </c>
      <c r="I20" s="119">
        <v>1</v>
      </c>
      <c r="J20" s="120">
        <f>_xll.qlRateHelperEarliestDate($C20,Trigger)</f>
        <v>42002</v>
      </c>
      <c r="K20" s="121">
        <f>_xll.qlRateHelperLatestDate($C20,Trigger)</f>
        <v>42263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F5</v>
      </c>
      <c r="C21" s="112" t="str">
        <f>Futures!H3</f>
        <v>obj_005d7#0002</v>
      </c>
      <c r="D21" s="112" t="str">
        <f>_xll.qlRateHelperQuoteName(C21)</f>
        <v>USDFUT3MF5_Quote</v>
      </c>
      <c r="E21" s="123">
        <f>_xll.qlRateHelperQuoteValue($C21,Trigger)</f>
        <v>99.743750000000006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42025</v>
      </c>
      <c r="K21" s="115">
        <f>_xll.qlRateHelperLatestDate($C21,Trigger)</f>
        <v>42115</v>
      </c>
    </row>
    <row r="22" spans="1:11" ht="11.25" customHeight="1" x14ac:dyDescent="0.25">
      <c r="A22" s="111" t="b">
        <v>0</v>
      </c>
      <c r="B22" s="112" t="str">
        <v>G5</v>
      </c>
      <c r="C22" s="112" t="str">
        <f>Futures!H4</f>
        <v>obj_005bd#0002</v>
      </c>
      <c r="D22" s="112" t="str">
        <f>_xll.qlRateHelperQuoteName(C22)</f>
        <v>USDFUT3MG5_Quote</v>
      </c>
      <c r="E22" s="123">
        <f>_xll.qlRateHelperQuoteValue($C22,Trigger)</f>
        <v>99.732500000000002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42053</v>
      </c>
      <c r="K22" s="115">
        <f>_xll.qlRateHelperLatestDate($C22,Trigger)</f>
        <v>42142</v>
      </c>
    </row>
    <row r="23" spans="1:11" ht="11.25" customHeight="1" x14ac:dyDescent="0.25">
      <c r="A23" s="111" t="b">
        <v>0</v>
      </c>
      <c r="B23" s="112" t="str">
        <v>H5</v>
      </c>
      <c r="C23" s="112" t="str">
        <f>Futures!H5</f>
        <v>obj_005af#0002</v>
      </c>
      <c r="D23" s="112" t="str">
        <f>_xll.qlRateHelperQuoteName(C23)</f>
        <v>USDFUT3MH5_Quote</v>
      </c>
      <c r="E23" s="123">
        <f>_xll.qlRateHelperQuoteValue($C23,Trigger)</f>
        <v>99.707499999999996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42081</v>
      </c>
      <c r="K23" s="115">
        <f>_xll.qlRateHelperLatestDate($C23,Trigger)</f>
        <v>42173</v>
      </c>
    </row>
    <row r="24" spans="1:11" ht="11.25" customHeight="1" x14ac:dyDescent="0.25">
      <c r="A24" s="111" t="b">
        <v>0</v>
      </c>
      <c r="B24" s="112" t="str">
        <v>J5</v>
      </c>
      <c r="C24" s="112" t="str">
        <f>Futures!H6</f>
        <v>obj_005a2#0002</v>
      </c>
      <c r="D24" s="112" t="str">
        <f>_xll.qlRateHelperQuoteName(C24)</f>
        <v>USDFUT3MJ5_Quote</v>
      </c>
      <c r="E24" s="123">
        <f>_xll.qlRateHelperQuoteValue($C24,Trigger)</f>
        <v>99.675000000000011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42109</v>
      </c>
      <c r="K24" s="115">
        <f>_xll.qlRateHelperLatestDate($C24,Trigger)</f>
        <v>42200</v>
      </c>
    </row>
    <row r="25" spans="1:11" ht="11.25" customHeight="1" x14ac:dyDescent="0.25">
      <c r="A25" s="111" t="b">
        <v>0</v>
      </c>
      <c r="B25" s="112" t="str">
        <v>K5</v>
      </c>
      <c r="C25" s="112" t="str">
        <f>Futures!H7</f>
        <v>obj_005b8#0002</v>
      </c>
      <c r="D25" s="112" t="str">
        <f>_xll.qlRateHelperQuoteName(C25)</f>
        <v>USDFUT3MK5_Quote</v>
      </c>
      <c r="E25" s="123" t="e">
        <f>_xll.qlRateHelperQuoteValue($C25,Trigger)</f>
        <v>#NUM!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42144</v>
      </c>
      <c r="K25" s="115">
        <f>_xll.qlRateHelperLatestDate($C25,Trigger)</f>
        <v>42236</v>
      </c>
    </row>
    <row r="26" spans="1:11" ht="11.25" customHeight="1" x14ac:dyDescent="0.25">
      <c r="A26" s="111" t="b">
        <v>0</v>
      </c>
      <c r="B26" s="112" t="str">
        <v>M5</v>
      </c>
      <c r="C26" s="112" t="str">
        <f>Futures!H8</f>
        <v>obj_005d6#0002</v>
      </c>
      <c r="D26" s="112" t="str">
        <f>_xll.qlRateHelperQuoteName(C26)</f>
        <v>USDFUT3MM5_Quote</v>
      </c>
      <c r="E26" s="123">
        <f>_xll.qlRateHelperQuoteValue($C26,Trigger)</f>
        <v>99.542500000000004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42172</v>
      </c>
      <c r="K26" s="115">
        <f>_xll.qlRateHelperLatestDate($C26,Trigger)</f>
        <v>42264</v>
      </c>
    </row>
    <row r="27" spans="1:11" ht="11.25" customHeight="1" x14ac:dyDescent="0.25">
      <c r="A27" s="111" t="b">
        <v>0</v>
      </c>
      <c r="B27" s="112" t="str">
        <v>N5</v>
      </c>
      <c r="C27" s="112" t="str">
        <f>Futures!H9</f>
        <v>obj_0059c#0002</v>
      </c>
      <c r="D27" s="112" t="str">
        <f>_xll.qlRateHelperQuoteName(C27)</f>
        <v>USDFUT3MN5_Quote</v>
      </c>
      <c r="E27" s="123" t="e">
        <f>_xll.qlRateHelperQuoteValue($C27,Trigger)</f>
        <v>#NUM!</v>
      </c>
      <c r="F27" s="113">
        <f>_xll.qlFuturesRateHelperConvexityAdjustment($C27,Trigger)</f>
        <v>0</v>
      </c>
      <c r="G27" s="62" t="b">
        <v>0</v>
      </c>
      <c r="H27" s="62">
        <v>60</v>
      </c>
      <c r="I27" s="62">
        <v>1</v>
      </c>
      <c r="J27" s="114">
        <f>_xll.qlRateHelperEarliestDate($C27,Trigger)</f>
        <v>42200</v>
      </c>
      <c r="K27" s="115">
        <f>_xll.qlRateHelperLatestDate($C27,Trigger)</f>
        <v>42292</v>
      </c>
    </row>
    <row r="28" spans="1:11" ht="11.25" customHeight="1" x14ac:dyDescent="0.25">
      <c r="A28" s="111" t="b">
        <v>0</v>
      </c>
      <c r="B28" s="112" t="str">
        <v>Q5</v>
      </c>
      <c r="C28" s="112" t="str">
        <f>Futures!H10</f>
        <v>obj_00593#0002</v>
      </c>
      <c r="D28" s="112" t="str">
        <f>_xll.qlRateHelperQuoteName(C28)</f>
        <v>USDFUT3MQ5_Quote</v>
      </c>
      <c r="E28" s="123" t="e">
        <f>_xll.qlRateHelperQuoteValue($C28,Trigger)</f>
        <v>#NUM!</v>
      </c>
      <c r="F28" s="113">
        <f>_xll.qlFuturesRateHelperConvexityAdjustment($C28,Trigger)</f>
        <v>0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42235</v>
      </c>
      <c r="K28" s="115">
        <f>_xll.qlRateHelperLatestDate($C28,Trigger)</f>
        <v>42327</v>
      </c>
    </row>
    <row r="29" spans="1:11" ht="11.25" customHeight="1" x14ac:dyDescent="0.25">
      <c r="A29" s="111" t="b">
        <v>0</v>
      </c>
      <c r="B29" s="112" t="str">
        <v>U5</v>
      </c>
      <c r="C29" s="112" t="str">
        <f>Futures!H11</f>
        <v>obj_005a0#0002</v>
      </c>
      <c r="D29" s="112" t="str">
        <f>_xll.qlRateHelperQuoteName(C29)</f>
        <v>USDFUT3MU5_Quote</v>
      </c>
      <c r="E29" s="123">
        <f>_xll.qlRateHelperQuoteValue($C29,Trigger)</f>
        <v>99.322499999999991</v>
      </c>
      <c r="F29" s="113">
        <f>_xll.qlFuturesRateHelperConvexityAdjustment($C29,Trigger)</f>
        <v>4.8999999999999998E-5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42263</v>
      </c>
      <c r="K29" s="115">
        <f>_xll.qlRateHelperLatestDate($C29,Trigger)</f>
        <v>42354</v>
      </c>
    </row>
    <row r="30" spans="1:11" ht="11.25" customHeight="1" x14ac:dyDescent="0.25">
      <c r="A30" s="111" t="b">
        <v>0</v>
      </c>
      <c r="B30" s="112" t="str">
        <v>V5</v>
      </c>
      <c r="C30" s="112" t="str">
        <f>Futures!H12</f>
        <v>obj_005bb#0002</v>
      </c>
      <c r="D30" s="112" t="str">
        <f>_xll.qlRateHelperQuoteName(C30)</f>
        <v>USDFUT3MV5_Quote</v>
      </c>
      <c r="E30" s="123" t="e">
        <f>_xll.qlRateHelperQuoteValue($C30,Trigger)</f>
        <v>#NUM!</v>
      </c>
      <c r="F30" s="113">
        <f>_xll.qlFuturesRateHelperConvexityAdjustment($C30,Trigger)</f>
        <v>0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42298</v>
      </c>
      <c r="K30" s="115">
        <f>_xll.qlRateHelperLatestDate($C30,Trigger)</f>
        <v>42390</v>
      </c>
    </row>
    <row r="31" spans="1:11" ht="11.25" customHeight="1" x14ac:dyDescent="0.25">
      <c r="A31" s="111" t="b">
        <v>0</v>
      </c>
      <c r="B31" s="112" t="str">
        <v>X5</v>
      </c>
      <c r="C31" s="112" t="str">
        <f>Futures!H13</f>
        <v>obj_00599#0002</v>
      </c>
      <c r="D31" s="112" t="str">
        <f>_xll.qlRateHelperQuoteName(C31)</f>
        <v>USDFUT3MX5_Quote</v>
      </c>
      <c r="E31" s="123" t="e">
        <f>_xll.qlRateHelperQuoteValue($C31,Trigger)</f>
        <v>#NUM!</v>
      </c>
      <c r="F31" s="113">
        <f>_xll.qlFuturesRateHelperConvexityAdjustment($C31,Trigger)</f>
        <v>0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42326</v>
      </c>
      <c r="K31" s="115">
        <f>_xll.qlRateHelperLatestDate($C31,Trigger)</f>
        <v>42418</v>
      </c>
    </row>
    <row r="32" spans="1:11" ht="11.25" customHeight="1" x14ac:dyDescent="0.25">
      <c r="A32" s="111" t="b">
        <v>0</v>
      </c>
      <c r="B32" s="112" t="str">
        <v>Z5</v>
      </c>
      <c r="C32" s="112" t="str">
        <f>Futures!H14</f>
        <v>obj_005a1#0002</v>
      </c>
      <c r="D32" s="112" t="str">
        <f>_xll.qlRateHelperQuoteName(C32)</f>
        <v>USDFUT3MZ5_Quote</v>
      </c>
      <c r="E32" s="123">
        <f>_xll.qlRateHelperQuoteValue($C32,Trigger)</f>
        <v>99.0625</v>
      </c>
      <c r="F32" s="113">
        <f>_xll.qlFuturesRateHelperConvexityAdjustment($C32,Trigger)</f>
        <v>7.9000000000000009E-5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42354</v>
      </c>
      <c r="K32" s="115">
        <f>_xll.qlRateHelperLatestDate($C32,Trigger)</f>
        <v>42445</v>
      </c>
    </row>
    <row r="33" spans="1:11" ht="11.25" customHeight="1" x14ac:dyDescent="0.25">
      <c r="A33" s="111" t="b">
        <v>1</v>
      </c>
      <c r="B33" s="112" t="str">
        <v>H6</v>
      </c>
      <c r="C33" s="112" t="str">
        <f>Futures!H15</f>
        <v>obj_005ab#0002</v>
      </c>
      <c r="D33" s="112" t="str">
        <f>_xll.qlRateHelperQuoteName(C33)</f>
        <v>USDFUT3MH6_Quote</v>
      </c>
      <c r="E33" s="123">
        <f>_xll.qlRateHelperQuoteValue($C33,Trigger)</f>
        <v>98.797499999999999</v>
      </c>
      <c r="F33" s="113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42445</v>
      </c>
      <c r="K33" s="115">
        <f>_xll.qlRateHelperLatestDate($C33,Trigger)</f>
        <v>42537</v>
      </c>
    </row>
    <row r="34" spans="1:11" ht="11.25" customHeight="1" x14ac:dyDescent="0.25">
      <c r="A34" s="111" t="b">
        <v>1</v>
      </c>
      <c r="B34" s="112" t="str">
        <v>M6</v>
      </c>
      <c r="C34" s="112" t="str">
        <f>Futures!H16</f>
        <v>obj_005de#0002</v>
      </c>
      <c r="D34" s="112" t="str">
        <f>_xll.qlRateHelperQuoteName(C34)</f>
        <v>USDFUT3MM6_Quote</v>
      </c>
      <c r="E34" s="123">
        <f>_xll.qlRateHelperQuoteValue($C34,Trigger)</f>
        <v>98.547499999999999</v>
      </c>
      <c r="F34" s="113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42536</v>
      </c>
      <c r="K34" s="115">
        <f>_xll.qlRateHelperLatestDate($C34,Trigger)</f>
        <v>42628</v>
      </c>
    </row>
    <row r="35" spans="1:11" ht="11.25" customHeight="1" x14ac:dyDescent="0.25">
      <c r="A35" s="111" t="b">
        <v>1</v>
      </c>
      <c r="B35" s="112" t="str">
        <v>U6</v>
      </c>
      <c r="C35" s="112" t="str">
        <f>Futures!H17</f>
        <v>obj_005cf#0002</v>
      </c>
      <c r="D35" s="112" t="str">
        <f>_xll.qlRateHelperQuoteName(C35)</f>
        <v>USDFUT3MU6_Quote</v>
      </c>
      <c r="E35" s="123">
        <f>_xll.qlRateHelperQuoteValue($C35,Trigger)</f>
        <v>98.3125</v>
      </c>
      <c r="F35" s="113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42634</v>
      </c>
      <c r="K35" s="115">
        <f>_xll.qlRateHelperLatestDate($C35,Trigger)</f>
        <v>42725</v>
      </c>
    </row>
    <row r="36" spans="1:11" ht="11.25" customHeight="1" x14ac:dyDescent="0.25">
      <c r="A36" s="111" t="b">
        <v>1</v>
      </c>
      <c r="B36" s="112" t="str">
        <v>Z6</v>
      </c>
      <c r="C36" s="112" t="str">
        <f>Futures!H18</f>
        <v>obj_00591#0002</v>
      </c>
      <c r="D36" s="112" t="str">
        <f>_xll.qlRateHelperQuoteName(C36)</f>
        <v>USDFUT3MZ6_Quote</v>
      </c>
      <c r="E36" s="123">
        <f>_xll.qlRateHelperQuoteValue($C36,Trigger)</f>
        <v>98.102499999999992</v>
      </c>
      <c r="F36" s="113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42725</v>
      </c>
      <c r="K36" s="115">
        <f>_xll.qlRateHelperLatestDate($C36,Trigger)</f>
        <v>42815</v>
      </c>
    </row>
    <row r="37" spans="1:11" ht="11.25" customHeight="1" x14ac:dyDescent="0.25">
      <c r="A37" s="111" t="b">
        <v>1</v>
      </c>
      <c r="B37" s="112" t="str">
        <v>H7</v>
      </c>
      <c r="C37" s="112" t="str">
        <f>Futures!H19</f>
        <v>obj_005b9#0002</v>
      </c>
      <c r="D37" s="112" t="str">
        <f>_xll.qlRateHelperQuoteName(C37)</f>
        <v>USDFUT3MH7_Quote</v>
      </c>
      <c r="E37" s="123">
        <f>_xll.qlRateHelperQuoteValue($C37,Trigger)</f>
        <v>97.9375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42809</v>
      </c>
      <c r="K37" s="115">
        <f>_xll.qlRateHelperLatestDate($C37,Trigger)</f>
        <v>42901</v>
      </c>
    </row>
    <row r="38" spans="1:11" ht="11.25" customHeight="1" x14ac:dyDescent="0.25">
      <c r="A38" s="111" t="b">
        <v>1</v>
      </c>
      <c r="B38" s="112" t="str">
        <v>M7</v>
      </c>
      <c r="C38" s="112" t="str">
        <f>Futures!H20</f>
        <v>obj_005c6#0002</v>
      </c>
      <c r="D38" s="112" t="str">
        <f>_xll.qlRateHelperQuoteName(C38)</f>
        <v>USDFUT3MM7_Quote</v>
      </c>
      <c r="E38" s="123">
        <f>_xll.qlRateHelperQuoteValue($C38,Trigger)</f>
        <v>97.784999999999997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42907</v>
      </c>
      <c r="K38" s="115">
        <f>_xll.qlRateHelperLatestDate($C38,Trigger)</f>
        <v>42999</v>
      </c>
    </row>
    <row r="39" spans="1:11" ht="11.25" customHeight="1" x14ac:dyDescent="0.25">
      <c r="A39" s="111" t="b">
        <v>1</v>
      </c>
      <c r="B39" s="112" t="str">
        <v>U7</v>
      </c>
      <c r="C39" s="112" t="str">
        <f>Futures!H21</f>
        <v>obj_005d4#0002</v>
      </c>
      <c r="D39" s="112" t="str">
        <f>_xll.qlRateHelperQuoteName(C39)</f>
        <v>USDFUT3MU7_Quote</v>
      </c>
      <c r="E39" s="123">
        <f>_xll.qlRateHelperQuoteValue($C39,Trigger)</f>
        <v>97.662499999999994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42998</v>
      </c>
      <c r="K39" s="115">
        <f>_xll.qlRateHelperLatestDate($C39,Trigger)</f>
        <v>43089</v>
      </c>
    </row>
    <row r="40" spans="1:11" ht="11.25" customHeight="1" x14ac:dyDescent="0.25">
      <c r="A40" s="111" t="b">
        <v>1</v>
      </c>
      <c r="B40" s="112" t="str">
        <v>Z7</v>
      </c>
      <c r="C40" s="112" t="str">
        <f>Futures!H22</f>
        <v>obj_005cc#0002</v>
      </c>
      <c r="D40" s="112" t="str">
        <f>_xll.qlRateHelperQuoteName(C40)</f>
        <v>USDFUT3MZ7_Quote</v>
      </c>
      <c r="E40" s="123">
        <f>_xll.qlRateHelperQuoteValue($C40,Trigger)</f>
        <v>97.557500000000005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43089</v>
      </c>
      <c r="K40" s="115">
        <f>_xll.qlRateHelperLatestDate($C40,Trigger)</f>
        <v>43179</v>
      </c>
    </row>
    <row r="41" spans="1:11" ht="11.25" customHeight="1" x14ac:dyDescent="0.25">
      <c r="A41" s="111" t="b">
        <v>1</v>
      </c>
      <c r="B41" s="112" t="str">
        <v>H8</v>
      </c>
      <c r="C41" s="112" t="str">
        <f>Futures!H23</f>
        <v>obj_005aa#0002</v>
      </c>
      <c r="D41" s="112" t="str">
        <f>_xll.qlRateHelperQuoteName(C41)</f>
        <v>USDFUT3MH8_Quote</v>
      </c>
      <c r="E41" s="123">
        <f>_xll.qlRateHelperQuoteValue($C41,Trigger)</f>
        <v>97.482500000000002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43180</v>
      </c>
      <c r="K41" s="115">
        <f>_xll.qlRateHelperLatestDate($C41,Trigger)</f>
        <v>43272</v>
      </c>
    </row>
    <row r="42" spans="1:11" ht="11.25" customHeight="1" x14ac:dyDescent="0.25">
      <c r="A42" s="111" t="b">
        <v>1</v>
      </c>
      <c r="B42" s="112" t="str">
        <v>M8</v>
      </c>
      <c r="C42" s="112" t="str">
        <f>Futures!H24</f>
        <v>obj_005c3#0002</v>
      </c>
      <c r="D42" s="112" t="str">
        <f>_xll.qlRateHelperQuoteName(C42)</f>
        <v>USDFUT3MM8_Quote</v>
      </c>
      <c r="E42" s="123">
        <f>_xll.qlRateHelperQuoteValue($C42,Trigger)</f>
        <v>97.417500000000004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43271</v>
      </c>
      <c r="K42" s="115">
        <f>_xll.qlRateHelperLatestDate($C42,Trigger)</f>
        <v>43363</v>
      </c>
    </row>
    <row r="43" spans="1:11" ht="11.25" customHeight="1" x14ac:dyDescent="0.25">
      <c r="A43" s="111" t="b">
        <v>1</v>
      </c>
      <c r="B43" s="112" t="str">
        <v>U8</v>
      </c>
      <c r="C43" s="112" t="str">
        <f>Futures!H25</f>
        <v>obj_005db#0002</v>
      </c>
      <c r="D43" s="112" t="str">
        <f>_xll.qlRateHelperQuoteName(C43)</f>
        <v>USDFUT3MU8_Quote</v>
      </c>
      <c r="E43" s="123">
        <f>_xll.qlRateHelperQuoteValue($C43,Trigger)</f>
        <v>97.357500000000002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43362</v>
      </c>
      <c r="K43" s="115">
        <f>_xll.qlRateHelperLatestDate($C43,Trigger)</f>
        <v>43453</v>
      </c>
    </row>
    <row r="44" spans="1:11" ht="11.25" customHeight="1" x14ac:dyDescent="0.25">
      <c r="A44" s="111" t="b">
        <v>1</v>
      </c>
      <c r="B44" s="112" t="str">
        <v>Z8</v>
      </c>
      <c r="C44" s="112" t="str">
        <f>Futures!H26</f>
        <v>obj_005a3#0002</v>
      </c>
      <c r="D44" s="112" t="str">
        <f>_xll.qlRateHelperQuoteName(C44)</f>
        <v>USDFUT3MZ8_Quote</v>
      </c>
      <c r="E44" s="123">
        <f>_xll.qlRateHelperQuoteValue($C44,Trigger)</f>
        <v>97.302500000000009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43453</v>
      </c>
      <c r="K44" s="115">
        <f>_xll.qlRateHelperLatestDate($C44,Trigger)</f>
        <v>43543</v>
      </c>
    </row>
    <row r="45" spans="1:11" ht="11.25" customHeight="1" x14ac:dyDescent="0.25">
      <c r="A45" s="111" t="b">
        <v>1</v>
      </c>
      <c r="B45" s="112" t="str">
        <v>H9</v>
      </c>
      <c r="C45" s="112" t="str">
        <f>Futures!H27</f>
        <v>obj_005c0#0002</v>
      </c>
      <c r="D45" s="112" t="str">
        <f>_xll.qlRateHelperQuoteName(C45)</f>
        <v>USDFUT3MH9_Quote</v>
      </c>
      <c r="E45" s="123">
        <f>_xll.qlRateHelperQuoteValue($C45,Trigger)</f>
        <v>97.259999999999991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43544</v>
      </c>
      <c r="K45" s="115">
        <f>_xll.qlRateHelperLatestDate($C45,Trigger)</f>
        <v>43636</v>
      </c>
    </row>
    <row r="46" spans="1:11" ht="11.25" customHeight="1" x14ac:dyDescent="0.25">
      <c r="A46" s="111" t="b">
        <v>1</v>
      </c>
      <c r="B46" s="112" t="str">
        <v>M9</v>
      </c>
      <c r="C46" s="112" t="str">
        <f>Futures!H28</f>
        <v>obj_00598#0002</v>
      </c>
      <c r="D46" s="112" t="str">
        <f>_xll.qlRateHelperQuoteName(C46)</f>
        <v>USDFUT3MM9_Quote</v>
      </c>
      <c r="E46" s="123">
        <f>_xll.qlRateHelperQuoteValue($C46,Trigger)</f>
        <v>97.222499999999997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43635</v>
      </c>
      <c r="K46" s="115">
        <f>_xll.qlRateHelperLatestDate($C46,Trigger)</f>
        <v>43727</v>
      </c>
    </row>
    <row r="47" spans="1:11" ht="11.25" customHeight="1" x14ac:dyDescent="0.25">
      <c r="A47" s="111" t="b">
        <v>1</v>
      </c>
      <c r="B47" s="112" t="str">
        <v>U9</v>
      </c>
      <c r="C47" s="112" t="str">
        <f>Futures!H29</f>
        <v>obj_0059b#0002</v>
      </c>
      <c r="D47" s="112" t="str">
        <f>_xll.qlRateHelperQuoteName(C47)</f>
        <v>USDFUT3MU9_Quote</v>
      </c>
      <c r="E47" s="123">
        <f>_xll.qlRateHelperQuoteValue($C47,Trigger)</f>
        <v>97.182500000000005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43726</v>
      </c>
      <c r="K47" s="115">
        <f>_xll.qlRateHelperLatestDate($C47,Trigger)</f>
        <v>43817</v>
      </c>
    </row>
    <row r="48" spans="1:11" ht="11.25" customHeight="1" x14ac:dyDescent="0.25">
      <c r="A48" s="111" t="b">
        <v>1</v>
      </c>
      <c r="B48" s="112" t="str">
        <v>Z9</v>
      </c>
      <c r="C48" s="112" t="str">
        <f>Futures!H30</f>
        <v>obj_00596#0002</v>
      </c>
      <c r="D48" s="112" t="str">
        <f>_xll.qlRateHelperQuoteName(C48)</f>
        <v>USDFUT3MZ9_Quote</v>
      </c>
      <c r="E48" s="123">
        <f>_xll.qlRateHelperQuoteValue($C48,Trigger)</f>
        <v>97.147500000000008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43817</v>
      </c>
      <c r="K48" s="115">
        <f>_xll.qlRateHelperLatestDate($C48,Trigger)</f>
        <v>43908</v>
      </c>
    </row>
    <row r="49" spans="1:13" ht="11.25" customHeight="1" x14ac:dyDescent="0.25">
      <c r="A49" s="111" t="b">
        <v>1</v>
      </c>
      <c r="B49" s="112" t="str">
        <v>H0</v>
      </c>
      <c r="C49" s="112" t="str">
        <f>Futures!H31</f>
        <v>obj_005c2#0002</v>
      </c>
      <c r="D49" s="112" t="str">
        <f>_xll.qlRateHelperQuoteName(C49)</f>
        <v>USDFUT3MH0_Quote</v>
      </c>
      <c r="E49" s="123">
        <f>_xll.qlRateHelperQuoteValue($C49,Trigger)</f>
        <v>97.122500000000002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43908</v>
      </c>
      <c r="K49" s="115">
        <f>_xll.qlRateHelperLatestDate($C49,Trigger)</f>
        <v>44000</v>
      </c>
    </row>
    <row r="50" spans="1:13" ht="11.25" customHeight="1" x14ac:dyDescent="0.25">
      <c r="A50" s="111" t="b">
        <v>1</v>
      </c>
      <c r="B50" s="112" t="str">
        <v>M0</v>
      </c>
      <c r="C50" s="112" t="str">
        <f>Futures!H32</f>
        <v>obj_005d8#0002</v>
      </c>
      <c r="D50" s="112" t="str">
        <f>_xll.qlRateHelperQuoteName(C50)</f>
        <v>USDFUT3MM0_Quote</v>
      </c>
      <c r="E50" s="123">
        <f>_xll.qlRateHelperQuoteValue($C50,Trigger)</f>
        <v>97.094999999999999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43999</v>
      </c>
      <c r="K50" s="115">
        <f>_xll.qlRateHelperLatestDate($C50,Trigger)</f>
        <v>44091</v>
      </c>
    </row>
    <row r="51" spans="1:13" ht="11.25" customHeight="1" x14ac:dyDescent="0.25">
      <c r="A51" s="111" t="b">
        <v>1</v>
      </c>
      <c r="B51" s="112" t="str">
        <v>U0</v>
      </c>
      <c r="C51" s="112" t="str">
        <f>Futures!H33</f>
        <v>obj_005a8#0002</v>
      </c>
      <c r="D51" s="112" t="str">
        <f>_xll.qlRateHelperQuoteName(C51)</f>
        <v>USDFUT3MU0_Quote</v>
      </c>
      <c r="E51" s="123">
        <f>_xll.qlRateHelperQuoteValue($C51,Trigger)</f>
        <v>97.06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44090</v>
      </c>
      <c r="K51" s="115">
        <f>_xll.qlRateHelperLatestDate($C51,Trigger)</f>
        <v>44181</v>
      </c>
    </row>
    <row r="52" spans="1:13" ht="11.25" customHeight="1" x14ac:dyDescent="0.25">
      <c r="A52" s="111" t="b">
        <v>1</v>
      </c>
      <c r="B52" s="112" t="str">
        <v>Z0</v>
      </c>
      <c r="C52" s="112" t="str">
        <f>Futures!H34</f>
        <v>obj_005b0#0002</v>
      </c>
      <c r="D52" s="112" t="str">
        <f>_xll.qlRateHelperQuoteName(C52)</f>
        <v>USDFUT3MZ0_Quote</v>
      </c>
      <c r="E52" s="123">
        <f>_xll.qlRateHelperQuoteValue($C52,Trigger)</f>
        <v>97.027500000000003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44181</v>
      </c>
      <c r="K52" s="115">
        <f>_xll.qlRateHelperLatestDate($C52,Trigger)</f>
        <v>44271</v>
      </c>
    </row>
    <row r="53" spans="1:13" ht="11.25" customHeight="1" x14ac:dyDescent="0.25">
      <c r="A53" s="111" t="b">
        <v>1</v>
      </c>
      <c r="B53" s="112" t="str">
        <v>H1</v>
      </c>
      <c r="C53" s="112" t="str">
        <f>Futures!H35</f>
        <v>obj_005b5#0002</v>
      </c>
      <c r="D53" s="112" t="str">
        <f>_xll.qlRateHelperQuoteName(C53)</f>
        <v>USDFUT3MH1_Quote</v>
      </c>
      <c r="E53" s="123">
        <f>_xll.qlRateHelperQuoteValue($C53,Trigger)</f>
        <v>97.004999999999995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44272</v>
      </c>
      <c r="K53" s="115">
        <f>_xll.qlRateHelperLatestDate($C53,Trigger)</f>
        <v>44364</v>
      </c>
    </row>
    <row r="54" spans="1:13" ht="11.25" customHeight="1" x14ac:dyDescent="0.25">
      <c r="A54" s="111" t="b">
        <v>1</v>
      </c>
      <c r="B54" s="112" t="str">
        <v>M1</v>
      </c>
      <c r="C54" s="112" t="str">
        <f>Futures!H36</f>
        <v>obj_005ba#0002</v>
      </c>
      <c r="D54" s="112" t="str">
        <f>_xll.qlRateHelperQuoteName(C54)</f>
        <v>USDFUT3MM1_Quote</v>
      </c>
      <c r="E54" s="123">
        <f>_xll.qlRateHelperQuoteValue($C54,Trigger)</f>
        <v>96.98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44363</v>
      </c>
      <c r="K54" s="115">
        <f>_xll.qlRateHelperLatestDate($C54,Trigger)</f>
        <v>44455</v>
      </c>
    </row>
    <row r="55" spans="1:13" ht="11.25" customHeight="1" x14ac:dyDescent="0.25">
      <c r="A55" s="111" t="b">
        <v>1</v>
      </c>
      <c r="B55" s="112" t="str">
        <v>U1</v>
      </c>
      <c r="C55" s="112" t="str">
        <f>Futures!H37</f>
        <v>obj_005b4#0002</v>
      </c>
      <c r="D55" s="112" t="str">
        <f>_xll.qlRateHelperQuoteName(C55)</f>
        <v>USDFUT3MU1_Quote</v>
      </c>
      <c r="E55" s="123">
        <f>_xll.qlRateHelperQuoteValue($C55,Trigger)</f>
        <v>96.954999999999998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44454</v>
      </c>
      <c r="K55" s="115">
        <f>_xll.qlRateHelperLatestDate($C55,Trigger)</f>
        <v>44545</v>
      </c>
    </row>
    <row r="56" spans="1:13" ht="11.25" customHeight="1" x14ac:dyDescent="0.25">
      <c r="A56" s="111" t="b">
        <v>1</v>
      </c>
      <c r="B56" s="112" t="str">
        <v>Z1</v>
      </c>
      <c r="C56" s="112" t="str">
        <f>Futures!H38</f>
        <v>obj_005df#0002</v>
      </c>
      <c r="D56" s="112" t="str">
        <f>_xll.qlRateHelperQuoteName(C56)</f>
        <v>USDFUT3MZ1_Quote</v>
      </c>
      <c r="E56" s="123">
        <f>_xll.qlRateHelperQuoteValue($C56,Trigger)</f>
        <v>96.927499999999995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44545</v>
      </c>
      <c r="K56" s="115">
        <f>_xll.qlRateHelperLatestDate($C56,Trigger)</f>
        <v>44635</v>
      </c>
    </row>
    <row r="57" spans="1:13" ht="11.25" customHeight="1" x14ac:dyDescent="0.25">
      <c r="A57" s="111" t="b">
        <v>1</v>
      </c>
      <c r="B57" s="112" t="str">
        <v>H2</v>
      </c>
      <c r="C57" s="112" t="str">
        <f>Futures!H39</f>
        <v>obj_005c8#0002</v>
      </c>
      <c r="D57" s="112" t="str">
        <f>_xll.qlRateHelperQuoteName(C57)</f>
        <v>USDFUT3MH2_Quote</v>
      </c>
      <c r="E57" s="123">
        <f>_xll.qlRateHelperQuoteValue($C57,Trigger)</f>
        <v>96.912499999999994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44636</v>
      </c>
      <c r="K57" s="115">
        <f>_xll.qlRateHelperLatestDate($C57,Trigger)</f>
        <v>44728</v>
      </c>
    </row>
    <row r="58" spans="1:13" ht="11.25" customHeight="1" x14ac:dyDescent="0.25">
      <c r="A58" s="111" t="b">
        <v>1</v>
      </c>
      <c r="B58" s="112" t="str">
        <v>M2</v>
      </c>
      <c r="C58" s="112" t="str">
        <f>Futures!H40</f>
        <v>obj_005cb#0002</v>
      </c>
      <c r="D58" s="112" t="str">
        <f>_xll.qlRateHelperQuoteName(C58)</f>
        <v>USDFUT3MM2_Quote</v>
      </c>
      <c r="E58" s="123">
        <f>_xll.qlRateHelperQuoteValue($C58,Trigger)</f>
        <v>96.89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44727</v>
      </c>
      <c r="K58" s="115">
        <f>_xll.qlRateHelperLatestDate($C58,Trigger)</f>
        <v>44819</v>
      </c>
    </row>
    <row r="59" spans="1:13" ht="11.25" customHeight="1" x14ac:dyDescent="0.25">
      <c r="A59" s="111" t="b">
        <v>1</v>
      </c>
      <c r="B59" s="112" t="str">
        <v>U2</v>
      </c>
      <c r="C59" s="112" t="str">
        <f>Futures!H41</f>
        <v>obj_00594#0002</v>
      </c>
      <c r="D59" s="112" t="str">
        <f>_xll.qlRateHelperQuoteName(C59)</f>
        <v>USDFUT3MU2_Quote</v>
      </c>
      <c r="E59" s="123">
        <f>_xll.qlRateHelperQuoteValue($C59,Trigger)</f>
        <v>96.86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44825</v>
      </c>
      <c r="K59" s="115">
        <f>_xll.qlRateHelperLatestDate($C59,Trigger)</f>
        <v>44916</v>
      </c>
    </row>
    <row r="60" spans="1:13" ht="11.25" customHeight="1" x14ac:dyDescent="0.25">
      <c r="A60" s="111" t="b">
        <v>1</v>
      </c>
      <c r="B60" s="112" t="str">
        <v>Z2</v>
      </c>
      <c r="C60" s="112" t="str">
        <f>Futures!H42</f>
        <v>obj_00597#0002</v>
      </c>
      <c r="D60" s="112" t="str">
        <f>_xll.qlRateHelperQuoteName(C60)</f>
        <v>USDFUT3MZ2_Quote</v>
      </c>
      <c r="E60" s="123">
        <f>_xll.qlRateHelperQuoteValue($C60,Trigger)</f>
        <v>96.842500000000001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44916</v>
      </c>
      <c r="K60" s="115">
        <f>_xll.qlRateHelperLatestDate($C60,Trigger)</f>
        <v>45006</v>
      </c>
    </row>
    <row r="61" spans="1:13" ht="11.25" customHeight="1" x14ac:dyDescent="0.25">
      <c r="A61" s="111" t="b">
        <v>1</v>
      </c>
      <c r="B61" s="112" t="str">
        <v>H3</v>
      </c>
      <c r="C61" s="112" t="str">
        <f>Futures!H43</f>
        <v>obj_005ad#0002</v>
      </c>
      <c r="D61" s="112" t="str">
        <f>_xll.qlRateHelperQuoteName(C61)</f>
        <v>USDFUT3MH3_Quote</v>
      </c>
      <c r="E61" s="123">
        <f>_xll.qlRateHelperQuoteValue($C61,Trigger)</f>
        <v>96.822499999999991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45000</v>
      </c>
      <c r="K61" s="115">
        <f>_xll.qlRateHelperLatestDate($C61,Trigger)</f>
        <v>45092</v>
      </c>
    </row>
    <row r="62" spans="1:13" ht="11.25" customHeight="1" x14ac:dyDescent="0.25">
      <c r="A62" s="116" t="b">
        <v>1</v>
      </c>
      <c r="B62" s="117" t="str">
        <v>M3</v>
      </c>
      <c r="C62" s="117" t="str">
        <f>Futures!H44</f>
        <v>obj_005b2#0002</v>
      </c>
      <c r="D62" s="117" t="str">
        <f>_xll.qlRateHelperQuoteName(C62)</f>
        <v>USDFUT3MM3_Quote</v>
      </c>
      <c r="E62" s="124">
        <f>_xll.qlRateHelperQuoteValue($C62,Trigger)</f>
        <v>96.802500000000009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45098</v>
      </c>
      <c r="K62" s="121">
        <f>_xll.qlRateHelperLatestDate($C62,Trigger)</f>
        <v>45190</v>
      </c>
      <c r="L62" s="125"/>
    </row>
    <row r="63" spans="1:13" ht="11.25" customHeight="1" x14ac:dyDescent="0.25">
      <c r="A63" s="188"/>
      <c r="B63" s="189" t="s">
        <v>36</v>
      </c>
      <c r="C63" s="189" t="str">
        <f>Swaps!K5</f>
        <v>obj_005d2#0003</v>
      </c>
      <c r="D63" s="189" t="str">
        <f>_xll.qlRateHelperQuoteName(C63)</f>
        <v>USDAM3L1Y_Quote</v>
      </c>
      <c r="E63" s="190">
        <f>_xll.qlRateHelperQuoteValue($C63,Trigger)</f>
        <v>4.3999999999999994E-3</v>
      </c>
      <c r="F63" s="190">
        <f>_xll.qlSwapRateHelperSpread($C63,Trigger)</f>
        <v>0</v>
      </c>
      <c r="G63" s="62" t="b">
        <v>0</v>
      </c>
      <c r="H63" s="191">
        <v>60</v>
      </c>
      <c r="I63" s="191">
        <v>1</v>
      </c>
      <c r="J63" s="192">
        <f>_xll.qlRateHelperEarliestDate($C63,Trigger)</f>
        <v>42003</v>
      </c>
      <c r="K63" s="193">
        <f>_xll.qlRateHelperLatestDate($C63,Trigger)</f>
        <v>42368</v>
      </c>
      <c r="M63" s="126"/>
    </row>
    <row r="64" spans="1:13" ht="11.25" customHeight="1" x14ac:dyDescent="0.25">
      <c r="A64" s="194"/>
      <c r="B64" s="112" t="s">
        <v>35</v>
      </c>
      <c r="C64" s="112" t="str">
        <f>Swaps!K6</f>
        <v>obj_005c4#0006</v>
      </c>
      <c r="D64" s="112" t="str">
        <f>_xll.qlRateHelperQuoteName(C64)</f>
        <v>USDAM3L15M_Quote</v>
      </c>
      <c r="E64" s="113" t="e">
        <f>_xll.qlRateHelperQuoteValue($C64,Trigger)</f>
        <v>#NUM!</v>
      </c>
      <c r="F64" s="113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>
        <f>_xll.qlRateHelperEarliestDate($C64,Trigger)</f>
        <v>42003</v>
      </c>
      <c r="K64" s="115">
        <f>_xll.qlRateHelperLatestDate($C64,Trigger)</f>
        <v>42459</v>
      </c>
      <c r="M64" s="126"/>
    </row>
    <row r="65" spans="1:15" ht="11.25" customHeight="1" x14ac:dyDescent="0.25">
      <c r="A65" s="194"/>
      <c r="B65" s="112" t="s">
        <v>34</v>
      </c>
      <c r="C65" s="112" t="str">
        <f>Swaps!K7</f>
        <v>obj_005c1#0003</v>
      </c>
      <c r="D65" s="112" t="str">
        <f>_xll.qlRateHelperQuoteName(C65)</f>
        <v>USDAM3L18M_Quote</v>
      </c>
      <c r="E65" s="113" t="e">
        <f>_xll.qlRateHelperQuoteValue($C65,Trigger)</f>
        <v>#NUM!</v>
      </c>
      <c r="F65" s="113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4">
        <f>_xll.qlRateHelperEarliestDate($C65,Trigger)</f>
        <v>42003</v>
      </c>
      <c r="K65" s="115">
        <f>_xll.qlRateHelperLatestDate($C65,Trigger)</f>
        <v>42551</v>
      </c>
      <c r="M65" s="126"/>
    </row>
    <row r="66" spans="1:15" ht="11.25" customHeight="1" x14ac:dyDescent="0.25">
      <c r="A66" s="194"/>
      <c r="B66" s="112" t="s">
        <v>33</v>
      </c>
      <c r="C66" s="112" t="str">
        <f>Swaps!K8</f>
        <v>obj_005bc#0003</v>
      </c>
      <c r="D66" s="112" t="str">
        <f>_xll.qlRateHelperQuoteName(C66)</f>
        <v>USDAM3L21M_Quote</v>
      </c>
      <c r="E66" s="113" t="e">
        <f>_xll.qlRateHelperQuoteValue($C66,Trigger)</f>
        <v>#NUM!</v>
      </c>
      <c r="F66" s="113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4">
        <f>_xll.qlRateHelperEarliestDate($C66,Trigger)</f>
        <v>42003</v>
      </c>
      <c r="K66" s="115">
        <f>_xll.qlRateHelperLatestDate($C66,Trigger)</f>
        <v>42643</v>
      </c>
      <c r="M66" s="126"/>
    </row>
    <row r="67" spans="1:15" ht="11.25" customHeight="1" x14ac:dyDescent="0.25">
      <c r="A67" s="194"/>
      <c r="B67" s="112" t="s">
        <v>32</v>
      </c>
      <c r="C67" s="112" t="str">
        <f>Swaps!K9</f>
        <v>obj_005b6#0003</v>
      </c>
      <c r="D67" s="112" t="str">
        <f>_xll.qlRateHelperQuoteName(C67)</f>
        <v>USDAM3L2Y_Quote</v>
      </c>
      <c r="E67" s="113">
        <f>_xll.qlRateHelperQuoteValue($C67,Trigger)</f>
        <v>8.8900000000000003E-3</v>
      </c>
      <c r="F67" s="113">
        <f>_xll.qlSwapRateHelperSpread($C67,Trigger)</f>
        <v>0</v>
      </c>
      <c r="G67" s="62" t="b">
        <v>0</v>
      </c>
      <c r="H67" s="62">
        <v>60</v>
      </c>
      <c r="I67" s="62">
        <v>1</v>
      </c>
      <c r="J67" s="114">
        <f>_xll.qlRateHelperEarliestDate($C67,Trigger)</f>
        <v>42003</v>
      </c>
      <c r="K67" s="115">
        <f>_xll.qlRateHelperLatestDate($C67,Trigger)</f>
        <v>42734</v>
      </c>
      <c r="M67" s="126"/>
    </row>
    <row r="68" spans="1:15" ht="11.25" customHeight="1" x14ac:dyDescent="0.25">
      <c r="A68" s="194"/>
      <c r="B68" s="112" t="s">
        <v>31</v>
      </c>
      <c r="C68" s="112" t="str">
        <f>Swaps!K10</f>
        <v>obj_005ac#0003</v>
      </c>
      <c r="D68" s="112" t="str">
        <f>_xll.qlRateHelperQuoteName(C68)</f>
        <v>USDAM3L3Y_Quote</v>
      </c>
      <c r="E68" s="113">
        <f>_xll.qlRateHelperQuoteValue($C68,Trigger)</f>
        <v>1.286E-2</v>
      </c>
      <c r="F68" s="113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4">
        <f>_xll.qlRateHelperEarliestDate($C68,Trigger)</f>
        <v>42003</v>
      </c>
      <c r="K68" s="115">
        <f>_xll.qlRateHelperLatestDate($C68,Trigger)</f>
        <v>43098</v>
      </c>
      <c r="M68" s="126"/>
      <c r="O68" s="197"/>
    </row>
    <row r="69" spans="1:15" ht="11.25" customHeight="1" x14ac:dyDescent="0.25">
      <c r="A69" s="194"/>
      <c r="B69" s="112" t="s">
        <v>30</v>
      </c>
      <c r="C69" s="112" t="str">
        <f>Swaps!K11</f>
        <v>obj_005ca#0003</v>
      </c>
      <c r="D69" s="112" t="str">
        <f>_xll.qlRateHelperQuoteName(C69)</f>
        <v>USDAM3L4Y_Quote</v>
      </c>
      <c r="E69" s="113">
        <f>_xll.qlRateHelperQuoteValue($C69,Trigger)</f>
        <v>1.575E-2</v>
      </c>
      <c r="F69" s="113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4">
        <f>_xll.qlRateHelperEarliestDate($C69,Trigger)</f>
        <v>42003</v>
      </c>
      <c r="K69" s="115">
        <f>_xll.qlRateHelperLatestDate($C69,Trigger)</f>
        <v>43465</v>
      </c>
      <c r="M69" s="126"/>
      <c r="O69" s="197"/>
    </row>
    <row r="70" spans="1:15" ht="11.25" customHeight="1" x14ac:dyDescent="0.25">
      <c r="A70" s="194"/>
      <c r="B70" s="112" t="s">
        <v>29</v>
      </c>
      <c r="C70" s="112" t="str">
        <f>Swaps!K12</f>
        <v>obj_005c7#0003</v>
      </c>
      <c r="D70" s="112" t="str">
        <f>_xll.qlRateHelperQuoteName(C70)</f>
        <v>USDAM3L5Y_Quote</v>
      </c>
      <c r="E70" s="113">
        <f>_xll.qlRateHelperQuoteValue($C70,Trigger)</f>
        <v>1.7760000000000001E-2</v>
      </c>
      <c r="F70" s="113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4">
        <f>_xll.qlRateHelperEarliestDate($C70,Trigger)</f>
        <v>42003</v>
      </c>
      <c r="K70" s="115">
        <f>_xll.qlRateHelperLatestDate($C70,Trigger)</f>
        <v>43829</v>
      </c>
      <c r="M70" s="126"/>
      <c r="O70" s="197"/>
    </row>
    <row r="71" spans="1:15" ht="11.25" customHeight="1" x14ac:dyDescent="0.25">
      <c r="A71" s="194"/>
      <c r="B71" s="112" t="s">
        <v>28</v>
      </c>
      <c r="C71" s="112" t="str">
        <f>Swaps!K13</f>
        <v>obj_005a9#0003</v>
      </c>
      <c r="D71" s="112" t="str">
        <f>_xll.qlRateHelperQuoteName(C71)</f>
        <v>USDAM3L6Y_Quote</v>
      </c>
      <c r="E71" s="113">
        <f>_xll.qlRateHelperQuoteValue($C71,Trigger)</f>
        <v>1.9220000000000001E-2</v>
      </c>
      <c r="F71" s="113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4">
        <f>_xll.qlRateHelperEarliestDate($C71,Trigger)</f>
        <v>42003</v>
      </c>
      <c r="K71" s="115">
        <f>_xll.qlRateHelperLatestDate($C71,Trigger)</f>
        <v>44195</v>
      </c>
      <c r="M71" s="126"/>
      <c r="O71" s="197"/>
    </row>
    <row r="72" spans="1:15" ht="11.25" customHeight="1" x14ac:dyDescent="0.25">
      <c r="A72" s="194"/>
      <c r="B72" s="112" t="s">
        <v>27</v>
      </c>
      <c r="C72" s="112" t="str">
        <f>Swaps!K14</f>
        <v>obj_005c5#0003</v>
      </c>
      <c r="D72" s="112" t="str">
        <f>_xll.qlRateHelperQuoteName(C72)</f>
        <v>USDAM3L7Y_Quote</v>
      </c>
      <c r="E72" s="113">
        <f>_xll.qlRateHelperQuoteValue($C72,Trigger)</f>
        <v>2.0380000000000002E-2</v>
      </c>
      <c r="F72" s="113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4">
        <f>_xll.qlRateHelperEarliestDate($C72,Trigger)</f>
        <v>42003</v>
      </c>
      <c r="K72" s="115">
        <f>_xll.qlRateHelperLatestDate($C72,Trigger)</f>
        <v>44560</v>
      </c>
      <c r="M72" s="126"/>
      <c r="O72" s="197"/>
    </row>
    <row r="73" spans="1:15" ht="11.25" customHeight="1" x14ac:dyDescent="0.25">
      <c r="A73" s="194"/>
      <c r="B73" s="112" t="s">
        <v>26</v>
      </c>
      <c r="C73" s="112" t="str">
        <f>Swaps!K15</f>
        <v>obj_005ae#0003</v>
      </c>
      <c r="D73" s="112" t="str">
        <f>_xll.qlRateHelperQuoteName(C73)</f>
        <v>USDAM3L8Y_Quote</v>
      </c>
      <c r="E73" s="113">
        <f>_xll.qlRateHelperQuoteValue($C73,Trigger)</f>
        <v>2.1299999999999999E-2</v>
      </c>
      <c r="F73" s="113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4">
        <f>_xll.qlRateHelperEarliestDate($C73,Trigger)</f>
        <v>42003</v>
      </c>
      <c r="K73" s="115">
        <f>_xll.qlRateHelperLatestDate($C73,Trigger)</f>
        <v>44925</v>
      </c>
      <c r="M73" s="126"/>
      <c r="O73" s="197"/>
    </row>
    <row r="74" spans="1:15" ht="11.25" customHeight="1" x14ac:dyDescent="0.25">
      <c r="A74" s="194"/>
      <c r="B74" s="112" t="s">
        <v>25</v>
      </c>
      <c r="C74" s="112" t="str">
        <f>Swaps!K16</f>
        <v>obj_005d5#0003</v>
      </c>
      <c r="D74" s="112" t="str">
        <f>_xll.qlRateHelperQuoteName(C74)</f>
        <v>USDAM3L9Y_Quote</v>
      </c>
      <c r="E74" s="113">
        <f>_xll.qlRateHelperQuoteValue($C74,Trigger)</f>
        <v>2.2080000000000002E-2</v>
      </c>
      <c r="F74" s="113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4">
        <f>_xll.qlRateHelperEarliestDate($C74,Trigger)</f>
        <v>42003</v>
      </c>
      <c r="K74" s="115">
        <f>_xll.qlRateHelperLatestDate($C74,Trigger)</f>
        <v>45289</v>
      </c>
      <c r="M74" s="126"/>
      <c r="O74" s="197"/>
    </row>
    <row r="75" spans="1:15" ht="11.25" customHeight="1" x14ac:dyDescent="0.25">
      <c r="A75" s="194"/>
      <c r="B75" s="112" t="s">
        <v>24</v>
      </c>
      <c r="C75" s="112" t="str">
        <f>Swaps!K17</f>
        <v>obj_0059a#0003</v>
      </c>
      <c r="D75" s="112" t="str">
        <f>_xll.qlRateHelperQuoteName(C75)</f>
        <v>USDAM3L10Y_Quote</v>
      </c>
      <c r="E75" s="113">
        <f>_xll.qlRateHelperQuoteValue($C75,Trigger)</f>
        <v>2.2720000000000004E-2</v>
      </c>
      <c r="F75" s="113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4">
        <f>_xll.qlRateHelperEarliestDate($C75,Trigger)</f>
        <v>42003</v>
      </c>
      <c r="K75" s="115">
        <f>_xll.qlRateHelperLatestDate($C75,Trigger)</f>
        <v>45656</v>
      </c>
      <c r="M75" s="126"/>
      <c r="O75" s="197"/>
    </row>
    <row r="76" spans="1:15" ht="11.25" customHeight="1" x14ac:dyDescent="0.25">
      <c r="A76" s="194"/>
      <c r="B76" s="112" t="s">
        <v>23</v>
      </c>
      <c r="C76" s="112" t="str">
        <f>Swaps!K18</f>
        <v>obj_005d9#0003</v>
      </c>
      <c r="D76" s="112" t="str">
        <f>_xll.qlRateHelperQuoteName(C76)</f>
        <v>USDAM3L11Y_Quote</v>
      </c>
      <c r="E76" s="113" t="e">
        <f>_xll.qlRateHelperQuoteValue($C76,Trigger)</f>
        <v>#NUM!</v>
      </c>
      <c r="F76" s="113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4">
        <f>_xll.qlRateHelperEarliestDate($C76,Trigger)</f>
        <v>42003</v>
      </c>
      <c r="K76" s="115">
        <f>_xll.qlRateHelperLatestDate($C76,Trigger)</f>
        <v>46021</v>
      </c>
      <c r="M76" s="126"/>
      <c r="O76" s="197"/>
    </row>
    <row r="77" spans="1:15" ht="11.25" customHeight="1" x14ac:dyDescent="0.25">
      <c r="A77" s="194"/>
      <c r="B77" s="112" t="s">
        <v>22</v>
      </c>
      <c r="C77" s="112" t="str">
        <f>Swaps!K19</f>
        <v>obj_005a6#0003</v>
      </c>
      <c r="D77" s="112" t="str">
        <f>_xll.qlRateHelperQuoteName(C77)</f>
        <v>USDAM3L12Y_Quote</v>
      </c>
      <c r="E77" s="113">
        <f>_xll.qlRateHelperQuoteValue($C77,Trigger)</f>
        <v>2.3799999999999998E-2</v>
      </c>
      <c r="F77" s="113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4">
        <f>_xll.qlRateHelperEarliestDate($C77,Trigger)</f>
        <v>42003</v>
      </c>
      <c r="K77" s="115">
        <f>_xll.qlRateHelperLatestDate($C77,Trigger)</f>
        <v>46386</v>
      </c>
      <c r="M77" s="126"/>
      <c r="O77" s="197"/>
    </row>
    <row r="78" spans="1:15" ht="11.25" customHeight="1" x14ac:dyDescent="0.25">
      <c r="A78" s="194"/>
      <c r="B78" s="112" t="s">
        <v>21</v>
      </c>
      <c r="C78" s="112" t="str">
        <f>Swaps!K20</f>
        <v>obj_005cd#0003</v>
      </c>
      <c r="D78" s="112" t="str">
        <f>_xll.qlRateHelperQuoteName(C78)</f>
        <v>USDAM3L13Y_Quote</v>
      </c>
      <c r="E78" s="113" t="e">
        <f>_xll.qlRateHelperQuoteValue($C78,Trigger)</f>
        <v>#NUM!</v>
      </c>
      <c r="F78" s="113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4">
        <f>_xll.qlRateHelperEarliestDate($C78,Trigger)</f>
        <v>42003</v>
      </c>
      <c r="K78" s="115">
        <f>_xll.qlRateHelperLatestDate($C78,Trigger)</f>
        <v>46751</v>
      </c>
      <c r="M78" s="126"/>
      <c r="O78" s="197"/>
    </row>
    <row r="79" spans="1:15" ht="11.25" customHeight="1" x14ac:dyDescent="0.25">
      <c r="A79" s="194"/>
      <c r="B79" s="112" t="s">
        <v>20</v>
      </c>
      <c r="C79" s="112" t="str">
        <f>Swaps!K21</f>
        <v>obj_005d1#0003</v>
      </c>
      <c r="D79" s="112" t="str">
        <f>_xll.qlRateHelperQuoteName(C79)</f>
        <v>USDAM3L14Y_Quote</v>
      </c>
      <c r="E79" s="113" t="e">
        <f>_xll.qlRateHelperQuoteValue($C79,Trigger)</f>
        <v>#NUM!</v>
      </c>
      <c r="F79" s="113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4">
        <f>_xll.qlRateHelperEarliestDate($C79,Trigger)</f>
        <v>42003</v>
      </c>
      <c r="K79" s="115">
        <f>_xll.qlRateHelperLatestDate($C79,Trigger)</f>
        <v>47116</v>
      </c>
      <c r="M79" s="126"/>
      <c r="O79" s="197"/>
    </row>
    <row r="80" spans="1:15" ht="11.25" customHeight="1" x14ac:dyDescent="0.25">
      <c r="A80" s="194"/>
      <c r="B80" s="112" t="s">
        <v>19</v>
      </c>
      <c r="C80" s="112" t="str">
        <f>Swaps!K22</f>
        <v>obj_005a7#0003</v>
      </c>
      <c r="D80" s="112" t="str">
        <f>_xll.qlRateHelperQuoteName(C80)</f>
        <v>USDAM3L15Y_Quote</v>
      </c>
      <c r="E80" s="113">
        <f>_xll.qlRateHelperQuoteValue($C80,Trigger)</f>
        <v>2.4930000000000004E-2</v>
      </c>
      <c r="F80" s="113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4">
        <f>_xll.qlRateHelperEarliestDate($C80,Trigger)</f>
        <v>42003</v>
      </c>
      <c r="K80" s="115">
        <f>_xll.qlRateHelperLatestDate($C80,Trigger)</f>
        <v>47483</v>
      </c>
      <c r="M80" s="126"/>
      <c r="O80" s="197"/>
    </row>
    <row r="81" spans="1:15" ht="11.25" customHeight="1" x14ac:dyDescent="0.25">
      <c r="A81" s="194"/>
      <c r="B81" s="112" t="s">
        <v>18</v>
      </c>
      <c r="C81" s="112" t="str">
        <f>Swaps!K23</f>
        <v>obj_005b7#0003</v>
      </c>
      <c r="D81" s="112" t="str">
        <f>_xll.qlRateHelperQuoteName(C81)</f>
        <v>USDAM3L16Y_Quote</v>
      </c>
      <c r="E81" s="113" t="e">
        <f>_xll.qlRateHelperQuoteValue($C81,Trigger)</f>
        <v>#NUM!</v>
      </c>
      <c r="F81" s="113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4">
        <f>_xll.qlRateHelperEarliestDate($C81,Trigger)</f>
        <v>42003</v>
      </c>
      <c r="K81" s="115">
        <f>_xll.qlRateHelperLatestDate($C81,Trigger)</f>
        <v>47847</v>
      </c>
      <c r="M81" s="126"/>
      <c r="O81" s="197"/>
    </row>
    <row r="82" spans="1:15" ht="11.25" customHeight="1" x14ac:dyDescent="0.25">
      <c r="A82" s="194"/>
      <c r="B82" s="112" t="s">
        <v>17</v>
      </c>
      <c r="C82" s="112" t="str">
        <f>Swaps!K24</f>
        <v>obj_00595#0003</v>
      </c>
      <c r="D82" s="112" t="str">
        <f>_xll.qlRateHelperQuoteName(C82)</f>
        <v>USDAM3L17Y_Quote</v>
      </c>
      <c r="E82" s="113" t="e">
        <f>_xll.qlRateHelperQuoteValue($C82,Trigger)</f>
        <v>#NUM!</v>
      </c>
      <c r="F82" s="113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4">
        <f>_xll.qlRateHelperEarliestDate($C82,Trigger)</f>
        <v>42003</v>
      </c>
      <c r="K82" s="115">
        <f>_xll.qlRateHelperLatestDate($C82,Trigger)</f>
        <v>48212</v>
      </c>
      <c r="M82" s="126"/>
      <c r="O82" s="197"/>
    </row>
    <row r="83" spans="1:15" ht="11.25" customHeight="1" x14ac:dyDescent="0.25">
      <c r="A83" s="194"/>
      <c r="B83" s="112" t="s">
        <v>16</v>
      </c>
      <c r="C83" s="112" t="str">
        <f>Swaps!K25</f>
        <v>obj_005a5#0003</v>
      </c>
      <c r="D83" s="112" t="str">
        <f>_xll.qlRateHelperQuoteName(C83)</f>
        <v>USDAM3L18Y_Quote</v>
      </c>
      <c r="E83" s="113" t="e">
        <f>_xll.qlRateHelperQuoteValue($C83,Trigger)</f>
        <v>#NUM!</v>
      </c>
      <c r="F83" s="113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4">
        <f>_xll.qlRateHelperEarliestDate($C83,Trigger)</f>
        <v>42003</v>
      </c>
      <c r="K83" s="115">
        <f>_xll.qlRateHelperLatestDate($C83,Trigger)</f>
        <v>48578</v>
      </c>
      <c r="M83" s="126"/>
      <c r="O83" s="197"/>
    </row>
    <row r="84" spans="1:15" ht="11.25" customHeight="1" x14ac:dyDescent="0.25">
      <c r="A84" s="194"/>
      <c r="B84" s="112" t="s">
        <v>15</v>
      </c>
      <c r="C84" s="112" t="str">
        <f>Swaps!K26</f>
        <v>obj_005a4#0003</v>
      </c>
      <c r="D84" s="112" t="str">
        <f>_xll.qlRateHelperQuoteName(C84)</f>
        <v>USDAM3L19Y_Quote</v>
      </c>
      <c r="E84" s="113" t="e">
        <f>_xll.qlRateHelperQuoteValue($C84,Trigger)</f>
        <v>#NUM!</v>
      </c>
      <c r="F84" s="113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4">
        <f>_xll.qlRateHelperEarliestDate($C84,Trigger)</f>
        <v>42003</v>
      </c>
      <c r="K84" s="115">
        <f>_xll.qlRateHelperLatestDate($C84,Trigger)</f>
        <v>48943</v>
      </c>
      <c r="M84" s="126"/>
      <c r="O84" s="197"/>
    </row>
    <row r="85" spans="1:15" ht="11.25" customHeight="1" x14ac:dyDescent="0.25">
      <c r="A85" s="194"/>
      <c r="B85" s="112" t="s">
        <v>14</v>
      </c>
      <c r="C85" s="112" t="str">
        <f>Swaps!K27</f>
        <v>obj_005b1#0003</v>
      </c>
      <c r="D85" s="112" t="str">
        <f>_xll.qlRateHelperQuoteName(C85)</f>
        <v>USDAM3L20Y_Quote</v>
      </c>
      <c r="E85" s="113">
        <f>_xll.qlRateHelperQuoteValue($C85,Trigger)</f>
        <v>2.6019999999999998E-2</v>
      </c>
      <c r="F85" s="113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4">
        <f>_xll.qlRateHelperEarliestDate($C85,Trigger)</f>
        <v>42003</v>
      </c>
      <c r="K85" s="115">
        <f>_xll.qlRateHelperLatestDate($C85,Trigger)</f>
        <v>49307</v>
      </c>
      <c r="M85" s="126"/>
      <c r="O85" s="197"/>
    </row>
    <row r="86" spans="1:15" ht="11.25" customHeight="1" x14ac:dyDescent="0.25">
      <c r="A86" s="194"/>
      <c r="B86" s="112" t="s">
        <v>13</v>
      </c>
      <c r="C86" s="112" t="str">
        <f>Swaps!K28</f>
        <v>obj_005c9#0003</v>
      </c>
      <c r="D86" s="112" t="str">
        <f>_xll.qlRateHelperQuoteName(C86)</f>
        <v>USDAM3L21Y_Quote</v>
      </c>
      <c r="E86" s="113" t="e">
        <f>_xll.qlRateHelperQuoteValue($C86,Trigger)</f>
        <v>#NUM!</v>
      </c>
      <c r="F86" s="113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4">
        <f>_xll.qlRateHelperEarliestDate($C86,Trigger)</f>
        <v>42003</v>
      </c>
      <c r="K86" s="115">
        <f>_xll.qlRateHelperLatestDate($C86,Trigger)</f>
        <v>49674</v>
      </c>
      <c r="M86" s="126"/>
      <c r="O86" s="197"/>
    </row>
    <row r="87" spans="1:15" ht="11.25" customHeight="1" x14ac:dyDescent="0.25">
      <c r="A87" s="194"/>
      <c r="B87" s="112" t="s">
        <v>12</v>
      </c>
      <c r="C87" s="112" t="str">
        <f>Swaps!K29</f>
        <v>obj_005dd#0003</v>
      </c>
      <c r="D87" s="112" t="str">
        <f>_xll.qlRateHelperQuoteName(C87)</f>
        <v>USDAM3L22Y_Quote</v>
      </c>
      <c r="E87" s="113" t="e">
        <f>_xll.qlRateHelperQuoteValue($C87,Trigger)</f>
        <v>#NUM!</v>
      </c>
      <c r="F87" s="113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4">
        <f>_xll.qlRateHelperEarliestDate($C87,Trigger)</f>
        <v>42003</v>
      </c>
      <c r="K87" s="115">
        <f>_xll.qlRateHelperLatestDate($C87,Trigger)</f>
        <v>50039</v>
      </c>
      <c r="M87" s="126"/>
      <c r="O87" s="197"/>
    </row>
    <row r="88" spans="1:15" ht="11.25" customHeight="1" x14ac:dyDescent="0.25">
      <c r="A88" s="194"/>
      <c r="B88" s="112" t="s">
        <v>11</v>
      </c>
      <c r="C88" s="112" t="str">
        <f>Swaps!K30</f>
        <v>obj_005ce#0003</v>
      </c>
      <c r="D88" s="112" t="str">
        <f>_xll.qlRateHelperQuoteName(C88)</f>
        <v>USDAM3L23Y_Quote</v>
      </c>
      <c r="E88" s="113" t="e">
        <f>_xll.qlRateHelperQuoteValue($C88,Trigger)</f>
        <v>#NUM!</v>
      </c>
      <c r="F88" s="113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4">
        <f>_xll.qlRateHelperEarliestDate($C88,Trigger)</f>
        <v>42003</v>
      </c>
      <c r="K88" s="115">
        <f>_xll.qlRateHelperLatestDate($C88,Trigger)</f>
        <v>50404</v>
      </c>
      <c r="M88" s="126"/>
      <c r="O88" s="197"/>
    </row>
    <row r="89" spans="1:15" ht="11.25" customHeight="1" x14ac:dyDescent="0.25">
      <c r="A89" s="194"/>
      <c r="B89" s="112" t="s">
        <v>10</v>
      </c>
      <c r="C89" s="112" t="str">
        <f>Swaps!K31</f>
        <v>obj_005da#0003</v>
      </c>
      <c r="D89" s="112" t="str">
        <f>_xll.qlRateHelperQuoteName(C89)</f>
        <v>USDAM3L24Y_Quote</v>
      </c>
      <c r="E89" s="113" t="e">
        <f>_xll.qlRateHelperQuoteValue($C89,Trigger)</f>
        <v>#NUM!</v>
      </c>
      <c r="F89" s="113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4">
        <f>_xll.qlRateHelperEarliestDate($C89,Trigger)</f>
        <v>42003</v>
      </c>
      <c r="K89" s="115">
        <f>_xll.qlRateHelperLatestDate($C89,Trigger)</f>
        <v>50769</v>
      </c>
      <c r="M89" s="126"/>
      <c r="O89" s="197"/>
    </row>
    <row r="90" spans="1:15" ht="11.25" customHeight="1" x14ac:dyDescent="0.25">
      <c r="A90" s="194"/>
      <c r="B90" s="112" t="s">
        <v>9</v>
      </c>
      <c r="C90" s="112" t="str">
        <f>Swaps!K32</f>
        <v>obj_005d3#0003</v>
      </c>
      <c r="D90" s="112" t="str">
        <f>_xll.qlRateHelperQuoteName(C90)</f>
        <v>USDAM3L25Y_Quote</v>
      </c>
      <c r="E90" s="113">
        <f>_xll.qlRateHelperQuoteValue($C90,Trigger)</f>
        <v>2.6530000000000001E-2</v>
      </c>
      <c r="F90" s="113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4">
        <f>_xll.qlRateHelperEarliestDate($C90,Trigger)</f>
        <v>42003</v>
      </c>
      <c r="K90" s="115">
        <f>_xll.qlRateHelperLatestDate($C90,Trigger)</f>
        <v>51134</v>
      </c>
      <c r="M90" s="126"/>
      <c r="O90" s="197"/>
    </row>
    <row r="91" spans="1:15" ht="11.25" customHeight="1" x14ac:dyDescent="0.25">
      <c r="A91" s="194"/>
      <c r="B91" s="112" t="s">
        <v>8</v>
      </c>
      <c r="C91" s="112" t="str">
        <f>Swaps!K33</f>
        <v>obj_0059d#0003</v>
      </c>
      <c r="D91" s="112" t="str">
        <f>_xll.qlRateHelperQuoteName(C91)</f>
        <v>USDAM3L26Y_Quote</v>
      </c>
      <c r="E91" s="113" t="e">
        <f>_xll.qlRateHelperQuoteValue($C91,Trigger)</f>
        <v>#NUM!</v>
      </c>
      <c r="F91" s="113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4">
        <f>_xll.qlRateHelperEarliestDate($C91,Trigger)</f>
        <v>42003</v>
      </c>
      <c r="K91" s="115">
        <f>_xll.qlRateHelperLatestDate($C91,Trigger)</f>
        <v>51501</v>
      </c>
      <c r="M91" s="126"/>
      <c r="O91" s="197"/>
    </row>
    <row r="92" spans="1:15" ht="11.25" customHeight="1" x14ac:dyDescent="0.25">
      <c r="A92" s="194"/>
      <c r="B92" s="112" t="s">
        <v>7</v>
      </c>
      <c r="C92" s="112" t="str">
        <f>Swaps!K34</f>
        <v>obj_005bf#0003</v>
      </c>
      <c r="D92" s="112" t="str">
        <f>_xll.qlRateHelperQuoteName(C92)</f>
        <v>USDAM3L27Y_Quote</v>
      </c>
      <c r="E92" s="113" t="e">
        <f>_xll.qlRateHelperQuoteValue($C92,Trigger)</f>
        <v>#NUM!</v>
      </c>
      <c r="F92" s="113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4">
        <f>_xll.qlRateHelperEarliestDate($C92,Trigger)</f>
        <v>42003</v>
      </c>
      <c r="K92" s="115">
        <f>_xll.qlRateHelperLatestDate($C92,Trigger)</f>
        <v>51865</v>
      </c>
      <c r="M92" s="126"/>
      <c r="O92" s="197"/>
    </row>
    <row r="93" spans="1:15" ht="11.25" customHeight="1" x14ac:dyDescent="0.25">
      <c r="A93" s="194"/>
      <c r="B93" s="112" t="s">
        <v>6</v>
      </c>
      <c r="C93" s="112" t="str">
        <f>Swaps!K35</f>
        <v>obj_0059f#0003</v>
      </c>
      <c r="D93" s="112" t="str">
        <f>_xll.qlRateHelperQuoteName(C93)</f>
        <v>USDAM3L28Y_Quote</v>
      </c>
      <c r="E93" s="113" t="e">
        <f>_xll.qlRateHelperQuoteValue($C93,Trigger)</f>
        <v>#NUM!</v>
      </c>
      <c r="F93" s="113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4">
        <f>_xll.qlRateHelperEarliestDate($C93,Trigger)</f>
        <v>42003</v>
      </c>
      <c r="K93" s="115">
        <f>_xll.qlRateHelperLatestDate($C93,Trigger)</f>
        <v>52230</v>
      </c>
      <c r="M93" s="126"/>
      <c r="O93" s="197"/>
    </row>
    <row r="94" spans="1:15" ht="11.25" customHeight="1" x14ac:dyDescent="0.25">
      <c r="A94" s="194"/>
      <c r="B94" s="112" t="s">
        <v>5</v>
      </c>
      <c r="C94" s="112" t="str">
        <f>Swaps!K36</f>
        <v>obj_005dc#0003</v>
      </c>
      <c r="D94" s="112" t="str">
        <f>_xll.qlRateHelperQuoteName(C94)</f>
        <v>USDAM3L29Y_Quote</v>
      </c>
      <c r="E94" s="113" t="e">
        <f>_xll.qlRateHelperQuoteValue($C94,Trigger)</f>
        <v>#NUM!</v>
      </c>
      <c r="F94" s="113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4">
        <f>_xll.qlRateHelperEarliestDate($C94,Trigger)</f>
        <v>42003</v>
      </c>
      <c r="K94" s="115">
        <f>_xll.qlRateHelperLatestDate($C94,Trigger)</f>
        <v>52595</v>
      </c>
      <c r="M94" s="126"/>
      <c r="O94" s="197"/>
    </row>
    <row r="95" spans="1:15" ht="11.25" customHeight="1" x14ac:dyDescent="0.25">
      <c r="A95" s="194"/>
      <c r="B95" s="112" t="s">
        <v>4</v>
      </c>
      <c r="C95" s="112" t="str">
        <f>Swaps!K37</f>
        <v>obj_00592#0003</v>
      </c>
      <c r="D95" s="112" t="str">
        <f>_xll.qlRateHelperQuoteName(C95)</f>
        <v>USDAM3L30Y_Quote</v>
      </c>
      <c r="E95" s="113">
        <f>_xll.qlRateHelperQuoteValue($C95,Trigger)</f>
        <v>2.6770000000000002E-2</v>
      </c>
      <c r="F95" s="113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4">
        <f>_xll.qlRateHelperEarliestDate($C95,Trigger)</f>
        <v>42003</v>
      </c>
      <c r="K95" s="115">
        <f>_xll.qlRateHelperLatestDate($C95,Trigger)</f>
        <v>52961</v>
      </c>
      <c r="M95" s="126"/>
      <c r="O95" s="197"/>
    </row>
    <row r="96" spans="1:15" ht="11.25" customHeight="1" x14ac:dyDescent="0.25">
      <c r="A96" s="194"/>
      <c r="B96" s="112" t="s">
        <v>3</v>
      </c>
      <c r="C96" s="112" t="str">
        <f>Swaps!K38</f>
        <v>obj_005b3#0003</v>
      </c>
      <c r="D96" s="112" t="str">
        <f>_xll.qlRateHelperQuoteName(C96)</f>
        <v>USDAM3L35Y_Quote</v>
      </c>
      <c r="E96" s="113" t="e">
        <f>_xll.qlRateHelperQuoteValue($C96,Trigger)</f>
        <v>#NUM!</v>
      </c>
      <c r="F96" s="113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4">
        <f>_xll.qlRateHelperEarliestDate($C96,Trigger)</f>
        <v>42003</v>
      </c>
      <c r="K96" s="115">
        <f>_xll.qlRateHelperLatestDate($C96,Trigger)</f>
        <v>54787</v>
      </c>
      <c r="M96" s="126"/>
      <c r="O96" s="197"/>
    </row>
    <row r="97" spans="1:15" ht="11.25" customHeight="1" x14ac:dyDescent="0.25">
      <c r="A97" s="194"/>
      <c r="B97" s="112" t="s">
        <v>2</v>
      </c>
      <c r="C97" s="112" t="str">
        <f>Swaps!K39</f>
        <v>obj_005be#0003</v>
      </c>
      <c r="D97" s="112" t="str">
        <f>_xll.qlRateHelperQuoteName(C97)</f>
        <v>USDAM3L40Y_Quote</v>
      </c>
      <c r="E97" s="113">
        <f>_xll.qlRateHelperQuoteValue($C97,Trigger)</f>
        <v>2.6960000000000001E-2</v>
      </c>
      <c r="F97" s="113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4">
        <f>_xll.qlRateHelperEarliestDate($C97,Trigger)</f>
        <v>42003</v>
      </c>
      <c r="K97" s="115">
        <f>_xll.qlRateHelperLatestDate($C97,Trigger)</f>
        <v>56613</v>
      </c>
      <c r="M97" s="126"/>
      <c r="O97" s="197"/>
    </row>
    <row r="98" spans="1:15" ht="11.25" customHeight="1" x14ac:dyDescent="0.25">
      <c r="A98" s="194"/>
      <c r="B98" s="112" t="s">
        <v>1</v>
      </c>
      <c r="C98" s="112" t="str">
        <f>Swaps!K40</f>
        <v>obj_0059e#0003</v>
      </c>
      <c r="D98" s="112" t="str">
        <f>_xll.qlRateHelperQuoteName(C98)</f>
        <v>USDAM3L50Y_Quote</v>
      </c>
      <c r="E98" s="113">
        <f>_xll.qlRateHelperQuoteValue($C98,Trigger)</f>
        <v>2.6770000000000002E-2</v>
      </c>
      <c r="F98" s="113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4">
        <f>_xll.qlRateHelperEarliestDate($C98,Trigger)</f>
        <v>42003</v>
      </c>
      <c r="K98" s="115">
        <f>_xll.qlRateHelperLatestDate($C98,Trigger)</f>
        <v>60266</v>
      </c>
      <c r="M98" s="126"/>
      <c r="O98" s="197"/>
    </row>
    <row r="99" spans="1:15" ht="11.25" customHeight="1" x14ac:dyDescent="0.25">
      <c r="A99" s="194"/>
      <c r="B99" s="112" t="s">
        <v>0</v>
      </c>
      <c r="C99" s="112" t="str">
        <f>Swaps!K41</f>
        <v>obj_005d0#0003</v>
      </c>
      <c r="D99" s="112" t="str">
        <f>_xll.qlRateHelperQuoteName(C99)</f>
        <v>USDAM3L60Y_Quote</v>
      </c>
      <c r="E99" s="113" t="e">
        <f>_xll.qlRateHelperQuoteValue($C99,Trigger)</f>
        <v>#NUM!</v>
      </c>
      <c r="F99" s="113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4">
        <f>_xll.qlRateHelperEarliestDate($C99,Trigger)</f>
        <v>42003</v>
      </c>
      <c r="K99" s="115">
        <f>_xll.qlRateHelperLatestDate($C99,Trigger)</f>
        <v>63919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str">
        <f>Swaps!K43</f>
        <v>obj_00524#0003</v>
      </c>
      <c r="D100" s="189" t="str">
        <f>_xll.qlRateHelperQuoteName(C100)</f>
        <v>USD_CURVE_3M_1Y_Quote</v>
      </c>
      <c r="E100" s="190">
        <f>_xll.qlRateHelperQuoteValue($C100,Trigger)</f>
        <v>4.3717721000000008E-3</v>
      </c>
      <c r="F100" s="190">
        <f>_xll.qlSwapRateHelperSpread($C100,Trigger)</f>
        <v>0</v>
      </c>
      <c r="G100" s="191" t="b">
        <v>0</v>
      </c>
      <c r="H100" s="191">
        <v>50</v>
      </c>
      <c r="I100" s="191">
        <v>1</v>
      </c>
      <c r="J100" s="192">
        <f>_xll.qlRateHelperEarliestDate($C100,Trigger)</f>
        <v>42003</v>
      </c>
      <c r="K100" s="193">
        <f>_xll.qlRateHelperLatestDate($C100,Trigger)</f>
        <v>42368</v>
      </c>
    </row>
    <row r="101" spans="1:15" ht="11.25" customHeight="1" x14ac:dyDescent="0.25">
      <c r="A101" s="194"/>
      <c r="B101" s="112" t="str">
        <f>Swaps!C44</f>
        <v>15M</v>
      </c>
      <c r="C101" s="112" t="str">
        <f>Swaps!K44</f>
        <v>obj_00526#0003</v>
      </c>
      <c r="D101" s="112" t="str">
        <f>_xll.qlRateHelperQuoteName(C101)</f>
        <v>USD_CURVE_3M_15M_Quote</v>
      </c>
      <c r="E101" s="113" t="e">
        <f>_xll.qlRateHelperQuoteValue($C101,Trigger)</f>
        <v>#NUM!</v>
      </c>
      <c r="F101" s="113">
        <f>_xll.qlSwapRateHelperSpread($C101,Trigger)</f>
        <v>0</v>
      </c>
      <c r="G101" s="62" t="b">
        <f t="shared" si="0"/>
        <v>0</v>
      </c>
      <c r="H101" s="62">
        <v>50</v>
      </c>
      <c r="I101" s="62">
        <v>1</v>
      </c>
      <c r="J101" s="114">
        <f>_xll.qlRateHelperEarliestDate($C101,Trigger)</f>
        <v>42003</v>
      </c>
      <c r="K101" s="115">
        <f>_xll.qlRateHelperLatestDate($C101,Trigger)</f>
        <v>42459</v>
      </c>
    </row>
    <row r="102" spans="1:15" ht="11.25" customHeight="1" x14ac:dyDescent="0.25">
      <c r="A102" s="194"/>
      <c r="B102" s="112" t="str">
        <f>Swaps!C45</f>
        <v>18M</v>
      </c>
      <c r="C102" s="112" t="str">
        <f>Swaps!K45</f>
        <v>obj_0050f#0003</v>
      </c>
      <c r="D102" s="112" t="str">
        <f>_xll.qlRateHelperQuoteName(C102)</f>
        <v>USD_CURVE_3M_18M_Quote</v>
      </c>
      <c r="E102" s="113" t="e">
        <f>_xll.qlRateHelperQuoteValue($C102,Trigger)</f>
        <v>#NUM!</v>
      </c>
      <c r="F102" s="113">
        <f>_xll.qlSwapRateHelperSpread($C102,Trigger)</f>
        <v>0</v>
      </c>
      <c r="G102" s="62" t="b">
        <f t="shared" si="0"/>
        <v>0</v>
      </c>
      <c r="H102" s="62">
        <v>50</v>
      </c>
      <c r="I102" s="62">
        <v>1</v>
      </c>
      <c r="J102" s="114">
        <f>_xll.qlRateHelperEarliestDate($C102,Trigger)</f>
        <v>42003</v>
      </c>
      <c r="K102" s="115">
        <f>_xll.qlRateHelperLatestDate($C102,Trigger)</f>
        <v>42551</v>
      </c>
    </row>
    <row r="103" spans="1:15" ht="11.25" customHeight="1" x14ac:dyDescent="0.25">
      <c r="A103" s="194"/>
      <c r="B103" s="112" t="str">
        <f>Swaps!C46</f>
        <v>21M</v>
      </c>
      <c r="C103" s="112" t="str">
        <f>Swaps!K46</f>
        <v>obj_00500#0003</v>
      </c>
      <c r="D103" s="112" t="str">
        <f>_xll.qlRateHelperQuoteName(C103)</f>
        <v>USD_CURVE_3M_21M_Quote</v>
      </c>
      <c r="E103" s="113" t="e">
        <f>_xll.qlRateHelperQuoteValue($C103,Trigger)</f>
        <v>#NUM!</v>
      </c>
      <c r="F103" s="113">
        <f>_xll.qlSwapRateHelperSpread($C103,Trigger)</f>
        <v>0</v>
      </c>
      <c r="G103" s="62" t="b">
        <f t="shared" si="0"/>
        <v>0</v>
      </c>
      <c r="H103" s="62">
        <v>50</v>
      </c>
      <c r="I103" s="62">
        <v>1</v>
      </c>
      <c r="J103" s="114">
        <f>_xll.qlRateHelperEarliestDate($C103,Trigger)</f>
        <v>42003</v>
      </c>
      <c r="K103" s="115">
        <f>_xll.qlRateHelperLatestDate($C103,Trigger)</f>
        <v>42643</v>
      </c>
    </row>
    <row r="104" spans="1:15" ht="11.25" customHeight="1" x14ac:dyDescent="0.25">
      <c r="A104" s="194"/>
      <c r="B104" s="112" t="str">
        <f>Swaps!C47</f>
        <v>2Y</v>
      </c>
      <c r="C104" s="112" t="str">
        <f>Swaps!K47</f>
        <v>obj_0052b#0003</v>
      </c>
      <c r="D104" s="112" t="str">
        <f>_xll.qlRateHelperQuoteName(C104)</f>
        <v>USD_CURVE_3M_2Y_Quote</v>
      </c>
      <c r="E104" s="113">
        <f>_xll.qlRateHelperQuoteValue($C104,Trigger)</f>
        <v>8.8908903499999997E-3</v>
      </c>
      <c r="F104" s="113">
        <f>_xll.qlSwapRateHelperSpread($C104,Trigger)</f>
        <v>0</v>
      </c>
      <c r="G104" s="62" t="b">
        <v>0</v>
      </c>
      <c r="H104" s="62">
        <v>50</v>
      </c>
      <c r="I104" s="62">
        <v>1</v>
      </c>
      <c r="J104" s="114">
        <f>_xll.qlRateHelperEarliestDate($C104,Trigger)</f>
        <v>42003</v>
      </c>
      <c r="K104" s="115">
        <f>_xll.qlRateHelperLatestDate($C104,Trigger)</f>
        <v>42734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str">
        <f>Swaps!K48</f>
        <v>obj_004fd#0003</v>
      </c>
      <c r="D105" s="112" t="str">
        <f>_xll.qlRateHelperQuoteName(C105)</f>
        <v>USD_CURVE_3M_3Y_Quote</v>
      </c>
      <c r="E105" s="113">
        <f>_xll.qlRateHelperQuoteValue($C105,Trigger)</f>
        <v>1.286E-2</v>
      </c>
      <c r="F105" s="113">
        <f>_xll.qlSwapRateHelperSpread($C105,Trigger)</f>
        <v>0</v>
      </c>
      <c r="G105" s="62" t="b">
        <f t="shared" si="0"/>
        <v>1</v>
      </c>
      <c r="H105" s="62">
        <v>50</v>
      </c>
      <c r="I105" s="62">
        <v>1</v>
      </c>
      <c r="J105" s="114">
        <f>_xll.qlRateHelperEarliestDate($C105,Trigger)</f>
        <v>42003</v>
      </c>
      <c r="K105" s="115">
        <f>_xll.qlRateHelperLatestDate($C105,Trigger)</f>
        <v>43098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str">
        <f>Swaps!K49</f>
        <v>obj_0051d#0003</v>
      </c>
      <c r="D106" s="112" t="str">
        <f>_xll.qlRateHelperQuoteName(C106)</f>
        <v>USD_CURVE_3M_4Y_Quote</v>
      </c>
      <c r="E106" s="113">
        <f>_xll.qlRateHelperQuoteValue($C106,Trigger)</f>
        <v>1.575E-2</v>
      </c>
      <c r="F106" s="113">
        <f>_xll.qlSwapRateHelperSpread($C106,Trigger)</f>
        <v>0</v>
      </c>
      <c r="G106" s="62" t="b">
        <f t="shared" si="0"/>
        <v>1</v>
      </c>
      <c r="H106" s="62">
        <v>50</v>
      </c>
      <c r="I106" s="62">
        <v>1</v>
      </c>
      <c r="J106" s="114">
        <f>_xll.qlRateHelperEarliestDate($C106,Trigger)</f>
        <v>42003</v>
      </c>
      <c r="K106" s="115">
        <f>_xll.qlRateHelperLatestDate($C106,Trigger)</f>
        <v>43465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str">
        <f>Swaps!K50</f>
        <v>obj_00531#0003</v>
      </c>
      <c r="D107" s="112" t="str">
        <f>_xll.qlRateHelperQuoteName(C107)</f>
        <v>USD_CURVE_3M_5Y_Quote</v>
      </c>
      <c r="E107" s="113">
        <f>_xll.qlRateHelperQuoteValue($C107,Trigger)</f>
        <v>1.7760000000000001E-2</v>
      </c>
      <c r="F107" s="113">
        <f>_xll.qlSwapRateHelperSpread($C107,Trigger)</f>
        <v>0</v>
      </c>
      <c r="G107" s="62" t="b">
        <f t="shared" si="0"/>
        <v>1</v>
      </c>
      <c r="H107" s="62">
        <v>50</v>
      </c>
      <c r="I107" s="62">
        <v>1</v>
      </c>
      <c r="J107" s="114">
        <f>_xll.qlRateHelperEarliestDate($C107,Trigger)</f>
        <v>42003</v>
      </c>
      <c r="K107" s="115">
        <f>_xll.qlRateHelperLatestDate($C107,Trigger)</f>
        <v>43829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str">
        <f>Swaps!K51</f>
        <v>obj_00507#0003</v>
      </c>
      <c r="D108" s="112" t="str">
        <f>_xll.qlRateHelperQuoteName(C108)</f>
        <v>USD_CURVE_3M_6Y_Quote</v>
      </c>
      <c r="E108" s="113">
        <f>_xll.qlRateHelperQuoteValue($C108,Trigger)</f>
        <v>1.9220000000000001E-2</v>
      </c>
      <c r="F108" s="113">
        <f>_xll.qlSwapRateHelperSpread($C108,Trigger)</f>
        <v>0</v>
      </c>
      <c r="G108" s="62" t="b">
        <f t="shared" si="0"/>
        <v>1</v>
      </c>
      <c r="H108" s="62">
        <v>50</v>
      </c>
      <c r="I108" s="62">
        <v>1</v>
      </c>
      <c r="J108" s="114">
        <f>_xll.qlRateHelperEarliestDate($C108,Trigger)</f>
        <v>42003</v>
      </c>
      <c r="K108" s="115">
        <f>_xll.qlRateHelperLatestDate($C108,Trigger)</f>
        <v>44195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str">
        <f>Swaps!K52</f>
        <v>obj_00504#0003</v>
      </c>
      <c r="D109" s="112" t="str">
        <f>_xll.qlRateHelperQuoteName(C109)</f>
        <v>USD_CURVE_3M_7Y_Quote</v>
      </c>
      <c r="E109" s="113">
        <f>_xll.qlRateHelperQuoteValue($C109,Trigger)</f>
        <v>2.0369999999999999E-2</v>
      </c>
      <c r="F109" s="113">
        <f>_xll.qlSwapRateHelperSpread($C109,Trigger)</f>
        <v>0</v>
      </c>
      <c r="G109" s="62" t="b">
        <f t="shared" si="0"/>
        <v>1</v>
      </c>
      <c r="H109" s="62">
        <v>50</v>
      </c>
      <c r="I109" s="62">
        <v>1</v>
      </c>
      <c r="J109" s="114">
        <f>_xll.qlRateHelperEarliestDate($C109,Trigger)</f>
        <v>42003</v>
      </c>
      <c r="K109" s="115">
        <f>_xll.qlRateHelperLatestDate($C109,Trigger)</f>
        <v>44560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str">
        <f>Swaps!K53</f>
        <v>obj_00523#0003</v>
      </c>
      <c r="D110" s="112" t="str">
        <f>_xll.qlRateHelperQuoteName(C110)</f>
        <v>USD_CURVE_3M_8Y_Quote</v>
      </c>
      <c r="E110" s="113">
        <f>_xll.qlRateHelperQuoteValue($C110,Trigger)</f>
        <v>2.1299999999999999E-2</v>
      </c>
      <c r="F110" s="113">
        <f>_xll.qlSwapRateHelperSpread($C110,Trigger)</f>
        <v>0</v>
      </c>
      <c r="G110" s="62" t="b">
        <f t="shared" si="0"/>
        <v>1</v>
      </c>
      <c r="H110" s="62">
        <v>50</v>
      </c>
      <c r="I110" s="62">
        <v>1</v>
      </c>
      <c r="J110" s="114">
        <f>_xll.qlRateHelperEarliestDate($C110,Trigger)</f>
        <v>42003</v>
      </c>
      <c r="K110" s="115">
        <f>_xll.qlRateHelperLatestDate($C110,Trigger)</f>
        <v>44925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str">
        <f>Swaps!K54</f>
        <v>obj_00509#0003</v>
      </c>
      <c r="D111" s="112" t="str">
        <f>_xll.qlRateHelperQuoteName(C111)</f>
        <v>USD_CURVE_3M_9Y_Quote</v>
      </c>
      <c r="E111" s="113">
        <f>_xll.qlRateHelperQuoteValue($C111,Trigger)</f>
        <v>2.206E-2</v>
      </c>
      <c r="F111" s="113">
        <f>_xll.qlSwapRateHelperSpread($C111,Trigger)</f>
        <v>0</v>
      </c>
      <c r="G111" s="62" t="b">
        <f t="shared" si="0"/>
        <v>1</v>
      </c>
      <c r="H111" s="62">
        <v>50</v>
      </c>
      <c r="I111" s="62">
        <v>1</v>
      </c>
      <c r="J111" s="114">
        <f>_xll.qlRateHelperEarliestDate($C111,Trigger)</f>
        <v>42003</v>
      </c>
      <c r="K111" s="115">
        <f>_xll.qlRateHelperLatestDate($C111,Trigger)</f>
        <v>45289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str">
        <f>Swaps!K55</f>
        <v>obj_004fb#0003</v>
      </c>
      <c r="D112" s="112" t="str">
        <f>_xll.qlRateHelperQuoteName(C112)</f>
        <v>USD_CURVE_3M_10Y_Quote</v>
      </c>
      <c r="E112" s="113">
        <f>_xll.qlRateHelperQuoteValue($C112,Trigger)</f>
        <v>2.2719999999999997E-2</v>
      </c>
      <c r="F112" s="113">
        <f>_xll.qlSwapRateHelperSpread($C112,Trigger)</f>
        <v>0</v>
      </c>
      <c r="G112" s="62" t="b">
        <f t="shared" si="0"/>
        <v>1</v>
      </c>
      <c r="H112" s="62">
        <v>50</v>
      </c>
      <c r="I112" s="62">
        <v>1</v>
      </c>
      <c r="J112" s="114">
        <f>_xll.qlRateHelperEarliestDate($C112,Trigger)</f>
        <v>42003</v>
      </c>
      <c r="K112" s="115">
        <f>_xll.qlRateHelperLatestDate($C112,Trigger)</f>
        <v>45656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str">
        <f>Swaps!K56</f>
        <v>obj_00530#0003</v>
      </c>
      <c r="D113" s="112" t="str">
        <f>_xll.qlRateHelperQuoteName(C113)</f>
        <v>USD_CURVE_3M_11Y_Quote</v>
      </c>
      <c r="E113" s="113">
        <f>_xll.qlRateHelperQuoteValue($C113,Trigger)</f>
        <v>2.3296591389999999E-2</v>
      </c>
      <c r="F113" s="113">
        <f>_xll.qlSwapRateHelperSpread($C113,Trigger)</f>
        <v>0</v>
      </c>
      <c r="G113" s="62" t="b">
        <f t="shared" si="0"/>
        <v>1</v>
      </c>
      <c r="H113" s="62">
        <v>50</v>
      </c>
      <c r="I113" s="62">
        <v>1</v>
      </c>
      <c r="J113" s="114">
        <f>_xll.qlRateHelperEarliestDate($C113,Trigger)</f>
        <v>42003</v>
      </c>
      <c r="K113" s="115">
        <f>_xll.qlRateHelperLatestDate($C113,Trigger)</f>
        <v>46021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str">
        <f>Swaps!K57</f>
        <v>obj_00527#0003</v>
      </c>
      <c r="D114" s="112" t="str">
        <f>_xll.qlRateHelperQuoteName(C114)</f>
        <v>USD_CURVE_3M_12Y_Quote</v>
      </c>
      <c r="E114" s="113">
        <f>_xll.qlRateHelperQuoteValue($C114,Trigger)</f>
        <v>2.3799999999999998E-2</v>
      </c>
      <c r="F114" s="113">
        <f>_xll.qlSwapRateHelperSpread($C114,Trigger)</f>
        <v>0</v>
      </c>
      <c r="G114" s="62" t="b">
        <f t="shared" si="0"/>
        <v>1</v>
      </c>
      <c r="H114" s="62">
        <v>50</v>
      </c>
      <c r="I114" s="62">
        <v>1</v>
      </c>
      <c r="J114" s="114">
        <f>_xll.qlRateHelperEarliestDate($C114,Trigger)</f>
        <v>42003</v>
      </c>
      <c r="K114" s="115">
        <f>_xll.qlRateHelperLatestDate($C114,Trigger)</f>
        <v>46386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str">
        <f>Swaps!K58</f>
        <v>obj_004fa#0003</v>
      </c>
      <c r="D115" s="112" t="str">
        <f>_xll.qlRateHelperQuoteName(C115)</f>
        <v>USD_CURVE_3M_13Y_Quote</v>
      </c>
      <c r="E115" s="113">
        <f>_xll.qlRateHelperQuoteValue($C115,Trigger)</f>
        <v>2.4231680219999999E-2</v>
      </c>
      <c r="F115" s="113">
        <f>_xll.qlSwapRateHelperSpread($C115,Trigger)</f>
        <v>0</v>
      </c>
      <c r="G115" s="62" t="b">
        <f t="shared" si="0"/>
        <v>1</v>
      </c>
      <c r="H115" s="62">
        <v>50</v>
      </c>
      <c r="I115" s="62">
        <v>1</v>
      </c>
      <c r="J115" s="114">
        <f>_xll.qlRateHelperEarliestDate($C115,Trigger)</f>
        <v>42003</v>
      </c>
      <c r="K115" s="115">
        <f>_xll.qlRateHelperLatestDate($C115,Trigger)</f>
        <v>46751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str">
        <f>Swaps!K59</f>
        <v>obj_00518#0003</v>
      </c>
      <c r="D116" s="112" t="str">
        <f>_xll.qlRateHelperQuoteName(C116)</f>
        <v>USD_CURVE_3M_14Y_Quote</v>
      </c>
      <c r="E116" s="113">
        <f>_xll.qlRateHelperQuoteValue($C116,Trigger)</f>
        <v>2.4604770340000002E-2</v>
      </c>
      <c r="F116" s="113">
        <f>_xll.qlSwapRateHelperSpread($C116,Trigger)</f>
        <v>0</v>
      </c>
      <c r="G116" s="62" t="b">
        <f t="shared" si="0"/>
        <v>1</v>
      </c>
      <c r="H116" s="62">
        <v>50</v>
      </c>
      <c r="I116" s="62">
        <v>1</v>
      </c>
      <c r="J116" s="114">
        <f>_xll.qlRateHelperEarliestDate($C116,Trigger)</f>
        <v>42003</v>
      </c>
      <c r="K116" s="115">
        <f>_xll.qlRateHelperLatestDate($C116,Trigger)</f>
        <v>47116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str">
        <f>Swaps!K60</f>
        <v>obj_004f6#0003</v>
      </c>
      <c r="D117" s="112" t="str">
        <f>_xll.qlRateHelperQuoteName(C117)</f>
        <v>USD_CURVE_3M_15Y_Quote</v>
      </c>
      <c r="E117" s="113">
        <f>_xll.qlRateHelperQuoteValue($C117,Trigger)</f>
        <v>2.4929999999999997E-2</v>
      </c>
      <c r="F117" s="113">
        <f>_xll.qlSwapRateHelperSpread($C117,Trigger)</f>
        <v>0</v>
      </c>
      <c r="G117" s="62" t="b">
        <f t="shared" si="0"/>
        <v>1</v>
      </c>
      <c r="H117" s="62">
        <v>50</v>
      </c>
      <c r="I117" s="62">
        <v>1</v>
      </c>
      <c r="J117" s="114">
        <f>_xll.qlRateHelperEarliestDate($C117,Trigger)</f>
        <v>42003</v>
      </c>
      <c r="K117" s="115">
        <f>_xll.qlRateHelperLatestDate($C117,Trigger)</f>
        <v>47483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str">
        <f>Swaps!K61</f>
        <v>obj_00503#0003</v>
      </c>
      <c r="D118" s="112" t="str">
        <f>_xll.qlRateHelperQuoteName(C118)</f>
        <v>USD_CURVE_3M_16Y_Quote</v>
      </c>
      <c r="E118" s="113">
        <f>_xll.qlRateHelperQuoteValue($C118,Trigger)</f>
        <v>2.5211987379999998E-2</v>
      </c>
      <c r="F118" s="113">
        <f>_xll.qlSwapRateHelperSpread($C118,Trigger)</f>
        <v>0</v>
      </c>
      <c r="G118" s="62" t="b">
        <f t="shared" si="0"/>
        <v>1</v>
      </c>
      <c r="H118" s="62">
        <v>50</v>
      </c>
      <c r="I118" s="62">
        <v>1</v>
      </c>
      <c r="J118" s="114">
        <f>_xll.qlRateHelperEarliestDate($C118,Trigger)</f>
        <v>42003</v>
      </c>
      <c r="K118" s="115">
        <f>_xll.qlRateHelperLatestDate($C118,Trigger)</f>
        <v>47847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str">
        <f>Swaps!K62</f>
        <v>obj_00508#0003</v>
      </c>
      <c r="D119" s="112" t="str">
        <f>_xll.qlRateHelperQuoteName(C119)</f>
        <v>USD_CURVE_3M_17Y_Quote</v>
      </c>
      <c r="E119" s="113">
        <f>_xll.qlRateHelperQuoteValue($C119,Trigger)</f>
        <v>2.545856782E-2</v>
      </c>
      <c r="F119" s="113">
        <f>_xll.qlSwapRateHelperSpread($C119,Trigger)</f>
        <v>0</v>
      </c>
      <c r="G119" s="62" t="b">
        <f t="shared" si="0"/>
        <v>1</v>
      </c>
      <c r="H119" s="62">
        <v>50</v>
      </c>
      <c r="I119" s="62">
        <v>1</v>
      </c>
      <c r="J119" s="114">
        <f>_xll.qlRateHelperEarliestDate($C119,Trigger)</f>
        <v>42003</v>
      </c>
      <c r="K119" s="115">
        <f>_xll.qlRateHelperLatestDate($C119,Trigger)</f>
        <v>48212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str">
        <f>Swaps!K63</f>
        <v>obj_0051f#0003</v>
      </c>
      <c r="D120" s="112" t="str">
        <f>_xll.qlRateHelperQuoteName(C120)</f>
        <v>USD_CURVE_3M_18Y_Quote</v>
      </c>
      <c r="E120" s="113">
        <f>_xll.qlRateHelperQuoteValue($C120,Trigger)</f>
        <v>2.5674478880000004E-2</v>
      </c>
      <c r="F120" s="113">
        <f>_xll.qlSwapRateHelperSpread($C120,Trigger)</f>
        <v>0</v>
      </c>
      <c r="G120" s="62" t="b">
        <f t="shared" si="0"/>
        <v>1</v>
      </c>
      <c r="H120" s="62">
        <v>50</v>
      </c>
      <c r="I120" s="62">
        <v>1</v>
      </c>
      <c r="J120" s="114">
        <f>_xll.qlRateHelperEarliestDate($C120,Trigger)</f>
        <v>42003</v>
      </c>
      <c r="K120" s="115">
        <f>_xll.qlRateHelperLatestDate($C120,Trigger)</f>
        <v>48578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str">
        <f>Swaps!K64</f>
        <v>obj_00529#0003</v>
      </c>
      <c r="D121" s="112" t="str">
        <f>_xll.qlRateHelperQuoteName(C121)</f>
        <v>USD_CURVE_3M_19Y_Quote</v>
      </c>
      <c r="E121" s="113">
        <f>_xll.qlRateHelperQuoteValue($C121,Trigger)</f>
        <v>2.5860595640000001E-2</v>
      </c>
      <c r="F121" s="113">
        <f>_xll.qlSwapRateHelperSpread($C121,Trigger)</f>
        <v>0</v>
      </c>
      <c r="G121" s="62" t="b">
        <f t="shared" si="0"/>
        <v>1</v>
      </c>
      <c r="H121" s="62">
        <v>50</v>
      </c>
      <c r="I121" s="62">
        <v>1</v>
      </c>
      <c r="J121" s="114">
        <f>_xll.qlRateHelperEarliestDate($C121,Trigger)</f>
        <v>42003</v>
      </c>
      <c r="K121" s="115">
        <f>_xll.qlRateHelperLatestDate($C121,Trigger)</f>
        <v>48943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str">
        <f>Swaps!K65</f>
        <v>obj_0050c#0003</v>
      </c>
      <c r="D122" s="112" t="str">
        <f>_xll.qlRateHelperQuoteName(C122)</f>
        <v>USD_CURVE_3M_20Y_Quote</v>
      </c>
      <c r="E122" s="113">
        <f>_xll.qlRateHelperQuoteValue($C122,Trigger)</f>
        <v>2.6019999999999998E-2</v>
      </c>
      <c r="F122" s="113">
        <f>_xll.qlSwapRateHelperSpread($C122,Trigger)</f>
        <v>0</v>
      </c>
      <c r="G122" s="62" t="b">
        <f t="shared" si="0"/>
        <v>1</v>
      </c>
      <c r="H122" s="62">
        <v>50</v>
      </c>
      <c r="I122" s="62">
        <v>1</v>
      </c>
      <c r="J122" s="114">
        <f>_xll.qlRateHelperEarliestDate($C122,Trigger)</f>
        <v>42003</v>
      </c>
      <c r="K122" s="115">
        <f>_xll.qlRateHelperLatestDate($C122,Trigger)</f>
        <v>49307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str">
        <f>Swaps!K66</f>
        <v>obj_0052f#0003</v>
      </c>
      <c r="D123" s="112" t="str">
        <f>_xll.qlRateHelperQuoteName(C123)</f>
        <v>USD_CURVE_3M_21Y_Quote</v>
      </c>
      <c r="E123" s="113">
        <f>_xll.qlRateHelperQuoteValue($C123,Trigger)</f>
        <v>2.6155882929999999E-2</v>
      </c>
      <c r="F123" s="113">
        <f>_xll.qlSwapRateHelperSpread($C123,Trigger)</f>
        <v>0</v>
      </c>
      <c r="G123" s="62" t="b">
        <f t="shared" si="0"/>
        <v>1</v>
      </c>
      <c r="H123" s="62">
        <v>50</v>
      </c>
      <c r="I123" s="62">
        <v>1</v>
      </c>
      <c r="J123" s="114">
        <f>_xll.qlRateHelperEarliestDate($C123,Trigger)</f>
        <v>42003</v>
      </c>
      <c r="K123" s="115">
        <f>_xll.qlRateHelperLatestDate($C123,Trigger)</f>
        <v>49674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str">
        <f>Swaps!K67</f>
        <v>obj_0050a#0003</v>
      </c>
      <c r="D124" s="112" t="str">
        <f>_xll.qlRateHelperQuoteName(C124)</f>
        <v>USD_CURVE_3M_22Y_Quote</v>
      </c>
      <c r="E124" s="113">
        <f>_xll.qlRateHelperQuoteValue($C124,Trigger)</f>
        <v>2.6269938010000004E-2</v>
      </c>
      <c r="F124" s="113">
        <f>_xll.qlSwapRateHelperSpread($C124,Trigger)</f>
        <v>0</v>
      </c>
      <c r="G124" s="62" t="b">
        <f t="shared" si="0"/>
        <v>1</v>
      </c>
      <c r="H124" s="62">
        <v>50</v>
      </c>
      <c r="I124" s="62">
        <v>1</v>
      </c>
      <c r="J124" s="114">
        <f>_xll.qlRateHelperEarliestDate($C124,Trigger)</f>
        <v>42003</v>
      </c>
      <c r="K124" s="115">
        <f>_xll.qlRateHelperLatestDate($C124,Trigger)</f>
        <v>50039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str">
        <f>Swaps!K68</f>
        <v>obj_004f4#0003</v>
      </c>
      <c r="D125" s="112" t="str">
        <f>_xll.qlRateHelperQuoteName(C125)</f>
        <v>USD_CURVE_3M_23Y_Quote</v>
      </c>
      <c r="E125" s="113">
        <f>_xll.qlRateHelperQuoteValue($C125,Trigger)</f>
        <v>2.6367070850000004E-2</v>
      </c>
      <c r="F125" s="113">
        <f>_xll.qlSwapRateHelperSpread($C125,Trigger)</f>
        <v>0</v>
      </c>
      <c r="G125" s="62" t="b">
        <f t="shared" si="0"/>
        <v>1</v>
      </c>
      <c r="H125" s="62">
        <v>50</v>
      </c>
      <c r="I125" s="62">
        <v>1</v>
      </c>
      <c r="J125" s="114">
        <f>_xll.qlRateHelperEarliestDate($C125,Trigger)</f>
        <v>42003</v>
      </c>
      <c r="K125" s="115">
        <f>_xll.qlRateHelperLatestDate($C125,Trigger)</f>
        <v>50404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str">
        <f>Swaps!K69</f>
        <v>obj_00520#0003</v>
      </c>
      <c r="D126" s="112" t="str">
        <f>_xll.qlRateHelperQuoteName(C126)</f>
        <v>USD_CURVE_3M_24Y_Quote</v>
      </c>
      <c r="E126" s="113">
        <f>_xll.qlRateHelperQuoteValue($C126,Trigger)</f>
        <v>2.6449661490000002E-2</v>
      </c>
      <c r="F126" s="113">
        <f>_xll.qlSwapRateHelperSpread($C126,Trigger)</f>
        <v>0</v>
      </c>
      <c r="G126" s="62" t="b">
        <f t="shared" si="0"/>
        <v>1</v>
      </c>
      <c r="H126" s="62">
        <v>50</v>
      </c>
      <c r="I126" s="62">
        <v>1</v>
      </c>
      <c r="J126" s="114">
        <f>_xll.qlRateHelperEarliestDate($C126,Trigger)</f>
        <v>42003</v>
      </c>
      <c r="K126" s="115">
        <f>_xll.qlRateHelperLatestDate($C126,Trigger)</f>
        <v>50769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str">
        <f>Swaps!K70</f>
        <v>obj_0051e#0003</v>
      </c>
      <c r="D127" s="112" t="str">
        <f>_xll.qlRateHelperQuoteName(C127)</f>
        <v>USD_CURVE_3M_25Y_Quote</v>
      </c>
      <c r="E127" s="113">
        <f>_xll.qlRateHelperQuoteValue($C127,Trigger)</f>
        <v>2.6520000000000002E-2</v>
      </c>
      <c r="F127" s="113">
        <f>_xll.qlSwapRateHelperSpread($C127,Trigger)</f>
        <v>0</v>
      </c>
      <c r="G127" s="62" t="b">
        <f t="shared" si="0"/>
        <v>1</v>
      </c>
      <c r="H127" s="62">
        <v>50</v>
      </c>
      <c r="I127" s="62">
        <v>1</v>
      </c>
      <c r="J127" s="114">
        <f>_xll.qlRateHelperEarliestDate($C127,Trigger)</f>
        <v>42003</v>
      </c>
      <c r="K127" s="115">
        <f>_xll.qlRateHelperLatestDate($C127,Trigger)</f>
        <v>51134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str">
        <f>Swaps!K71</f>
        <v>obj_0052e#0003</v>
      </c>
      <c r="D128" s="112" t="str">
        <f>_xll.qlRateHelperQuoteName(C128)</f>
        <v>USD_CURVE_3M_26Y_Quote</v>
      </c>
      <c r="E128" s="113">
        <f>_xll.qlRateHelperQuoteValue($C128,Trigger)</f>
        <v>2.6580674919999998E-2</v>
      </c>
      <c r="F128" s="113">
        <f>_xll.qlSwapRateHelperSpread($C128,Trigger)</f>
        <v>0</v>
      </c>
      <c r="G128" s="62" t="b">
        <f t="shared" ref="G128:G136" si="1">IF(ISERROR(E128),FALSE,TRUE)</f>
        <v>1</v>
      </c>
      <c r="H128" s="62">
        <v>50</v>
      </c>
      <c r="I128" s="62">
        <v>1</v>
      </c>
      <c r="J128" s="114">
        <f>_xll.qlRateHelperEarliestDate($C128,Trigger)</f>
        <v>42003</v>
      </c>
      <c r="K128" s="115">
        <f>_xll.qlRateHelperLatestDate($C128,Trigger)</f>
        <v>51501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str">
        <f>Swaps!K72</f>
        <v>obj_0052c#0003</v>
      </c>
      <c r="D129" s="112" t="str">
        <f>_xll.qlRateHelperQuoteName(C129)</f>
        <v>USD_CURVE_3M_27Y_Quote</v>
      </c>
      <c r="E129" s="113">
        <f>_xll.qlRateHelperQuoteValue($C129,Trigger)</f>
        <v>2.6632632730000001E-2</v>
      </c>
      <c r="F129" s="113">
        <f>_xll.qlSwapRateHelperSpread($C129,Trigger)</f>
        <v>0</v>
      </c>
      <c r="G129" s="62" t="b">
        <f t="shared" si="1"/>
        <v>1</v>
      </c>
      <c r="H129" s="62">
        <v>50</v>
      </c>
      <c r="I129" s="62">
        <v>1</v>
      </c>
      <c r="J129" s="114">
        <f>_xll.qlRateHelperEarliestDate($C129,Trigger)</f>
        <v>42003</v>
      </c>
      <c r="K129" s="115">
        <f>_xll.qlRateHelperLatestDate($C129,Trigger)</f>
        <v>51865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str">
        <f>Swaps!K73</f>
        <v>obj_00521#0003</v>
      </c>
      <c r="D130" s="112" t="str">
        <f>_xll.qlRateHelperQuoteName(C130)</f>
        <v>USD_CURVE_3M_28Y_Quote</v>
      </c>
      <c r="E130" s="113">
        <f>_xll.qlRateHelperQuoteValue($C130,Trigger)</f>
        <v>2.6678691880000001E-2</v>
      </c>
      <c r="F130" s="113">
        <f>_xll.qlSwapRateHelperSpread($C130,Trigger)</f>
        <v>0</v>
      </c>
      <c r="G130" s="62" t="b">
        <f t="shared" si="1"/>
        <v>1</v>
      </c>
      <c r="H130" s="62">
        <v>50</v>
      </c>
      <c r="I130" s="62">
        <v>1</v>
      </c>
      <c r="J130" s="114">
        <f>_xll.qlRateHelperEarliestDate($C130,Trigger)</f>
        <v>42003</v>
      </c>
      <c r="K130" s="115">
        <f>_xll.qlRateHelperLatestDate($C130,Trigger)</f>
        <v>52230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str">
        <f>Swaps!K74</f>
        <v>obj_0052d#0003</v>
      </c>
      <c r="D131" s="112" t="str">
        <f>_xll.qlRateHelperQuoteName(C131)</f>
        <v>USD_CURVE_3M_29Y_Quote</v>
      </c>
      <c r="E131" s="113">
        <f>_xll.qlRateHelperQuoteValue($C131,Trigger)</f>
        <v>2.6720676330000002E-2</v>
      </c>
      <c r="F131" s="113">
        <f>_xll.qlSwapRateHelperSpread($C131,Trigger)</f>
        <v>0</v>
      </c>
      <c r="G131" s="62" t="b">
        <f t="shared" si="1"/>
        <v>1</v>
      </c>
      <c r="H131" s="62">
        <v>50</v>
      </c>
      <c r="I131" s="62">
        <v>1</v>
      </c>
      <c r="J131" s="114">
        <f>_xll.qlRateHelperEarliestDate($C131,Trigger)</f>
        <v>42003</v>
      </c>
      <c r="K131" s="115">
        <f>_xll.qlRateHelperLatestDate($C131,Trigger)</f>
        <v>52595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str">
        <f>Swaps!K75</f>
        <v>obj_00522#0003</v>
      </c>
      <c r="D132" s="112" t="str">
        <f>_xll.qlRateHelperQuoteName(C132)</f>
        <v>USD_CURVE_3M_30Y_Quote</v>
      </c>
      <c r="E132" s="113">
        <f>_xll.qlRateHelperQuoteValue($C132,Trigger)</f>
        <v>2.6760000000000003E-2</v>
      </c>
      <c r="F132" s="113">
        <f>_xll.qlSwapRateHelperSpread($C132,Trigger)</f>
        <v>0</v>
      </c>
      <c r="G132" s="62" t="b">
        <f t="shared" si="1"/>
        <v>1</v>
      </c>
      <c r="H132" s="62">
        <v>50</v>
      </c>
      <c r="I132" s="62">
        <v>1</v>
      </c>
      <c r="J132" s="114">
        <f>_xll.qlRateHelperEarliestDate($C132,Trigger)</f>
        <v>42003</v>
      </c>
      <c r="K132" s="115">
        <f>_xll.qlRateHelperLatestDate($C132,Trigger)</f>
        <v>52961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str">
        <f>Swaps!K76</f>
        <v>obj_0052a#0003</v>
      </c>
      <c r="D133" s="112" t="str">
        <f>_xll.qlRateHelperQuoteName(C133)</f>
        <v>USD_CURVE_3M_35Y_Quote</v>
      </c>
      <c r="E133" s="113" t="e">
        <f>_xll.qlRateHelperQuoteValue($C133,Trigger)</f>
        <v>#NUM!</v>
      </c>
      <c r="F133" s="113">
        <f>_xll.qlSwapRateHelperSpread($C133,Trigger)</f>
        <v>0</v>
      </c>
      <c r="G133" s="62" t="b">
        <f t="shared" si="1"/>
        <v>0</v>
      </c>
      <c r="H133" s="62">
        <v>50</v>
      </c>
      <c r="I133" s="62">
        <v>1</v>
      </c>
      <c r="J133" s="114">
        <f>_xll.qlRateHelperEarliestDate($C133,Trigger)</f>
        <v>42003</v>
      </c>
      <c r="K133" s="115">
        <f>_xll.qlRateHelperLatestDate($C133,Trigger)</f>
        <v>54787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str">
        <f>Swaps!K77</f>
        <v>obj_00528#0003</v>
      </c>
      <c r="D134" s="112" t="str">
        <f>_xll.qlRateHelperQuoteName(C134)</f>
        <v>USD_CURVE_3M_40Y_Quote</v>
      </c>
      <c r="E134" s="113">
        <f>_xll.qlRateHelperQuoteValue($C134,Trigger)</f>
        <v>2.6959999999999998E-2</v>
      </c>
      <c r="F134" s="113">
        <f>_xll.qlSwapRateHelperSpread($C134,Trigger)</f>
        <v>0</v>
      </c>
      <c r="G134" s="62" t="b">
        <f t="shared" si="1"/>
        <v>1</v>
      </c>
      <c r="H134" s="62">
        <v>50</v>
      </c>
      <c r="I134" s="62">
        <v>1</v>
      </c>
      <c r="J134" s="114">
        <f>_xll.qlRateHelperEarliestDate($C134,Trigger)</f>
        <v>42003</v>
      </c>
      <c r="K134" s="115">
        <f>_xll.qlRateHelperLatestDate($C134,Trigger)</f>
        <v>56613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str">
        <f>Swaps!K78</f>
        <v>obj_00525#0003</v>
      </c>
      <c r="D135" s="112" t="str">
        <f>_xll.qlRateHelperQuoteName(C135)</f>
        <v>USD_CURVE_3M_50Y_Quote</v>
      </c>
      <c r="E135" s="113">
        <f>_xll.qlRateHelperQuoteValue($C135,Trigger)</f>
        <v>2.6760000000000003E-2</v>
      </c>
      <c r="F135" s="113">
        <f>_xll.qlSwapRateHelperSpread($C135,Trigger)</f>
        <v>0</v>
      </c>
      <c r="G135" s="62" t="b">
        <f t="shared" si="1"/>
        <v>1</v>
      </c>
      <c r="H135" s="62">
        <v>50</v>
      </c>
      <c r="I135" s="62">
        <v>1</v>
      </c>
      <c r="J135" s="114">
        <f>_xll.qlRateHelperEarliestDate($C135,Trigger)</f>
        <v>42003</v>
      </c>
      <c r="K135" s="115">
        <f>_xll.qlRateHelperLatestDate($C135,Trigger)</f>
        <v>60266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str">
        <f>Swaps!K79</f>
        <v>obj_004fc#0003</v>
      </c>
      <c r="D136" s="117" t="str">
        <f>_xll.qlRateHelperQuoteName(C136)</f>
        <v>USD_CURVE_3M_60Y_Quote</v>
      </c>
      <c r="E136" s="118">
        <f>_xll.qlRateHelperQuoteValue($C136,Trigger)</f>
        <v>2.6567110139999999E-2</v>
      </c>
      <c r="F136" s="118">
        <f>_xll.qlSwapRateHelperSpread($C136,Trigger)</f>
        <v>0</v>
      </c>
      <c r="G136" s="119" t="b">
        <f t="shared" si="1"/>
        <v>1</v>
      </c>
      <c r="H136" s="119">
        <v>50</v>
      </c>
      <c r="I136" s="119">
        <v>1</v>
      </c>
      <c r="J136" s="120">
        <f>_xll.qlRateHelperEarliestDate($C136,Trigger)</f>
        <v>42003</v>
      </c>
      <c r="K136" s="121">
        <f>_xll.qlRateHelperLatestDate($C136,Trigger)</f>
        <v>63919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opLeftCell="A4" zoomScaleNormal="100" workbookViewId="0">
      <selection activeCell="I26" sqref="E26:I26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4" t="s">
        <v>54</v>
      </c>
      <c r="B1" s="205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2.3319295460564513E-3</v>
      </c>
      <c r="O1" s="176"/>
    </row>
    <row r="2" spans="1:25" x14ac:dyDescent="0.2">
      <c r="A2" s="201" t="s">
        <v>52</v>
      </c>
      <c r="B2" s="202">
        <v>6</v>
      </c>
      <c r="D2" s="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obj_00583</v>
      </c>
      <c r="E2" s="73" t="str">
        <f>_xll.qlRateHelperQuoteName(D2)</f>
        <v>USDOND_Quote</v>
      </c>
      <c r="F2" s="74">
        <f>_xll.qlRateHelperRate($D2)</f>
        <v>2.3E-3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>
        <f>_xll.qlRateHelperEarliestDate($D2)</f>
        <v>41997</v>
      </c>
      <c r="I2" s="83">
        <f>_xll.qlRateHelperLatestDate($D2)</f>
        <v>41999</v>
      </c>
      <c r="J2" s="72">
        <v>2.3319295460564513E-3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str">
        <v>obj_0057f</v>
      </c>
      <c r="E3" s="73" t="str">
        <f>_xll.qlRateHelperQuoteName(D3)</f>
        <v>USDTND_Quote</v>
      </c>
      <c r="F3" s="74">
        <f>_xll.qlRateHelperRate($D3)</f>
        <v>2.5000000000000001E-3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>
        <f>_xll.qlRateHelperEarliestDate($D3)</f>
        <v>41999</v>
      </c>
      <c r="I3" s="83">
        <f>_xll.qlRateHelperLatestDate($D3)</f>
        <v>42002</v>
      </c>
      <c r="J3" s="72">
        <v>2.4535893099725541E-3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str">
        <v>obj_00585</v>
      </c>
      <c r="E4" s="73" t="str">
        <f>_xll.qlRateHelperQuoteName(D4)</f>
        <v>USDSND_Quote</v>
      </c>
      <c r="F4" s="74">
        <f>_xll.qlRateHelperRate($D4)</f>
        <v>2.5000000000000001E-3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>
        <f>_xll.qlRateHelperEarliestDate($D4)</f>
        <v>42002</v>
      </c>
      <c r="I4" s="83">
        <f>_xll.qlRateHelperLatestDate($D4)</f>
        <v>42003</v>
      </c>
      <c r="J4" s="72">
        <v>2.4671099951176787E-3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str">
        <v>obj_00586</v>
      </c>
      <c r="E5" s="73" t="str">
        <f>_xll.qlRateHelperQuoteName(D5)</f>
        <v>USDSWD_Quote</v>
      </c>
      <c r="F5" s="74">
        <f>_xll.qlRateHelperRate($D5)</f>
        <v>1.3399999999999998E-3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>
        <f>_xll.qlRateHelperEarliestDate($D5)</f>
        <v>42003</v>
      </c>
      <c r="I5" s="83">
        <f>_xll.qlRateHelperLatestDate($D5)</f>
        <v>42010</v>
      </c>
      <c r="J5" s="72">
        <v>1.8702164502227541E-3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str">
        <f>_xll.ohRangeRetrieveError(Selected!D2)</f>
        <v/>
      </c>
      <c r="D6" s="73" t="str">
        <v>obj_0058f</v>
      </c>
      <c r="E6" s="73" t="str">
        <f>_xll.qlRateHelperQuoteName(D6)</f>
        <v>USD2WD_Mx_Quote</v>
      </c>
      <c r="F6" s="74">
        <f>_xll.qlRateHelperRate($D6)</f>
        <v>1.43625E-3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>
        <f>_xll.qlRateHelperEarliestDate($D6)</f>
        <v>42002</v>
      </c>
      <c r="I6" s="83">
        <f>_xll.qlRateHelperLatestDate($D6)</f>
        <v>42016</v>
      </c>
      <c r="J6" s="72">
        <v>1.7186393716485911E-3</v>
      </c>
      <c r="M6" s="182"/>
      <c r="V6" s="126"/>
      <c r="X6" s="197"/>
      <c r="Y6" s="199"/>
    </row>
    <row r="7" spans="1:25" x14ac:dyDescent="0.2">
      <c r="D7" s="73" t="str">
        <v>obj_0058d</v>
      </c>
      <c r="E7" s="73" t="str">
        <f>_xll.qlRateHelperQuoteName(D7)</f>
        <v>USD3WD_Mx_Quote</v>
      </c>
      <c r="F7" s="74">
        <f>_xll.qlRateHelperRate($D7)</f>
        <v>1.5325E-3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>
        <f>_xll.qlRateHelperEarliestDate($D7)</f>
        <v>42002</v>
      </c>
      <c r="I7" s="83">
        <f>_xll.qlRateHelperLatestDate($D7)</f>
        <v>42024</v>
      </c>
      <c r="J7" s="72">
        <v>1.7203559207361581E-3</v>
      </c>
      <c r="M7" s="182"/>
      <c r="V7" s="126"/>
      <c r="X7" s="197"/>
      <c r="Y7" s="199"/>
    </row>
    <row r="8" spans="1:25" x14ac:dyDescent="0.2">
      <c r="D8" s="73" t="str">
        <v>obj_00582</v>
      </c>
      <c r="E8" s="73" t="str">
        <f>_xll.qlRateHelperQuoteName(D8)</f>
        <v>USD1MD_Quote</v>
      </c>
      <c r="F8" s="74">
        <f>_xll.qlRateHelperRate($D8)</f>
        <v>1.6699999999999998E-3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>
        <f>_xll.qlRateHelperEarliestDate($D8)</f>
        <v>42003</v>
      </c>
      <c r="I8" s="83">
        <f>_xll.qlRateHelperLatestDate($D8)</f>
        <v>42034</v>
      </c>
      <c r="J8" s="72">
        <v>1.8185922703623629E-3</v>
      </c>
      <c r="M8" s="182"/>
      <c r="O8" s="182"/>
      <c r="V8" s="126"/>
      <c r="X8" s="197"/>
      <c r="Y8" s="199"/>
    </row>
    <row r="9" spans="1:25" x14ac:dyDescent="0.2">
      <c r="D9" s="73" t="str">
        <v>obj_00584</v>
      </c>
      <c r="E9" s="73" t="str">
        <f>_xll.qlRateHelperQuoteName(D9)</f>
        <v>USD2MD_Quote</v>
      </c>
      <c r="F9" s="74">
        <f>_xll.qlRateHelperRate($D9)</f>
        <v>2.1024999999999998E-3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>
        <f>_xll.qlRateHelperEarliestDate($D9)</f>
        <v>42003</v>
      </c>
      <c r="I9" s="83">
        <f>_xll.qlRateHelperLatestDate($D9)</f>
        <v>42062</v>
      </c>
      <c r="J9" s="72">
        <v>2.162328894454633E-3</v>
      </c>
      <c r="M9" s="182"/>
      <c r="O9" s="182"/>
      <c r="V9" s="126"/>
      <c r="X9" s="197"/>
      <c r="Y9" s="199"/>
    </row>
    <row r="10" spans="1:25" x14ac:dyDescent="0.2">
      <c r="D10" s="73" t="str">
        <v>obj_00580</v>
      </c>
      <c r="E10" s="73" t="str">
        <f>_xll.qlRateHelperQuoteName(D10)</f>
        <v>USD3MD_Quote</v>
      </c>
      <c r="F10" s="74">
        <f>_xll.qlRateHelperRate($D10)</f>
        <v>2.5509999999999999E-3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>
        <f>_xll.qlRateHelperEarliestDate($D10)</f>
        <v>42003</v>
      </c>
      <c r="I10" s="83">
        <f>_xll.qlRateHelperLatestDate($D10)</f>
        <v>42093</v>
      </c>
      <c r="J10" s="72">
        <v>2.5782001478198333E-3</v>
      </c>
      <c r="M10" s="182"/>
      <c r="O10" s="182"/>
      <c r="V10" s="126"/>
      <c r="X10" s="197"/>
      <c r="Y10" s="199"/>
    </row>
    <row r="11" spans="1:25" x14ac:dyDescent="0.2">
      <c r="D11" s="73" t="str">
        <v>obj_00590</v>
      </c>
      <c r="E11" s="73" t="str">
        <f>_xll.qlRateHelperQuoteName(D11)</f>
        <v>USD4MD_Mx_Quote</v>
      </c>
      <c r="F11" s="74">
        <f>_xll.qlRateHelperRate($D11)</f>
        <v>2.8963913000000004E-3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>
        <f>_xll.qlRateHelperEarliestDate($D11)</f>
        <v>42002</v>
      </c>
      <c r="I11" s="83">
        <f>_xll.qlRateHelperLatestDate($D11)</f>
        <v>42123</v>
      </c>
      <c r="J11" s="72">
        <v>2.9160793138505222E-3</v>
      </c>
      <c r="M11" s="182"/>
      <c r="O11" s="182"/>
      <c r="V11" s="126"/>
      <c r="X11" s="197"/>
      <c r="Y11" s="199"/>
    </row>
    <row r="12" spans="1:25" x14ac:dyDescent="0.2">
      <c r="D12" s="73" t="str">
        <v>obj_00588</v>
      </c>
      <c r="E12" s="73" t="str">
        <f>_xll.qlRateHelperQuoteName(D12)</f>
        <v>USD5MD_Mx_Quote</v>
      </c>
      <c r="F12" s="74">
        <f>_xll.qlRateHelperRate($D12)</f>
        <v>3.2094021699999998E-3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>
        <f>_xll.qlRateHelperEarliestDate($D12)</f>
        <v>42002</v>
      </c>
      <c r="I12" s="83">
        <f>_xll.qlRateHelperLatestDate($D12)</f>
        <v>42153</v>
      </c>
      <c r="J12" s="72">
        <v>3.2262056448002117E-3</v>
      </c>
      <c r="M12" s="182"/>
      <c r="O12" s="182"/>
      <c r="V12" s="126"/>
      <c r="X12" s="197"/>
      <c r="Y12" s="199"/>
    </row>
    <row r="13" spans="1:25" x14ac:dyDescent="0.2">
      <c r="D13" s="73" t="str">
        <v>obj_00587</v>
      </c>
      <c r="E13" s="73" t="str">
        <f>_xll.qlRateHelperQuoteName(D13)</f>
        <v>USD6MD_Quote</v>
      </c>
      <c r="F13" s="74">
        <f>_xll.qlRateHelperRate($D13)</f>
        <v>3.5439999999999998E-3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>
        <f>_xll.qlRateHelperEarliestDate($D13)</f>
        <v>42003</v>
      </c>
      <c r="I13" s="83">
        <f>_xll.qlRateHelperLatestDate($D13)</f>
        <v>42185</v>
      </c>
      <c r="J13" s="72">
        <v>3.5541699523755632E-3</v>
      </c>
      <c r="M13" s="182"/>
      <c r="O13" s="182"/>
      <c r="V13" s="126"/>
      <c r="X13" s="197"/>
      <c r="Y13" s="199"/>
    </row>
    <row r="14" spans="1:25" x14ac:dyDescent="0.2">
      <c r="D14" s="73" t="str">
        <v>obj_00589</v>
      </c>
      <c r="E14" s="73" t="str">
        <f>_xll.qlRateHelperQuoteName(D14)</f>
        <v>USD7MD_Mx_Quote</v>
      </c>
      <c r="F14" s="74">
        <f>_xll.qlRateHelperRate($D14)</f>
        <v>3.9929135100000004E-3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>
        <f>_xll.qlRateHelperEarliestDate($D14)</f>
        <v>42002</v>
      </c>
      <c r="I14" s="83">
        <f>_xll.qlRateHelperLatestDate($D14)</f>
        <v>42214</v>
      </c>
      <c r="J14" s="72">
        <v>4.0069818400731523E-3</v>
      </c>
      <c r="M14" s="182"/>
      <c r="O14" s="182"/>
      <c r="V14" s="126"/>
      <c r="X14" s="197"/>
      <c r="Y14" s="199"/>
    </row>
    <row r="15" spans="1:25" x14ac:dyDescent="0.2">
      <c r="D15" s="73" t="str">
        <v>obj_0058c</v>
      </c>
      <c r="E15" s="73" t="str">
        <f>_xll.qlRateHelperQuoteName(D15)</f>
        <v>USD8MD_Mx_Quote</v>
      </c>
      <c r="F15" s="74">
        <f>_xll.qlRateHelperRate($D15)</f>
        <v>4.4273459499999997E-3</v>
      </c>
      <c r="G15" s="74" t="str">
        <f>IF(ISERROR(_xll.qlSwapRateHelperSpread($D15)),IF(ISERROR(_xll.qlFuturesRateHelperConvexityAdjustment($D15)),"--",_xll.qlFuturesRateHelperConvexityAdjustment($D15)),_xll.qlSwapRateHelperSpread($D15))</f>
        <v>--</v>
      </c>
      <c r="H15" s="82">
        <f>_xll.qlRateHelperEarliestDate($D15)</f>
        <v>42002</v>
      </c>
      <c r="I15" s="83">
        <f>_xll.qlRateHelperLatestDate($D15)</f>
        <v>42247</v>
      </c>
      <c r="J15" s="72">
        <v>4.441517892330521E-3</v>
      </c>
      <c r="M15" s="182"/>
      <c r="O15" s="182"/>
      <c r="V15" s="126"/>
      <c r="X15" s="197"/>
      <c r="Y15" s="199"/>
    </row>
    <row r="16" spans="1:25" x14ac:dyDescent="0.2">
      <c r="D16" s="73" t="str">
        <v>obj_00581</v>
      </c>
      <c r="E16" s="73" t="str">
        <f>_xll.qlRateHelperQuoteName(D16)</f>
        <v>USD_STUB_Quote</v>
      </c>
      <c r="F16" s="74">
        <f>_xll.qlRateHelperRate($D16)</f>
        <v>4.7314486500000001E-3</v>
      </c>
      <c r="G16" s="74" t="str">
        <f>IF(ISERROR(_xll.qlSwapRateHelperSpread($D16)),IF(ISERROR(_xll.qlFuturesRateHelperConvexityAdjustment($D16)),"--",_xll.qlFuturesRateHelperConvexityAdjustment($D16)),_xll.qlSwapRateHelperSpread($D16))</f>
        <v>--</v>
      </c>
      <c r="H16" s="82">
        <f>_xll.qlRateHelperEarliestDate($D16)</f>
        <v>42002</v>
      </c>
      <c r="I16" s="83">
        <f>_xll.qlRateHelperLatestDate($D16)</f>
        <v>42263</v>
      </c>
      <c r="J16" s="72">
        <v>4.7450562922643196E-3</v>
      </c>
      <c r="M16" s="182"/>
      <c r="V16" s="126"/>
      <c r="X16" s="197"/>
      <c r="Y16" s="199"/>
    </row>
    <row r="17" spans="4:25" x14ac:dyDescent="0.2">
      <c r="D17" s="73" t="str">
        <v>obj_005a0</v>
      </c>
      <c r="E17" s="73" t="str">
        <f>_xll.qlRateHelperQuoteName(D17)</f>
        <v>USDFUT3MU5_Quote</v>
      </c>
      <c r="F17" s="74">
        <f>_xll.qlRateHelperRate($D17)</f>
        <v>6.7260000000000861E-3</v>
      </c>
      <c r="G17" s="74">
        <f>IF(ISERROR(_xll.qlSwapRateHelperSpread($D17)),IF(ISERROR(_xll.qlFuturesRateHelperConvexityAdjustment($D17)),"--",_xll.qlFuturesRateHelperConvexityAdjustment($D17)),_xll.qlSwapRateHelperSpread($D17))</f>
        <v>4.8999999999999998E-5</v>
      </c>
      <c r="H17" s="82">
        <f>_xll.qlRateHelperEarliestDate($D17)</f>
        <v>42263</v>
      </c>
      <c r="I17" s="83">
        <f>_xll.qlRateHelperLatestDate($D17)</f>
        <v>42354</v>
      </c>
      <c r="J17" s="72">
        <v>5.272338792331425E-3</v>
      </c>
      <c r="M17" s="182"/>
      <c r="O17" s="182"/>
      <c r="P17" s="183"/>
      <c r="V17" s="126"/>
      <c r="X17" s="197"/>
      <c r="Y17" s="199"/>
    </row>
    <row r="18" spans="4:25" x14ac:dyDescent="0.2">
      <c r="D18" s="73" t="str">
        <v>obj_005a1</v>
      </c>
      <c r="E18" s="73" t="str">
        <f>_xll.qlRateHelperQuoteName(D18)</f>
        <v>USDFUT3MZ5_Quote</v>
      </c>
      <c r="F18" s="74">
        <f>_xll.qlRateHelperRate($D18)</f>
        <v>9.296000000000023E-3</v>
      </c>
      <c r="G18" s="74">
        <f>IF(ISERROR(_xll.qlSwapRateHelperSpread($D18)),IF(ISERROR(_xll.qlFuturesRateHelperConvexityAdjustment($D18)),"--",_xll.qlFuturesRateHelperConvexityAdjustment($D18)),_xll.qlSwapRateHelperSpread($D18))</f>
        <v>7.9000000000000009E-5</v>
      </c>
      <c r="H18" s="82">
        <f>_xll.qlRateHelperEarliestDate($D18)</f>
        <v>42354</v>
      </c>
      <c r="I18" s="83">
        <f>_xll.qlRateHelperLatestDate($D18)</f>
        <v>42445</v>
      </c>
      <c r="J18" s="72">
        <v>6.1136248483171923E-3</v>
      </c>
      <c r="M18" s="182"/>
      <c r="O18" s="182"/>
      <c r="P18" s="183"/>
      <c r="V18" s="196"/>
      <c r="X18" s="197"/>
      <c r="Y18" s="199"/>
    </row>
    <row r="19" spans="4:25" x14ac:dyDescent="0.2">
      <c r="D19" s="73" t="str">
        <v>obj_005ab</v>
      </c>
      <c r="E19" s="73" t="str">
        <f>_xll.qlRateHelperQuoteName(D19)</f>
        <v>USDFUT3MH6_Quote</v>
      </c>
      <c r="F19" s="74">
        <f>_xll.qlRateHelperRate($D19)</f>
        <v>1.1908999999999953E-2</v>
      </c>
      <c r="G19" s="74">
        <f>IF(ISERROR(_xll.qlSwapRateHelperSpread($D19)),IF(ISERROR(_xll.qlFuturesRateHelperConvexityAdjustment($D19)),"--",_xll.qlFuturesRateHelperConvexityAdjustment($D19)),_xll.qlSwapRateHelperSpread($D19))</f>
        <v>1.1599999999999999E-4</v>
      </c>
      <c r="H19" s="82">
        <f>_xll.qlRateHelperEarliestDate($D19)</f>
        <v>42445</v>
      </c>
      <c r="I19" s="83">
        <f>_xll.qlRateHelperLatestDate($D19)</f>
        <v>42537</v>
      </c>
      <c r="J19" s="72">
        <v>7.1260407970124926E-3</v>
      </c>
      <c r="M19" s="182"/>
      <c r="O19" s="182"/>
      <c r="P19" s="183"/>
      <c r="V19" s="196"/>
      <c r="X19" s="197"/>
      <c r="Y19" s="199"/>
    </row>
    <row r="20" spans="4:25" x14ac:dyDescent="0.2">
      <c r="D20" s="73" t="str">
        <v>obj_005de</v>
      </c>
      <c r="E20" s="73" t="str">
        <f>_xll.qlRateHelperQuoteName(D20)</f>
        <v>USDFUT3MM6_Quote</v>
      </c>
      <c r="F20" s="74">
        <f>_xll.qlRateHelperRate($D20)</f>
        <v>1.4366000000000011E-2</v>
      </c>
      <c r="G20" s="74">
        <f>IF(ISERROR(_xll.qlSwapRateHelperSpread($D20)),IF(ISERROR(_xll.qlFuturesRateHelperConvexityAdjustment($D20)),"--",_xll.qlFuturesRateHelperConvexityAdjustment($D20)),_xll.qlSwapRateHelperSpread($D20))</f>
        <v>1.5900000000000002E-4</v>
      </c>
      <c r="H20" s="82">
        <f>_xll.qlRateHelperEarliestDate($D20)</f>
        <v>42536</v>
      </c>
      <c r="I20" s="83">
        <f>_xll.qlRateHelperLatestDate($D20)</f>
        <v>42628</v>
      </c>
      <c r="J20" s="72">
        <v>8.1974315076507858E-3</v>
      </c>
      <c r="M20" s="182"/>
      <c r="O20" s="182"/>
      <c r="P20" s="183"/>
      <c r="V20" s="196"/>
      <c r="X20" s="197"/>
      <c r="Y20" s="199"/>
    </row>
    <row r="21" spans="4:25" x14ac:dyDescent="0.2">
      <c r="D21" s="73" t="str">
        <v>obj_005cf</v>
      </c>
      <c r="E21" s="73" t="str">
        <f>_xll.qlRateHelperQuoteName(D21)</f>
        <v>USDFUT3MU6_Quote</v>
      </c>
      <c r="F21" s="74">
        <f>_xll.qlRateHelperRate($D21)</f>
        <v>1.6666999999999974E-2</v>
      </c>
      <c r="G21" s="74">
        <f>IF(ISERROR(_xll.qlSwapRateHelperSpread($D21)),IF(ISERROR(_xll.qlFuturesRateHelperConvexityAdjustment($D21)),"--",_xll.qlFuturesRateHelperConvexityAdjustment($D21)),_xll.qlSwapRateHelperSpread($D21))</f>
        <v>2.0799999999999999E-4</v>
      </c>
      <c r="H21" s="82">
        <f>_xll.qlRateHelperEarliestDate($D21)</f>
        <v>42634</v>
      </c>
      <c r="I21" s="83">
        <f>_xll.qlRateHelperLatestDate($D21)</f>
        <v>42725</v>
      </c>
      <c r="J21" s="72">
        <v>9.3426073242329107E-3</v>
      </c>
      <c r="M21" s="182"/>
      <c r="O21" s="182"/>
      <c r="P21" s="183"/>
      <c r="V21" s="196"/>
      <c r="X21" s="197"/>
      <c r="Y21" s="199"/>
    </row>
    <row r="22" spans="4:25" x14ac:dyDescent="0.2">
      <c r="D22" s="73" t="str">
        <v>obj_00591</v>
      </c>
      <c r="E22" s="73" t="str">
        <f>_xll.qlRateHelperQuoteName(D22)</f>
        <v>USDFUT3MZ6_Quote</v>
      </c>
      <c r="F22" s="74">
        <f>_xll.qlRateHelperRate($D22)</f>
        <v>1.8709000000000076E-2</v>
      </c>
      <c r="G22" s="74">
        <f>IF(ISERROR(_xll.qlSwapRateHelperSpread($D22)),IF(ISERROR(_xll.qlFuturesRateHelperConvexityAdjustment($D22)),"--",_xll.qlFuturesRateHelperConvexityAdjustment($D22)),_xll.qlSwapRateHelperSpread($D22))</f>
        <v>2.6599999999999996E-4</v>
      </c>
      <c r="H22" s="82">
        <f>_xll.qlRateHelperEarliestDate($D22)</f>
        <v>42725</v>
      </c>
      <c r="I22" s="83">
        <f>_xll.qlRateHelperLatestDate($D22)</f>
        <v>42815</v>
      </c>
      <c r="J22" s="72">
        <v>1.0396863442490264E-2</v>
      </c>
      <c r="M22" s="182"/>
      <c r="O22" s="182"/>
      <c r="P22" s="183"/>
      <c r="V22" s="196"/>
      <c r="X22" s="197"/>
      <c r="Y22" s="199"/>
    </row>
    <row r="23" spans="4:25" x14ac:dyDescent="0.2">
      <c r="D23" s="73" t="str">
        <v>obj_005ac</v>
      </c>
      <c r="E23" s="73" t="str">
        <f>_xll.qlRateHelperQuoteName(D23)</f>
        <v>USDAM3L3Y_Quote</v>
      </c>
      <c r="F23" s="74">
        <f>_xll.qlRateHelperRate($D23)</f>
        <v>1.286E-2</v>
      </c>
      <c r="G23" s="74">
        <f>IF(ISERROR(_xll.qlSwapRateHelperSpread($D23)),IF(ISERROR(_xll.qlFuturesRateHelperConvexityAdjustment($D23)),"--",_xll.qlFuturesRateHelperConvexityAdjustment($D23)),_xll.qlSwapRateHelperSpread($D23))</f>
        <v>0</v>
      </c>
      <c r="H23" s="82">
        <f>_xll.qlRateHelperEarliestDate($D23)</f>
        <v>42003</v>
      </c>
      <c r="I23" s="83">
        <f>_xll.qlRateHelperLatestDate($D23)</f>
        <v>43098</v>
      </c>
      <c r="J23" s="72">
        <v>1.2960222027836654E-2</v>
      </c>
      <c r="M23" s="182"/>
      <c r="O23" s="182"/>
      <c r="V23" s="196"/>
      <c r="X23" s="197"/>
      <c r="Y23" s="199"/>
    </row>
    <row r="24" spans="4:25" x14ac:dyDescent="0.2">
      <c r="D24" s="73" t="str">
        <v>obj_005ca</v>
      </c>
      <c r="E24" s="73" t="str">
        <f>_xll.qlRateHelperQuoteName(D24)</f>
        <v>USDAM3L4Y_Quote</v>
      </c>
      <c r="F24" s="74">
        <f>_xll.qlRateHelperRate($D24)</f>
        <v>1.575E-2</v>
      </c>
      <c r="G24" s="74">
        <f>IF(ISERROR(_xll.qlSwapRateHelperSpread($D24)),IF(ISERROR(_xll.qlFuturesRateHelperConvexityAdjustment($D24)),"--",_xll.qlFuturesRateHelperConvexityAdjustment($D24)),_xll.qlSwapRateHelperSpread($D24))</f>
        <v>0</v>
      </c>
      <c r="H24" s="82">
        <f>_xll.qlRateHelperEarliestDate($D24)</f>
        <v>42003</v>
      </c>
      <c r="I24" s="83">
        <f>_xll.qlRateHelperLatestDate($D24)</f>
        <v>43465</v>
      </c>
      <c r="J24" s="72">
        <v>1.5915956736965203E-2</v>
      </c>
      <c r="M24" s="182"/>
      <c r="O24" s="182"/>
      <c r="V24" s="196"/>
      <c r="X24" s="197"/>
      <c r="Y24" s="199"/>
    </row>
    <row r="25" spans="4:25" x14ac:dyDescent="0.2">
      <c r="D25" s="73" t="str">
        <v>obj_005c7</v>
      </c>
      <c r="E25" s="73" t="str">
        <f>_xll.qlRateHelperQuoteName(D25)</f>
        <v>USDAM3L5Y_Quote</v>
      </c>
      <c r="F25" s="74">
        <f>_xll.qlRateHelperRate($D25)</f>
        <v>1.7760000000000001E-2</v>
      </c>
      <c r="G25" s="74">
        <f>IF(ISERROR(_xll.qlSwapRateHelperSpread($D25)),IF(ISERROR(_xll.qlFuturesRateHelperConvexityAdjustment($D25)),"--",_xll.qlFuturesRateHelperConvexityAdjustment($D25)),_xll.qlSwapRateHelperSpread($D25))</f>
        <v>0</v>
      </c>
      <c r="H25" s="82">
        <f>_xll.qlRateHelperEarliestDate($D25)</f>
        <v>42003</v>
      </c>
      <c r="I25" s="83">
        <f>_xll.qlRateHelperLatestDate($D25)</f>
        <v>43829</v>
      </c>
      <c r="J25" s="72">
        <v>1.7986464949012834E-2</v>
      </c>
      <c r="M25" s="182"/>
      <c r="O25" s="182"/>
      <c r="V25" s="196"/>
      <c r="X25" s="197"/>
      <c r="Y25" s="199"/>
    </row>
    <row r="26" spans="4:25" x14ac:dyDescent="0.2">
      <c r="D26" s="73" t="str">
        <v>obj_005a9</v>
      </c>
      <c r="E26" s="73" t="str">
        <f>_xll.qlRateHelperQuoteName(D26)</f>
        <v>USDAM3L6Y_Quote</v>
      </c>
      <c r="F26" s="74">
        <f>_xll.qlRateHelperRate($D26)</f>
        <v>1.9220000000000001E-2</v>
      </c>
      <c r="G26" s="74">
        <f>IF(ISERROR(_xll.qlSwapRateHelperSpread($D26)),IF(ISERROR(_xll.qlFuturesRateHelperConvexityAdjustment($D26)),"--",_xll.qlFuturesRateHelperConvexityAdjustment($D26)),_xll.qlSwapRateHelperSpread($D26))</f>
        <v>0</v>
      </c>
      <c r="H26" s="82">
        <f>_xll.qlRateHelperEarliestDate($D26)</f>
        <v>42003</v>
      </c>
      <c r="I26" s="83">
        <f>_xll.qlRateHelperLatestDate($D26)</f>
        <v>44195</v>
      </c>
      <c r="J26" s="72">
        <v>1.9499192105909408E-2</v>
      </c>
      <c r="M26" s="182"/>
      <c r="O26" s="182"/>
      <c r="V26" s="196"/>
      <c r="X26" s="197"/>
      <c r="Y26" s="199"/>
    </row>
    <row r="27" spans="4:25" x14ac:dyDescent="0.2">
      <c r="D27" s="73" t="str">
        <v>obj_005c5</v>
      </c>
      <c r="E27" s="73" t="str">
        <f>_xll.qlRateHelperQuoteName(D27)</f>
        <v>USDAM3L7Y_Quote</v>
      </c>
      <c r="F27" s="74">
        <f>_xll.qlRateHelperRate($D27)</f>
        <v>2.0380000000000002E-2</v>
      </c>
      <c r="G27" s="74">
        <f>IF(ISERROR(_xll.qlSwapRateHelperSpread($D27)),IF(ISERROR(_xll.qlFuturesRateHelperConvexityAdjustment($D27)),"--",_xll.qlFuturesRateHelperConvexityAdjustment($D27)),_xll.qlSwapRateHelperSpread($D27))</f>
        <v>0</v>
      </c>
      <c r="H27" s="82">
        <f>_xll.qlRateHelperEarliestDate($D27)</f>
        <v>42003</v>
      </c>
      <c r="I27" s="83">
        <f>_xll.qlRateHelperLatestDate($D27)</f>
        <v>44560</v>
      </c>
      <c r="J27" s="72">
        <v>2.070949858508184E-2</v>
      </c>
      <c r="M27" s="182"/>
      <c r="O27" s="182"/>
      <c r="V27" s="196"/>
      <c r="X27" s="197"/>
      <c r="Y27" s="199"/>
    </row>
    <row r="28" spans="4:25" x14ac:dyDescent="0.2">
      <c r="D28" s="73" t="str">
        <v>obj_005ae</v>
      </c>
      <c r="E28" s="73" t="str">
        <f>_xll.qlRateHelperQuoteName(D28)</f>
        <v>USDAM3L8Y_Quote</v>
      </c>
      <c r="F28" s="74">
        <f>_xll.qlRateHelperRate($D28)</f>
        <v>2.1299999999999999E-2</v>
      </c>
      <c r="G28" s="74">
        <f>IF(ISERROR(_xll.qlSwapRateHelperSpread($D28)),IF(ISERROR(_xll.qlFuturesRateHelperConvexityAdjustment($D28)),"--",_xll.qlFuturesRateHelperConvexityAdjustment($D28)),_xll.qlSwapRateHelperSpread($D28))</f>
        <v>0</v>
      </c>
      <c r="H28" s="82">
        <f>_xll.qlRateHelperEarliestDate($D28)</f>
        <v>42003</v>
      </c>
      <c r="I28" s="83">
        <f>_xll.qlRateHelperLatestDate($D28)</f>
        <v>44925</v>
      </c>
      <c r="J28" s="72">
        <v>2.1675019100435167E-2</v>
      </c>
      <c r="M28" s="182"/>
      <c r="O28" s="182"/>
      <c r="V28" s="196"/>
      <c r="X28" s="197"/>
      <c r="Y28" s="199"/>
    </row>
    <row r="29" spans="4:25" x14ac:dyDescent="0.2">
      <c r="D29" s="73" t="str">
        <v>obj_005d5</v>
      </c>
      <c r="E29" s="73" t="str">
        <f>_xll.qlRateHelperQuoteName(D29)</f>
        <v>USDAM3L9Y_Quote</v>
      </c>
      <c r="F29" s="74">
        <f>_xll.qlRateHelperRate($D29)</f>
        <v>2.2080000000000002E-2</v>
      </c>
      <c r="G29" s="74">
        <f>IF(ISERROR(_xll.qlSwapRateHelperSpread($D29)),IF(ISERROR(_xll.qlFuturesRateHelperConvexityAdjustment($D29)),"--",_xll.qlFuturesRateHelperConvexityAdjustment($D29)),_xll.qlSwapRateHelperSpread($D29))</f>
        <v>0</v>
      </c>
      <c r="H29" s="82">
        <f>_xll.qlRateHelperEarliestDate($D29)</f>
        <v>42003</v>
      </c>
      <c r="I29" s="83">
        <f>_xll.qlRateHelperLatestDate($D29)</f>
        <v>45289</v>
      </c>
      <c r="J29" s="72">
        <v>2.2500038203768235E-2</v>
      </c>
      <c r="M29" s="182"/>
      <c r="O29" s="182"/>
      <c r="X29" s="197"/>
      <c r="Y29" s="199"/>
    </row>
    <row r="30" spans="4:25" x14ac:dyDescent="0.2">
      <c r="D30" s="73" t="str">
        <v>obj_0059a</v>
      </c>
      <c r="E30" s="73" t="str">
        <f>_xll.qlRateHelperQuoteName(D30)</f>
        <v>USDAM3L10Y_Quote</v>
      </c>
      <c r="F30" s="74">
        <f>_xll.qlRateHelperRate($D30)</f>
        <v>2.2720000000000004E-2</v>
      </c>
      <c r="G30" s="74">
        <f>IF(ISERROR(_xll.qlSwapRateHelperSpread($D30)),IF(ISERROR(_xll.qlFuturesRateHelperConvexityAdjustment($D30)),"--",_xll.qlFuturesRateHelperConvexityAdjustment($D30)),_xll.qlSwapRateHelperSpread($D30))</f>
        <v>0</v>
      </c>
      <c r="H30" s="82">
        <f>_xll.qlRateHelperEarliestDate($D30)</f>
        <v>42003</v>
      </c>
      <c r="I30" s="83">
        <f>_xll.qlRateHelperLatestDate($D30)</f>
        <v>45656</v>
      </c>
      <c r="J30" s="72">
        <v>2.3179923444811349E-2</v>
      </c>
      <c r="M30" s="182"/>
      <c r="O30" s="182"/>
      <c r="X30" s="197"/>
      <c r="Y30" s="199"/>
    </row>
    <row r="31" spans="4:25" x14ac:dyDescent="0.2">
      <c r="D31" s="73" t="str">
        <v>obj_00530</v>
      </c>
      <c r="E31" s="73" t="str">
        <f>_xll.qlRateHelperQuoteName(D31)</f>
        <v>USD_CURVE_3M_11Y_Quote</v>
      </c>
      <c r="F31" s="74">
        <f>_xll.qlRateHelperRate($D31)</f>
        <v>2.3296591389999999E-2</v>
      </c>
      <c r="G31" s="74">
        <f>IF(ISERROR(_xll.qlSwapRateHelperSpread($D31)),IF(ISERROR(_xll.qlFuturesRateHelperConvexityAdjustment($D31)),"--",_xll.qlFuturesRateHelperConvexityAdjustment($D31)),_xll.qlSwapRateHelperSpread($D31))</f>
        <v>0</v>
      </c>
      <c r="H31" s="82">
        <f>_xll.qlRateHelperEarliestDate($D31)</f>
        <v>42003</v>
      </c>
      <c r="I31" s="83">
        <f>_xll.qlRateHelperLatestDate($D31)</f>
        <v>46021</v>
      </c>
      <c r="J31" s="72">
        <v>2.379899224091853E-2</v>
      </c>
      <c r="M31" s="182"/>
      <c r="O31" s="182"/>
      <c r="X31" s="197"/>
      <c r="Y31" s="199"/>
    </row>
    <row r="32" spans="4:25" x14ac:dyDescent="0.2">
      <c r="D32" s="73" t="str">
        <v>obj_005a6</v>
      </c>
      <c r="E32" s="73" t="str">
        <f>_xll.qlRateHelperQuoteName(D32)</f>
        <v>USDAM3L12Y_Quote</v>
      </c>
      <c r="F32" s="74">
        <f>_xll.qlRateHelperRate($D32)</f>
        <v>2.3799999999999998E-2</v>
      </c>
      <c r="G32" s="74">
        <f>IF(ISERROR(_xll.qlSwapRateHelperSpread($D32)),IF(ISERROR(_xll.qlFuturesRateHelperConvexityAdjustment($D32)),"--",_xll.qlFuturesRateHelperConvexityAdjustment($D32)),_xll.qlSwapRateHelperSpread($D32))</f>
        <v>0</v>
      </c>
      <c r="H32" s="82">
        <f>_xll.qlRateHelperEarliestDate($D32)</f>
        <v>42003</v>
      </c>
      <c r="I32" s="83">
        <f>_xll.qlRateHelperLatestDate($D32)</f>
        <v>46386</v>
      </c>
      <c r="J32" s="72">
        <v>2.4343532274993744E-2</v>
      </c>
      <c r="M32" s="182"/>
      <c r="O32" s="182"/>
      <c r="X32" s="197"/>
      <c r="Y32" s="199"/>
    </row>
    <row r="33" spans="4:25" x14ac:dyDescent="0.2">
      <c r="D33" s="73" t="str">
        <v>obj_004fa</v>
      </c>
      <c r="E33" s="73" t="str">
        <f>_xll.qlRateHelperQuoteName(D33)</f>
        <v>USD_CURVE_3M_13Y_Quote</v>
      </c>
      <c r="F33" s="74">
        <f>_xll.qlRateHelperRate($D33)</f>
        <v>2.4231680219999999E-2</v>
      </c>
      <c r="G33" s="74">
        <f>IF(ISERROR(_xll.qlSwapRateHelperSpread($D33)),IF(ISERROR(_xll.qlFuturesRateHelperConvexityAdjustment($D33)),"--",_xll.qlFuturesRateHelperConvexityAdjustment($D33)),_xll.qlSwapRateHelperSpread($D33))</f>
        <v>0</v>
      </c>
      <c r="H33" s="82">
        <f>_xll.qlRateHelperEarliestDate($D33)</f>
        <v>42003</v>
      </c>
      <c r="I33" s="83">
        <f>_xll.qlRateHelperLatestDate($D33)</f>
        <v>46751</v>
      </c>
      <c r="J33" s="72">
        <v>2.4812950594732819E-2</v>
      </c>
      <c r="M33" s="182"/>
      <c r="O33" s="182"/>
      <c r="X33" s="197"/>
      <c r="Y33" s="199"/>
    </row>
    <row r="34" spans="4:25" x14ac:dyDescent="0.2">
      <c r="D34" s="73" t="str">
        <v>obj_00518</v>
      </c>
      <c r="E34" s="73" t="str">
        <f>_xll.qlRateHelperQuoteName(D34)</f>
        <v>USD_CURVE_3M_14Y_Quote</v>
      </c>
      <c r="F34" s="74">
        <f>_xll.qlRateHelperRate($D34)</f>
        <v>2.4604770340000002E-2</v>
      </c>
      <c r="G34" s="74">
        <f>IF(ISERROR(_xll.qlSwapRateHelperSpread($D34)),IF(ISERROR(_xll.qlFuturesRateHelperConvexityAdjustment($D34)),"--",_xll.qlFuturesRateHelperConvexityAdjustment($D34)),_xll.qlSwapRateHelperSpread($D34))</f>
        <v>0</v>
      </c>
      <c r="H34" s="82">
        <f>_xll.qlRateHelperEarliestDate($D34)</f>
        <v>42003</v>
      </c>
      <c r="I34" s="83">
        <f>_xll.qlRateHelperLatestDate($D34)</f>
        <v>47116</v>
      </c>
      <c r="J34" s="72">
        <v>2.5220662272593449E-2</v>
      </c>
      <c r="M34" s="182"/>
      <c r="O34" s="182"/>
      <c r="X34" s="197"/>
      <c r="Y34" s="199"/>
    </row>
    <row r="35" spans="4:25" x14ac:dyDescent="0.2">
      <c r="D35" s="73" t="str">
        <v>obj_005a7</v>
      </c>
      <c r="E35" s="73" t="str">
        <f>_xll.qlRateHelperQuoteName(D35)</f>
        <v>USDAM3L15Y_Quote</v>
      </c>
      <c r="F35" s="74">
        <f>_xll.qlRateHelperRate($D35)</f>
        <v>2.4930000000000004E-2</v>
      </c>
      <c r="G35" s="74">
        <f>IF(ISERROR(_xll.qlSwapRateHelperSpread($D35)),IF(ISERROR(_xll.qlFuturesRateHelperConvexityAdjustment($D35)),"--",_xll.qlFuturesRateHelperConvexityAdjustment($D35)),_xll.qlSwapRateHelperSpread($D35))</f>
        <v>0</v>
      </c>
      <c r="H35" s="82">
        <f>_xll.qlRateHelperEarliestDate($D35)</f>
        <v>42003</v>
      </c>
      <c r="I35" s="83">
        <f>_xll.qlRateHelperLatestDate($D35)</f>
        <v>47483</v>
      </c>
      <c r="J35" s="72">
        <v>2.557743677850912E-2</v>
      </c>
      <c r="M35" s="182"/>
      <c r="O35" s="182"/>
      <c r="X35" s="197"/>
      <c r="Y35" s="199"/>
    </row>
    <row r="36" spans="4:25" x14ac:dyDescent="0.2">
      <c r="D36" s="73" t="str">
        <v>obj_00503</v>
      </c>
      <c r="E36" s="73" t="str">
        <f>_xll.qlRateHelperQuoteName(D36)</f>
        <v>USD_CURVE_3M_16Y_Quote</v>
      </c>
      <c r="F36" s="74">
        <f>_xll.qlRateHelperRate($D36)</f>
        <v>2.5211987379999998E-2</v>
      </c>
      <c r="G36" s="74">
        <f>IF(ISERROR(_xll.qlSwapRateHelperSpread($D36)),IF(ISERROR(_xll.qlFuturesRateHelperConvexityAdjustment($D36)),"--",_xll.qlFuturesRateHelperConvexityAdjustment($D36)),_xll.qlSwapRateHelperSpread($D36))</f>
        <v>0</v>
      </c>
      <c r="H36" s="82">
        <f>_xll.qlRateHelperEarliestDate($D36)</f>
        <v>42003</v>
      </c>
      <c r="I36" s="83">
        <f>_xll.qlRateHelperLatestDate($D36)</f>
        <v>47847</v>
      </c>
      <c r="J36" s="72">
        <v>2.5888225654738958E-2</v>
      </c>
      <c r="M36" s="182"/>
      <c r="O36" s="182"/>
      <c r="X36" s="197"/>
      <c r="Y36" s="199"/>
    </row>
    <row r="37" spans="4:25" x14ac:dyDescent="0.2">
      <c r="D37" s="73" t="str">
        <v>obj_00508</v>
      </c>
      <c r="E37" s="73" t="str">
        <f>_xll.qlRateHelperQuoteName(D37)</f>
        <v>USD_CURVE_3M_17Y_Quote</v>
      </c>
      <c r="F37" s="74">
        <f>_xll.qlRateHelperRate($D37)</f>
        <v>2.545856782E-2</v>
      </c>
      <c r="G37" s="74">
        <f>IF(ISERROR(_xll.qlSwapRateHelperSpread($D37)),IF(ISERROR(_xll.qlFuturesRateHelperConvexityAdjustment($D37)),"--",_xll.qlFuturesRateHelperConvexityAdjustment($D37)),_xll.qlSwapRateHelperSpread($D37))</f>
        <v>0</v>
      </c>
      <c r="H37" s="82">
        <f>_xll.qlRateHelperEarliestDate($D37)</f>
        <v>42003</v>
      </c>
      <c r="I37" s="83">
        <f>_xll.qlRateHelperLatestDate($D37)</f>
        <v>48212</v>
      </c>
      <c r="J37" s="72">
        <v>2.6160612040250514E-2</v>
      </c>
      <c r="M37" s="182"/>
      <c r="O37" s="182"/>
      <c r="X37" s="197"/>
      <c r="Y37" s="199"/>
    </row>
    <row r="38" spans="4:25" x14ac:dyDescent="0.2">
      <c r="D38" s="73" t="str">
        <v>obj_0051f</v>
      </c>
      <c r="E38" s="73" t="str">
        <f>_xll.qlRateHelperQuoteName(D38)</f>
        <v>USD_CURVE_3M_18Y_Quote</v>
      </c>
      <c r="F38" s="74">
        <f>_xll.qlRateHelperRate($D38)</f>
        <v>2.5674478880000004E-2</v>
      </c>
      <c r="G38" s="74">
        <f>IF(ISERROR(_xll.qlSwapRateHelperSpread($D38)),IF(ISERROR(_xll.qlFuturesRateHelperConvexityAdjustment($D38)),"--",_xll.qlFuturesRateHelperConvexityAdjustment($D38)),_xll.qlSwapRateHelperSpread($D38))</f>
        <v>0</v>
      </c>
      <c r="H38" s="82">
        <f>_xll.qlRateHelperEarliestDate($D38)</f>
        <v>42003</v>
      </c>
      <c r="I38" s="83">
        <f>_xll.qlRateHelperLatestDate($D38)</f>
        <v>48578</v>
      </c>
      <c r="J38" s="72">
        <v>2.6399403382341115E-2</v>
      </c>
      <c r="M38" s="182"/>
      <c r="O38" s="182"/>
      <c r="X38" s="197"/>
      <c r="Y38" s="199"/>
    </row>
    <row r="39" spans="4:25" x14ac:dyDescent="0.2">
      <c r="D39" s="73" t="str">
        <v>obj_00529</v>
      </c>
      <c r="E39" s="73" t="str">
        <f>_xll.qlRateHelperQuoteName(D39)</f>
        <v>USD_CURVE_3M_19Y_Quote</v>
      </c>
      <c r="F39" s="74">
        <f>_xll.qlRateHelperRate($D39)</f>
        <v>2.5860595640000001E-2</v>
      </c>
      <c r="G39" s="74">
        <f>IF(ISERROR(_xll.qlSwapRateHelperSpread($D39)),IF(ISERROR(_xll.qlFuturesRateHelperConvexityAdjustment($D39)),"--",_xll.qlFuturesRateHelperConvexityAdjustment($D39)),_xll.qlSwapRateHelperSpread($D39))</f>
        <v>0</v>
      </c>
      <c r="H39" s="82">
        <f>_xll.qlRateHelperEarliestDate($D39)</f>
        <v>42003</v>
      </c>
      <c r="I39" s="83">
        <f>_xll.qlRateHelperLatestDate($D39)</f>
        <v>48943</v>
      </c>
      <c r="J39" s="72">
        <v>2.6604913113871149E-2</v>
      </c>
      <c r="M39" s="182"/>
      <c r="O39" s="182"/>
      <c r="X39" s="197"/>
      <c r="Y39" s="199"/>
    </row>
    <row r="40" spans="4:25" x14ac:dyDescent="0.2">
      <c r="D40" s="73" t="str">
        <v>obj_005b1</v>
      </c>
      <c r="E40" s="73" t="str">
        <f>_xll.qlRateHelperQuoteName(D40)</f>
        <v>USDAM3L20Y_Quote</v>
      </c>
      <c r="F40" s="74">
        <f>_xll.qlRateHelperRate($D40)</f>
        <v>2.6019999999999998E-2</v>
      </c>
      <c r="G40" s="74">
        <f>IF(ISERROR(_xll.qlSwapRateHelperSpread($D40)),IF(ISERROR(_xll.qlFuturesRateHelperConvexityAdjustment($D40)),"--",_xll.qlFuturesRateHelperConvexityAdjustment($D40)),_xll.qlSwapRateHelperSpread($D40))</f>
        <v>0</v>
      </c>
      <c r="H40" s="82">
        <f>_xll.qlRateHelperEarliestDate($D40)</f>
        <v>42003</v>
      </c>
      <c r="I40" s="83">
        <f>_xll.qlRateHelperLatestDate($D40)</f>
        <v>49307</v>
      </c>
      <c r="J40" s="72">
        <v>2.6780058304762398E-2</v>
      </c>
      <c r="M40" s="182"/>
      <c r="O40" s="182"/>
      <c r="X40" s="197"/>
      <c r="Y40" s="199"/>
    </row>
    <row r="41" spans="4:25" x14ac:dyDescent="0.2">
      <c r="D41" s="73" t="str">
        <v>obj_0052f</v>
      </c>
      <c r="E41" s="73" t="str">
        <f>_xll.qlRateHelperQuoteName(D41)</f>
        <v>USD_CURVE_3M_21Y_Quote</v>
      </c>
      <c r="F41" s="74">
        <f>_xll.qlRateHelperRate($D41)</f>
        <v>2.6155882929999999E-2</v>
      </c>
      <c r="G41" s="74">
        <f>IF(ISERROR(_xll.qlSwapRateHelperSpread($D41)),IF(ISERROR(_xll.qlFuturesRateHelperConvexityAdjustment($D41)),"--",_xll.qlFuturesRateHelperConvexityAdjustment($D41)),_xll.qlSwapRateHelperSpread($D41))</f>
        <v>0</v>
      </c>
      <c r="H41" s="82">
        <f>_xll.qlRateHelperEarliestDate($D41)</f>
        <v>42003</v>
      </c>
      <c r="I41" s="83">
        <f>_xll.qlRateHelperLatestDate($D41)</f>
        <v>49674</v>
      </c>
      <c r="J41" s="72">
        <v>2.6927507173230031E-2</v>
      </c>
      <c r="M41" s="182"/>
      <c r="O41" s="182"/>
      <c r="X41" s="197"/>
      <c r="Y41" s="199"/>
    </row>
    <row r="42" spans="4:25" x14ac:dyDescent="0.2">
      <c r="D42" s="73" t="str">
        <v>obj_0050a</v>
      </c>
      <c r="E42" s="73" t="str">
        <f>_xll.qlRateHelperQuoteName(D42)</f>
        <v>USD_CURVE_3M_22Y_Quote</v>
      </c>
      <c r="F42" s="74">
        <f>_xll.qlRateHelperRate($D42)</f>
        <v>2.6269938010000004E-2</v>
      </c>
      <c r="G42" s="74">
        <f>IF(ISERROR(_xll.qlSwapRateHelperSpread($D42)),IF(ISERROR(_xll.qlFuturesRateHelperConvexityAdjustment($D42)),"--",_xll.qlFuturesRateHelperConvexityAdjustment($D42)),_xll.qlSwapRateHelperSpread($D42))</f>
        <v>0</v>
      </c>
      <c r="H42" s="82">
        <f>_xll.qlRateHelperEarliestDate($D42)</f>
        <v>42003</v>
      </c>
      <c r="I42" s="83">
        <f>_xll.qlRateHelperLatestDate($D42)</f>
        <v>50039</v>
      </c>
      <c r="J42" s="72">
        <v>2.7049419629116989E-2</v>
      </c>
      <c r="M42" s="182"/>
      <c r="O42" s="182"/>
      <c r="X42" s="197"/>
      <c r="Y42" s="199"/>
    </row>
    <row r="43" spans="4:25" x14ac:dyDescent="0.2">
      <c r="D43" s="73" t="str">
        <v>obj_004f4</v>
      </c>
      <c r="E43" s="73" t="str">
        <f>_xll.qlRateHelperQuoteName(D43)</f>
        <v>USD_CURVE_3M_23Y_Quote</v>
      </c>
      <c r="F43" s="74">
        <f>_xll.qlRateHelperRate($D43)</f>
        <v>2.6367070850000004E-2</v>
      </c>
      <c r="G43" s="74">
        <f>IF(ISERROR(_xll.qlSwapRateHelperSpread($D43)),IF(ISERROR(_xll.qlFuturesRateHelperConvexityAdjustment($D43)),"--",_xll.qlFuturesRateHelperConvexityAdjustment($D43)),_xll.qlSwapRateHelperSpread($D43))</f>
        <v>0</v>
      </c>
      <c r="H43" s="82">
        <f>_xll.qlRateHelperEarliestDate($D43)</f>
        <v>42003</v>
      </c>
      <c r="I43" s="83">
        <f>_xll.qlRateHelperLatestDate($D43)</f>
        <v>50404</v>
      </c>
      <c r="J43" s="72">
        <v>2.7151437620286593E-2</v>
      </c>
      <c r="M43" s="182"/>
      <c r="O43" s="182"/>
      <c r="X43" s="197"/>
      <c r="Y43" s="199"/>
    </row>
    <row r="44" spans="4:25" x14ac:dyDescent="0.2">
      <c r="D44" s="73" t="str">
        <v>obj_00520</v>
      </c>
      <c r="E44" s="73" t="str">
        <f>_xll.qlRateHelperQuoteName(D44)</f>
        <v>USD_CURVE_3M_24Y_Quote</v>
      </c>
      <c r="F44" s="74">
        <f>_xll.qlRateHelperRate($D44)</f>
        <v>2.6449661490000002E-2</v>
      </c>
      <c r="G44" s="74">
        <f>IF(ISERROR(_xll.qlSwapRateHelperSpread($D44)),IF(ISERROR(_xll.qlFuturesRateHelperConvexityAdjustment($D44)),"--",_xll.qlFuturesRateHelperConvexityAdjustment($D44)),_xll.qlSwapRateHelperSpread($D44))</f>
        <v>0</v>
      </c>
      <c r="H44" s="82">
        <f>_xll.qlRateHelperEarliestDate($D44)</f>
        <v>42003</v>
      </c>
      <c r="I44" s="83">
        <f>_xll.qlRateHelperLatestDate($D44)</f>
        <v>50769</v>
      </c>
      <c r="J44" s="72">
        <v>2.7236222302081566E-2</v>
      </c>
      <c r="M44" s="182"/>
      <c r="O44" s="182"/>
      <c r="X44" s="197"/>
      <c r="Y44" s="199"/>
    </row>
    <row r="45" spans="4:25" x14ac:dyDescent="0.2">
      <c r="D45" s="73" t="str">
        <v>obj_005d3</v>
      </c>
      <c r="E45" s="73" t="str">
        <f>_xll.qlRateHelperQuoteName(D45)</f>
        <v>USDAM3L25Y_Quote</v>
      </c>
      <c r="F45" s="74">
        <f>_xll.qlRateHelperRate($D45)</f>
        <v>2.6530000000000001E-2</v>
      </c>
      <c r="G45" s="74">
        <f>IF(ISERROR(_xll.qlSwapRateHelperSpread($D45)),IF(ISERROR(_xll.qlFuturesRateHelperConvexityAdjustment($D45)),"--",_xll.qlFuturesRateHelperConvexityAdjustment($D45)),_xll.qlSwapRateHelperSpread($D45))</f>
        <v>0</v>
      </c>
      <c r="H45" s="82">
        <f>_xll.qlRateHelperEarliestDate($D45)</f>
        <v>42003</v>
      </c>
      <c r="I45" s="83">
        <f>_xll.qlRateHelperLatestDate($D45)</f>
        <v>51134</v>
      </c>
      <c r="J45" s="72">
        <v>2.7320833037304211E-2</v>
      </c>
      <c r="M45" s="182"/>
      <c r="O45" s="182"/>
      <c r="X45" s="197"/>
      <c r="Y45" s="199"/>
    </row>
    <row r="46" spans="4:25" x14ac:dyDescent="0.2">
      <c r="D46" s="73" t="str">
        <v>obj_0052e</v>
      </c>
      <c r="E46" s="73" t="str">
        <f>_xll.qlRateHelperQuoteName(D46)</f>
        <v>USD_CURVE_3M_26Y_Quote</v>
      </c>
      <c r="F46" s="74">
        <f>_xll.qlRateHelperRate($D46)</f>
        <v>2.6580674919999998E-2</v>
      </c>
      <c r="G46" s="74">
        <f>IF(ISERROR(_xll.qlSwapRateHelperSpread($D46)),IF(ISERROR(_xll.qlFuturesRateHelperConvexityAdjustment($D46)),"--",_xll.qlFuturesRateHelperConvexityAdjustment($D46)),_xll.qlSwapRateHelperSpread($D46))</f>
        <v>0</v>
      </c>
      <c r="H46" s="82">
        <f>_xll.qlRateHelperEarliestDate($D46)</f>
        <v>42003</v>
      </c>
      <c r="I46" s="83">
        <f>_xll.qlRateHelperLatestDate($D46)</f>
        <v>51501</v>
      </c>
      <c r="J46" s="72">
        <v>2.7364728342341816E-2</v>
      </c>
      <c r="M46" s="182"/>
      <c r="O46" s="182"/>
      <c r="X46" s="197"/>
      <c r="Y46" s="199"/>
    </row>
    <row r="47" spans="4:25" x14ac:dyDescent="0.2">
      <c r="D47" s="73" t="str">
        <v>obj_0052c</v>
      </c>
      <c r="E47" s="73" t="str">
        <f>_xll.qlRateHelperQuoteName(D47)</f>
        <v>USD_CURVE_3M_27Y_Quote</v>
      </c>
      <c r="F47" s="74">
        <f>_xll.qlRateHelperRate($D47)</f>
        <v>2.6632632730000001E-2</v>
      </c>
      <c r="G47" s="74">
        <f>IF(ISERROR(_xll.qlSwapRateHelperSpread($D47)),IF(ISERROR(_xll.qlFuturesRateHelperConvexityAdjustment($D47)),"--",_xll.qlFuturesRateHelperConvexityAdjustment($D47)),_xll.qlSwapRateHelperSpread($D47))</f>
        <v>0</v>
      </c>
      <c r="H47" s="82">
        <f>_xll.qlRateHelperEarliestDate($D47)</f>
        <v>42003</v>
      </c>
      <c r="I47" s="83">
        <f>_xll.qlRateHelperLatestDate($D47)</f>
        <v>51865</v>
      </c>
      <c r="J47" s="72">
        <v>2.741339568721448E-2</v>
      </c>
      <c r="M47" s="182"/>
      <c r="O47" s="182"/>
      <c r="X47" s="197"/>
      <c r="Y47" s="199"/>
    </row>
    <row r="48" spans="4:25" x14ac:dyDescent="0.2">
      <c r="D48" s="73" t="str">
        <v>obj_00521</v>
      </c>
      <c r="E48" s="73" t="str">
        <f>_xll.qlRateHelperQuoteName(D48)</f>
        <v>USD_CURVE_3M_28Y_Quote</v>
      </c>
      <c r="F48" s="74">
        <f>_xll.qlRateHelperRate($D48)</f>
        <v>2.6678691880000001E-2</v>
      </c>
      <c r="G48" s="74">
        <f>IF(ISERROR(_xll.qlSwapRateHelperSpread($D48)),IF(ISERROR(_xll.qlFuturesRateHelperConvexityAdjustment($D48)),"--",_xll.qlFuturesRateHelperConvexityAdjustment($D48)),_xll.qlSwapRateHelperSpread($D48))</f>
        <v>0</v>
      </c>
      <c r="H48" s="82">
        <f>_xll.qlRateHelperEarliestDate($D48)</f>
        <v>42003</v>
      </c>
      <c r="I48" s="83">
        <f>_xll.qlRateHelperLatestDate($D48)</f>
        <v>52230</v>
      </c>
      <c r="J48" s="72">
        <v>2.7455399191176601E-2</v>
      </c>
      <c r="M48" s="182"/>
      <c r="O48" s="182"/>
      <c r="X48" s="197"/>
      <c r="Y48" s="199"/>
    </row>
    <row r="49" spans="4:25" x14ac:dyDescent="0.2">
      <c r="D49" s="73" t="str">
        <v>obj_0052d</v>
      </c>
      <c r="E49" s="73" t="str">
        <f>_xll.qlRateHelperQuoteName(D49)</f>
        <v>USD_CURVE_3M_29Y_Quote</v>
      </c>
      <c r="F49" s="74">
        <f>_xll.qlRateHelperRate($D49)</f>
        <v>2.6720676330000002E-2</v>
      </c>
      <c r="G49" s="74">
        <f>IF(ISERROR(_xll.qlSwapRateHelperSpread($D49)),IF(ISERROR(_xll.qlFuturesRateHelperConvexityAdjustment($D49)),"--",_xll.qlFuturesRateHelperConvexityAdjustment($D49)),_xll.qlSwapRateHelperSpread($D49))</f>
        <v>0</v>
      </c>
      <c r="H49" s="82">
        <f>_xll.qlRateHelperEarliestDate($D49)</f>
        <v>42003</v>
      </c>
      <c r="I49" s="83">
        <f>_xll.qlRateHelperLatestDate($D49)</f>
        <v>52595</v>
      </c>
      <c r="J49" s="72">
        <v>2.7493340567093839E-2</v>
      </c>
      <c r="M49" s="182"/>
      <c r="O49" s="182"/>
      <c r="X49" s="197"/>
      <c r="Y49" s="199"/>
    </row>
    <row r="50" spans="4:25" x14ac:dyDescent="0.2">
      <c r="D50" s="73" t="str">
        <v>obj_00592</v>
      </c>
      <c r="E50" s="73" t="str">
        <f>_xll.qlRateHelperQuoteName(D50)</f>
        <v>USDAM3L30Y_Quote</v>
      </c>
      <c r="F50" s="74">
        <f>_xll.qlRateHelperRate($D50)</f>
        <v>2.6770000000000002E-2</v>
      </c>
      <c r="G50" s="74">
        <f>IF(ISERROR(_xll.qlSwapRateHelperSpread($D50)),IF(ISERROR(_xll.qlFuturesRateHelperConvexityAdjustment($D50)),"--",_xll.qlFuturesRateHelperConvexityAdjustment($D50)),_xll.qlSwapRateHelperSpread($D50))</f>
        <v>0</v>
      </c>
      <c r="H50" s="82">
        <f>_xll.qlRateHelperEarliestDate($D50)</f>
        <v>42003</v>
      </c>
      <c r="I50" s="83">
        <f>_xll.qlRateHelperLatestDate($D50)</f>
        <v>52961</v>
      </c>
      <c r="J50" s="72">
        <v>2.7544651534229542E-2</v>
      </c>
      <c r="M50" s="182"/>
      <c r="O50" s="182"/>
      <c r="X50" s="197"/>
      <c r="Y50" s="199"/>
    </row>
    <row r="51" spans="4:25" x14ac:dyDescent="0.2">
      <c r="D51" s="73" t="str">
        <v>obj_005be</v>
      </c>
      <c r="E51" s="73" t="str">
        <f>_xll.qlRateHelperQuoteName(D51)</f>
        <v>USDAM3L40Y_Quote</v>
      </c>
      <c r="F51" s="74">
        <f>_xll.qlRateHelperRate($D51)</f>
        <v>2.6960000000000001E-2</v>
      </c>
      <c r="G51" s="74">
        <f>IF(ISERROR(_xll.qlSwapRateHelperSpread($D51)),IF(ISERROR(_xll.qlFuturesRateHelperConvexityAdjustment($D51)),"--",_xll.qlFuturesRateHelperConvexityAdjustment($D51)),_xll.qlSwapRateHelperSpread($D51))</f>
        <v>0</v>
      </c>
      <c r="H51" s="82">
        <f>_xll.qlRateHelperEarliestDate($D51)</f>
        <v>42003</v>
      </c>
      <c r="I51" s="83">
        <f>_xll.qlRateHelperLatestDate($D51)</f>
        <v>56613</v>
      </c>
      <c r="J51" s="72">
        <v>2.7659798659979331E-2</v>
      </c>
      <c r="M51" s="182"/>
      <c r="O51" s="182"/>
      <c r="X51" s="197"/>
      <c r="Y51" s="199"/>
    </row>
    <row r="52" spans="4:25" x14ac:dyDescent="0.2">
      <c r="D52" s="73" t="str">
        <v>obj_0059e</v>
      </c>
      <c r="E52" s="73" t="str">
        <f>_xll.qlRateHelperQuoteName(D52)</f>
        <v>USDAM3L50Y_Quote</v>
      </c>
      <c r="F52" s="74">
        <f>_xll.qlRateHelperRate($D52)</f>
        <v>2.6770000000000002E-2</v>
      </c>
      <c r="G52" s="74">
        <f>IF(ISERROR(_xll.qlSwapRateHelperSpread($D52)),IF(ISERROR(_xll.qlFuturesRateHelperConvexityAdjustment($D52)),"--",_xll.qlFuturesRateHelperConvexityAdjustment($D52)),_xll.qlSwapRateHelperSpread($D52))</f>
        <v>0</v>
      </c>
      <c r="H52" s="82">
        <f>_xll.qlRateHelperEarliestDate($D52)</f>
        <v>42003</v>
      </c>
      <c r="I52" s="83">
        <f>_xll.qlRateHelperLatestDate($D52)</f>
        <v>60266</v>
      </c>
      <c r="J52" s="72">
        <v>2.7160852302604642E-2</v>
      </c>
      <c r="M52" s="182"/>
      <c r="O52" s="182"/>
      <c r="X52" s="197"/>
      <c r="Y52" s="199"/>
    </row>
    <row r="53" spans="4:25" x14ac:dyDescent="0.2">
      <c r="D53" s="73" t="str">
        <v>obj_004fc</v>
      </c>
      <c r="E53" s="73" t="str">
        <f>_xll.qlRateHelperQuoteName(D53)</f>
        <v>USD_CURVE_3M_60Y_Quote</v>
      </c>
      <c r="F53" s="74">
        <f>_xll.qlRateHelperRate($D53)</f>
        <v>2.6567110139999999E-2</v>
      </c>
      <c r="G53" s="74">
        <f>IF(ISERROR(_xll.qlSwapRateHelperSpread($D53)),IF(ISERROR(_xll.qlFuturesRateHelperConvexityAdjustment($D53)),"--",_xll.qlFuturesRateHelperConvexityAdjustment($D53)),_xll.qlSwapRateHelperSpread($D53))</f>
        <v>0</v>
      </c>
      <c r="H53" s="82">
        <f>_xll.qlRateHelperEarliestDate($D53)</f>
        <v>42003</v>
      </c>
      <c r="I53" s="83">
        <f>_xll.qlRateHelperLatestDate($D53)</f>
        <v>63919</v>
      </c>
      <c r="J53" s="72">
        <v>2.6654652013263214E-2</v>
      </c>
      <c r="M53" s="182"/>
      <c r="O53" s="182"/>
      <c r="X53" s="197"/>
      <c r="Y53" s="199"/>
    </row>
    <row r="54" spans="4:25" x14ac:dyDescent="0.2">
      <c r="D54" s="73" t="e">
        <v>#N/A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v>#N/A</v>
      </c>
    </row>
    <row r="55" spans="4:25" x14ac:dyDescent="0.2">
      <c r="D55" s="73" t="e">
        <v>#N/A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v>#N/A</v>
      </c>
    </row>
    <row r="56" spans="4:25" x14ac:dyDescent="0.2">
      <c r="D56" s="73" t="e">
        <v>#N/A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v>#N/A</v>
      </c>
    </row>
    <row r="57" spans="4:25" x14ac:dyDescent="0.2">
      <c r="D57" s="73" t="e">
        <v>#N/A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v>#N/A</v>
      </c>
    </row>
    <row r="58" spans="4:25" x14ac:dyDescent="0.2">
      <c r="D58" s="73" t="e">
        <v>#N/A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v>#N/A</v>
      </c>
    </row>
    <row r="59" spans="4:25" x14ac:dyDescent="0.2">
      <c r="D59" s="73" t="e">
        <v>#N/A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v>#N/A</v>
      </c>
    </row>
    <row r="60" spans="4:25" x14ac:dyDescent="0.2">
      <c r="D60" s="73" t="e">
        <v>#N/A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v>#N/A</v>
      </c>
    </row>
    <row r="61" spans="4:25" x14ac:dyDescent="0.2">
      <c r="D61" s="73" t="e">
        <v>#N/A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v>#N/A</v>
      </c>
    </row>
    <row r="62" spans="4:25" x14ac:dyDescent="0.2">
      <c r="D62" s="73" t="e">
        <v>#N/A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v>#N/A</v>
      </c>
    </row>
    <row r="63" spans="4:25" x14ac:dyDescent="0.2">
      <c r="D63" s="73" t="e">
        <v>#N/A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v>#N/A</v>
      </c>
    </row>
    <row r="64" spans="4:25" x14ac:dyDescent="0.2">
      <c r="D64" s="73" t="e">
        <v>#N/A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v>#N/A</v>
      </c>
    </row>
    <row r="65" spans="4:10" x14ac:dyDescent="0.2">
      <c r="D65" s="73" t="e">
        <v>#N/A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v>#N/A</v>
      </c>
    </row>
    <row r="66" spans="4:10" x14ac:dyDescent="0.2">
      <c r="D66" s="73" t="e">
        <v>#N/A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v>#N/A</v>
      </c>
    </row>
    <row r="67" spans="4:10" x14ac:dyDescent="0.2">
      <c r="D67" s="73" t="e">
        <v>#N/A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v>#N/A</v>
      </c>
    </row>
    <row r="68" spans="4:10" x14ac:dyDescent="0.2">
      <c r="D68" s="73" t="e">
        <v>#N/A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v>#N/A</v>
      </c>
    </row>
    <row r="69" spans="4:10" x14ac:dyDescent="0.2">
      <c r="D69" s="73" t="e">
        <v>#N/A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v>#N/A</v>
      </c>
    </row>
    <row r="70" spans="4:10" x14ac:dyDescent="0.2">
      <c r="D70" s="73" t="e">
        <v>#N/A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v>#N/A</v>
      </c>
    </row>
    <row r="71" spans="4:10" x14ac:dyDescent="0.2">
      <c r="D71" s="73" t="e">
        <v>#N/A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v>#N/A</v>
      </c>
    </row>
    <row r="72" spans="4:10" x14ac:dyDescent="0.2">
      <c r="D72" s="73" t="e">
        <v>#N/A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v>#N/A</v>
      </c>
    </row>
    <row r="73" spans="4:10" x14ac:dyDescent="0.2">
      <c r="D73" s="73" t="e">
        <v>#N/A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v>#N/A</v>
      </c>
    </row>
    <row r="74" spans="4:10" x14ac:dyDescent="0.2">
      <c r="D74" s="73" t="e">
        <v>#N/A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v>#N/A</v>
      </c>
    </row>
    <row r="75" spans="4:10" x14ac:dyDescent="0.2">
      <c r="D75" s="73" t="e">
        <v>#N/A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v>#N/A</v>
      </c>
    </row>
    <row r="76" spans="4:10" x14ac:dyDescent="0.2">
      <c r="D76" s="73" t="e">
        <v>#N/A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v>#N/A</v>
      </c>
    </row>
    <row r="77" spans="4:10" x14ac:dyDescent="0.2">
      <c r="D77" s="73" t="e">
        <v>#N/A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v>#N/A</v>
      </c>
    </row>
    <row r="78" spans="4:10" x14ac:dyDescent="0.2">
      <c r="D78" s="73" t="e">
        <v>#N/A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v>#N/A</v>
      </c>
    </row>
    <row r="79" spans="4:10" x14ac:dyDescent="0.2">
      <c r="D79" s="73" t="e">
        <v>#N/A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v>#N/A</v>
      </c>
    </row>
    <row r="80" spans="4:10" x14ac:dyDescent="0.2">
      <c r="D80" s="73" t="e">
        <v>#N/A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v>#N/A</v>
      </c>
    </row>
    <row r="81" spans="4:10" x14ac:dyDescent="0.2">
      <c r="D81" s="73" t="e">
        <v>#N/A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v>#N/A</v>
      </c>
    </row>
    <row r="82" spans="4:10" x14ac:dyDescent="0.2">
      <c r="D82" s="73" t="e">
        <v>#N/A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v>#N/A</v>
      </c>
    </row>
    <row r="83" spans="4:10" x14ac:dyDescent="0.2">
      <c r="D83" s="73" t="e">
        <v>#N/A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v>#N/A</v>
      </c>
    </row>
    <row r="84" spans="4:10" x14ac:dyDescent="0.2">
      <c r="D84" s="73" t="e">
        <v>#N/A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v>#N/A</v>
      </c>
    </row>
    <row r="85" spans="4:10" x14ac:dyDescent="0.2">
      <c r="D85" s="73" t="e">
        <v>#N/A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v>#N/A</v>
      </c>
    </row>
    <row r="86" spans="4:10" x14ac:dyDescent="0.2">
      <c r="D86" s="73" t="e">
        <v>#N/A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v>#N/A</v>
      </c>
    </row>
    <row r="87" spans="4:10" x14ac:dyDescent="0.2">
      <c r="D87" s="73" t="e">
        <v>#N/A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v>#N/A</v>
      </c>
    </row>
    <row r="88" spans="4:10" x14ac:dyDescent="0.2">
      <c r="D88" s="73" t="e">
        <v>#N/A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v>#N/A</v>
      </c>
    </row>
    <row r="89" spans="4:10" x14ac:dyDescent="0.2">
      <c r="D89" s="73" t="e">
        <v>#N/A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v>#N/A</v>
      </c>
    </row>
    <row r="90" spans="4:10" x14ac:dyDescent="0.2">
      <c r="D90" s="73" t="e">
        <v>#N/A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v>#N/A</v>
      </c>
    </row>
    <row r="91" spans="4:10" x14ac:dyDescent="0.2">
      <c r="D91" s="73" t="e">
        <v>#N/A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v>#N/A</v>
      </c>
    </row>
    <row r="92" spans="4:10" x14ac:dyDescent="0.2">
      <c r="D92" s="73" t="e">
        <v>#N/A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v>#N/A</v>
      </c>
    </row>
    <row r="93" spans="4:10" x14ac:dyDescent="0.2">
      <c r="D93" s="73" t="e">
        <v>#N/A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v>#N/A</v>
      </c>
    </row>
    <row r="94" spans="4:10" x14ac:dyDescent="0.2">
      <c r="D94" s="73" t="e">
        <v>#N/A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v>#N/A</v>
      </c>
    </row>
    <row r="95" spans="4:10" x14ac:dyDescent="0.2">
      <c r="D95" s="73" t="e">
        <v>#N/A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v>#N/A</v>
      </c>
    </row>
    <row r="96" spans="4:10" x14ac:dyDescent="0.2">
      <c r="D96" s="73" t="e">
        <v>#N/A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v>#N/A</v>
      </c>
    </row>
    <row r="97" spans="4:10" x14ac:dyDescent="0.2">
      <c r="D97" s="73" t="e">
        <v>#N/A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v>#N/A</v>
      </c>
    </row>
    <row r="98" spans="4:10" x14ac:dyDescent="0.2">
      <c r="D98" s="73" t="e">
        <v>#N/A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v>#N/A</v>
      </c>
    </row>
    <row r="99" spans="4:10" x14ac:dyDescent="0.2">
      <c r="D99" s="73" t="e">
        <v>#N/A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v>#N/A</v>
      </c>
    </row>
    <row r="100" spans="4:10" x14ac:dyDescent="0.2">
      <c r="D100" s="73" t="e">
        <v>#N/A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v>#N/A</v>
      </c>
    </row>
    <row r="101" spans="4:10" x14ac:dyDescent="0.2">
      <c r="D101" s="73" t="e">
        <v>#N/A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v>#N/A</v>
      </c>
    </row>
    <row r="102" spans="4:10" x14ac:dyDescent="0.2">
      <c r="D102" s="73" t="e">
        <v>#N/A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v>#N/A</v>
      </c>
    </row>
    <row r="103" spans="4:10" x14ac:dyDescent="0.2">
      <c r="D103" s="73" t="e">
        <v>#N/A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v>#N/A</v>
      </c>
    </row>
    <row r="104" spans="4:10" x14ac:dyDescent="0.2">
      <c r="D104" s="73" t="e">
        <v>#N/A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v>#N/A</v>
      </c>
    </row>
    <row r="105" spans="4:10" x14ac:dyDescent="0.2">
      <c r="D105" s="73" t="e">
        <v>#N/A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v>#N/A</v>
      </c>
    </row>
    <row r="106" spans="4:10" x14ac:dyDescent="0.2">
      <c r="D106" s="73" t="e">
        <v>#N/A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v>#N/A</v>
      </c>
    </row>
    <row r="107" spans="4:10" x14ac:dyDescent="0.2">
      <c r="D107" s="73" t="e">
        <v>#N/A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v>#N/A</v>
      </c>
    </row>
    <row r="108" spans="4:10" x14ac:dyDescent="0.2">
      <c r="D108" s="73" t="e">
        <v>#N/A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v>#N/A</v>
      </c>
    </row>
    <row r="109" spans="4:10" x14ac:dyDescent="0.2">
      <c r="D109" s="73" t="e">
        <v>#N/A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v>#N/A</v>
      </c>
    </row>
    <row r="110" spans="4:10" x14ac:dyDescent="0.2">
      <c r="D110" s="73" t="e">
        <v>#N/A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v>#N/A</v>
      </c>
    </row>
    <row r="111" spans="4:10" x14ac:dyDescent="0.2">
      <c r="D111" s="73" t="e">
        <v>#N/A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v>#N/A</v>
      </c>
    </row>
    <row r="112" spans="4:10" x14ac:dyDescent="0.2">
      <c r="D112" s="73" t="e">
        <v>#N/A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v>#N/A</v>
      </c>
    </row>
    <row r="113" spans="4:10" x14ac:dyDescent="0.2">
      <c r="D113" s="73" t="e">
        <v>#N/A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v>#N/A</v>
      </c>
    </row>
    <row r="114" spans="4:10" x14ac:dyDescent="0.2">
      <c r="D114" s="73" t="e">
        <v>#N/A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v>#N/A</v>
      </c>
    </row>
    <row r="115" spans="4:10" x14ac:dyDescent="0.2">
      <c r="D115" s="73" t="e">
        <v>#N/A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v>#N/A</v>
      </c>
    </row>
    <row r="116" spans="4:10" x14ac:dyDescent="0.2">
      <c r="D116" s="73" t="e">
        <v>#N/A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v>#N/A</v>
      </c>
    </row>
    <row r="117" spans="4:10" x14ac:dyDescent="0.2">
      <c r="D117" s="73" t="e">
        <v>#N/A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v>#N/A</v>
      </c>
    </row>
    <row r="118" spans="4:10" x14ac:dyDescent="0.2">
      <c r="D118" s="73" t="e">
        <v>#N/A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v>#N/A</v>
      </c>
    </row>
    <row r="119" spans="4:10" x14ac:dyDescent="0.2">
      <c r="D119" s="73" t="e">
        <v>#N/A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v>#N/A</v>
      </c>
    </row>
    <row r="120" spans="4:10" x14ac:dyDescent="0.2">
      <c r="D120" s="73" t="e">
        <v>#N/A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v>#N/A</v>
      </c>
    </row>
    <row r="121" spans="4:10" x14ac:dyDescent="0.2">
      <c r="D121" s="73" t="e">
        <v>#N/A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v>#N/A</v>
      </c>
    </row>
    <row r="122" spans="4:10" x14ac:dyDescent="0.2">
      <c r="D122" s="73" t="e">
        <v>#N/A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v>#N/A</v>
      </c>
    </row>
    <row r="123" spans="4:10" x14ac:dyDescent="0.2">
      <c r="D123" s="73" t="e">
        <v>#N/A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v>#N/A</v>
      </c>
    </row>
    <row r="124" spans="4:10" x14ac:dyDescent="0.2">
      <c r="D124" s="73" t="e">
        <v>#N/A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v>#N/A</v>
      </c>
    </row>
    <row r="125" spans="4:10" x14ac:dyDescent="0.2">
      <c r="D125" s="73" t="e">
        <v>#N/A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v>#N/A</v>
      </c>
    </row>
    <row r="126" spans="4:10" ht="12" thickBot="1" x14ac:dyDescent="0.25">
      <c r="D126" s="79" t="e">
        <v>#N/A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str">
        <f t="shared" ref="D3:D20" si="0">Calendar</f>
        <v>UnitedStates::Settlement</v>
      </c>
      <c r="E3" s="174" t="s">
        <v>142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USDOND_Quote</v>
      </c>
      <c r="J3" s="170" t="str">
        <f>_xll.qlDepositRateHelper(,I3,H3,Permanent,Trigger,ObjectOverwrite)</f>
        <v>obj_00583#0002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UnitedStates::Settlement</v>
      </c>
      <c r="E4" s="172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obj_0057a#0002</v>
      </c>
      <c r="I4" s="51" t="str">
        <f t="shared" si="1"/>
        <v>USDTND_Quote</v>
      </c>
      <c r="J4" s="51" t="str">
        <f>_xll.qlDepositRateHelper(,I4,H4,Permanent,Trigger,ObjectOverwrite)</f>
        <v>obj_0057f#0002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UnitedStates::Settlement</v>
      </c>
      <c r="E5" s="172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obj_00570#0002</v>
      </c>
      <c r="I5" s="51" t="str">
        <f t="shared" si="1"/>
        <v>USDSND_Quote</v>
      </c>
      <c r="J5" s="51" t="str">
        <f>_xll.qlDepositRateHelper(,I5,H5,Permanent,Trigger,ObjectOverwrite)</f>
        <v>obj_00585#0002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str">
        <f t="shared" si="0"/>
        <v>UnitedStates::Settlement</v>
      </c>
      <c r="E6" s="174" t="s">
        <v>142</v>
      </c>
      <c r="F6" s="173" t="b">
        <v>0</v>
      </c>
      <c r="G6" s="173" t="s">
        <v>115</v>
      </c>
      <c r="H6" s="170" t="str">
        <f>Currency&amp;FamilyName&amp;B6</f>
        <v>USDLiborSW</v>
      </c>
      <c r="I6" s="170" t="str">
        <f t="shared" si="1"/>
        <v>USDSWD_Quote</v>
      </c>
      <c r="J6" s="171" t="str">
        <f>_xll.qlDepositRateHelper(,I6,H6,Permanent,Trigger,ObjectOverwrite)</f>
        <v>obj_00586#0002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UnitedStates::Settlement</v>
      </c>
      <c r="E7" s="172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obj_00575#0002</v>
      </c>
      <c r="I7" s="51" t="str">
        <f t="shared" si="1"/>
        <v>USD2WD_Mx_Quote</v>
      </c>
      <c r="J7" s="50" t="str">
        <f>_xll.qlDepositRateHelper(,I7,H7,Permanent,Trigger,ObjectOverwrite)</f>
        <v>obj_0058f#0002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UnitedStates::Settlement</v>
      </c>
      <c r="E8" s="172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obj_00572#0002</v>
      </c>
      <c r="I8" s="51" t="str">
        <f t="shared" si="1"/>
        <v>USD3WD_Mx_Quote</v>
      </c>
      <c r="J8" s="50" t="str">
        <f>_xll.qlDepositRateHelper(,I8,H8,Permanent,Trigger,ObjectOverwrite)</f>
        <v>obj_0058d#0002</v>
      </c>
      <c r="K8" s="54" t="str">
        <f>_xll.ohRangeRetrieveError(J8)</f>
        <v/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str">
        <f t="shared" si="0"/>
        <v>UnitedStates::Settlement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USDLibor1M</v>
      </c>
      <c r="I9" s="170" t="str">
        <f t="shared" si="1"/>
        <v>USD1MD_Quote</v>
      </c>
      <c r="J9" s="171" t="str">
        <f>_xll.qlDepositRateHelper(,I9,H9,Permanent,Trigger,ObjectOverwrite)</f>
        <v>obj_00582#0002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str">
        <f t="shared" si="0"/>
        <v>UnitedStates::Settlement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USDLibor2M</v>
      </c>
      <c r="I10" s="170" t="str">
        <f t="shared" si="1"/>
        <v>USD2MD_Quote</v>
      </c>
      <c r="J10" s="171" t="str">
        <f>_xll.qlDepositRateHelper(,I10,H10,Permanent,Trigger,ObjectOverwrite)</f>
        <v>obj_00584#0002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UnitedStates::Settlement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USDLibor3M</v>
      </c>
      <c r="I11" s="170" t="str">
        <f t="shared" si="1"/>
        <v>USD3MD_Quote</v>
      </c>
      <c r="J11" s="171" t="str">
        <f>_xll.qlDepositRateHelper(,I11,H11,Permanent,Trigger,ObjectOverwrite)</f>
        <v>obj_00580#0002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UnitedStates::Settlement</v>
      </c>
      <c r="E12" s="172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obj_0056d#0002</v>
      </c>
      <c r="I12" s="51" t="str">
        <f t="shared" si="1"/>
        <v>USD4MD_Mx_Quote</v>
      </c>
      <c r="J12" s="50" t="str">
        <f>_xll.qlDepositRateHelper(,I12,H12,Permanent,Trigger,ObjectOverwrite)</f>
        <v>obj_00590#0002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UnitedStates::Settlement</v>
      </c>
      <c r="E13" s="172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obj_0056c#0002</v>
      </c>
      <c r="I13" s="51" t="str">
        <f t="shared" si="1"/>
        <v>USD5MD_Mx_Quote</v>
      </c>
      <c r="J13" s="50" t="str">
        <f>_xll.qlDepositRateHelper(,I13,H13,Permanent,Trigger,ObjectOverwrite)</f>
        <v>obj_00588#0002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str">
        <f t="shared" si="0"/>
        <v>UnitedStates::Settlement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USDLibor6M</v>
      </c>
      <c r="I14" s="170" t="str">
        <f t="shared" si="1"/>
        <v>USD6MD_Quote</v>
      </c>
      <c r="J14" s="171" t="str">
        <f>_xll.qlDepositRateHelper(,I14,H14,Permanent,Trigger,ObjectOverwrite)</f>
        <v>obj_00587#0002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UnitedStates::Settlement</v>
      </c>
      <c r="E15" s="172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obj_0056b#0002</v>
      </c>
      <c r="I15" s="51" t="str">
        <f t="shared" si="1"/>
        <v>USD7MD_Mx_Quote</v>
      </c>
      <c r="J15" s="50" t="str">
        <f>_xll.qlDepositRateHelper(,I15,H15,Permanent,Trigger,ObjectOverwrite)</f>
        <v>obj_00589#0002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UnitedStates::Settlement</v>
      </c>
      <c r="E16" s="172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obj_0057d#0002</v>
      </c>
      <c r="I16" s="51" t="str">
        <f t="shared" si="1"/>
        <v>USD8MD_Mx_Quote</v>
      </c>
      <c r="J16" s="50" t="str">
        <f>_xll.qlDepositRateHelper(,I16,H16,Permanent,Trigger,ObjectOverwrite)</f>
        <v>obj_0058c#0002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UnitedStates::Settlement</v>
      </c>
      <c r="E17" s="172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obj_0057c#0002</v>
      </c>
      <c r="I17" s="51" t="str">
        <f t="shared" si="1"/>
        <v>USD9MD_Mx_Quote</v>
      </c>
      <c r="J17" s="50" t="str">
        <f>_xll.qlDepositRateHelper(,I17,H17,Permanent,Trigger,ObjectOverwrite)</f>
        <v>obj_0058e#0002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UnitedStates::Settlement</v>
      </c>
      <c r="E18" s="172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obj_0057b#0002</v>
      </c>
      <c r="I18" s="51" t="str">
        <f t="shared" si="1"/>
        <v>USD10MD_Mx_Quote</v>
      </c>
      <c r="J18" s="50" t="str">
        <f>_xll.qlDepositRateHelper(,I18,H18,Permanent,Trigger,ObjectOverwrite)</f>
        <v>obj_0058b#0002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UnitedStates::Settlement</v>
      </c>
      <c r="E19" s="172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obj_00578#0002</v>
      </c>
      <c r="I19" s="51" t="str">
        <f t="shared" si="1"/>
        <v>USD11MD_Mx_Quote</v>
      </c>
      <c r="J19" s="50" t="str">
        <f>_xll.qlDepositRateHelper(,I19,H19,Permanent,Trigger,ObjectOverwrite)</f>
        <v>obj_0058a#0002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UnitedStates::Settlement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str">
        <f>_xll.qlDepositRateHelper(,I20,H20,Permanent,Trigger,ObjectOverwrite)</f>
        <v>obj_00501#0002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181D</v>
      </c>
      <c r="C21" s="173">
        <v>2</v>
      </c>
      <c r="D21" s="173" t="str">
        <f>Calendar</f>
        <v>UnitedStates::Settlement</v>
      </c>
      <c r="E21" s="174" t="s">
        <v>142</v>
      </c>
      <c r="F21" s="173" t="b">
        <v>0</v>
      </c>
      <c r="G21" s="173" t="s">
        <v>115</v>
      </c>
      <c r="H21" s="170"/>
      <c r="I21" s="170" t="str">
        <f>Currency&amp;"_STUB"&amp;QuoteSuffix</f>
        <v>USD_STUB_Quote</v>
      </c>
      <c r="J21" s="171" t="str">
        <f>_xll.qlDepositRateHelper2(,I21,B21,C20,Deposits!D21,E21,F21,G21)</f>
        <v>obj_00581#0002</v>
      </c>
      <c r="K21" s="54" t="str">
        <f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H5</v>
      </c>
      <c r="C24" s="110" t="s">
        <v>146</v>
      </c>
      <c r="D24" s="110" t="s">
        <v>145</v>
      </c>
      <c r="E24" s="110" t="s">
        <v>147</v>
      </c>
    </row>
    <row r="25" spans="1:12" x14ac:dyDescent="0.25">
      <c r="B25" s="178" t="str">
        <f>_xll.qlIMMNextCode(_xll.qlIMMdate(B24,,Trigger),TRUE,Trigger)</f>
        <v>M5</v>
      </c>
      <c r="C25" s="184" t="str">
        <f>_xll.qlIMMNextCode(_xll.qlIMMdate(B25,,Trigger),TRUE,Trigger)</f>
        <v>U5</v>
      </c>
      <c r="D25" s="185">
        <f>_xll.qlIMMdate(C25,,Trigger)</f>
        <v>42263</v>
      </c>
      <c r="E25" s="185">
        <f>_xll.qlRateHelperLatestDate(J21,Trigger)</f>
        <v>42263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F2" sqref="F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USD_YCSTDRH</v>
      </c>
      <c r="H1" s="58" t="str">
        <f>$G$1&amp;"_Futures"&amp;$E$1&amp;".xml"</f>
        <v>USD_YCSTDRH_Futures3M.xml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0" t="s">
        <v>143</v>
      </c>
      <c r="N2" s="110" t="s">
        <v>144</v>
      </c>
    </row>
    <row r="3" spans="1:14" ht="11.25" customHeight="1" x14ac:dyDescent="0.25">
      <c r="A3" s="136"/>
      <c r="B3" s="55">
        <v>1</v>
      </c>
      <c r="C3" s="137" t="b">
        <v>0</v>
      </c>
      <c r="D3" s="137" t="str">
        <f t="array" ref="D3:D44">_xll.qlIMMNextCodes(_xll.qlSettingsEvaluationDate(Trigger)-1,$C3:$C44)</f>
        <v>F5</v>
      </c>
      <c r="E3" s="137" t="str">
        <f t="shared" ref="E3:E34" si="0">PROPER(Currency)&amp;FamilyName&amp;$E$1</f>
        <v>UsdLibor3M</v>
      </c>
      <c r="F3" s="138" t="str">
        <f t="shared" ref="F3:F34" si="1">Currency&amp;"FUT"&amp;$E$1&amp;$D3&amp;QuoteSuffix</f>
        <v>USDFUT3MF5_Quote</v>
      </c>
      <c r="G3" s="177">
        <f>IFERROR(INDEX($N$3:$N$8,MATCH(D3,$M$3:$M$8,0))/100,0)</f>
        <v>0</v>
      </c>
      <c r="H3" s="139" t="str">
        <f>_xll.qlFuturesRateHelper(,$F3,$D3,$E3,$G3,Permanent,Trigger,ObjectOverwrite)</f>
        <v>obj_005d7#0002</v>
      </c>
      <c r="I3" s="54" t="str">
        <f>_xll.ohRangeRetrieveError(H3)</f>
        <v/>
      </c>
      <c r="J3" s="48"/>
      <c r="L3" s="178" t="str">
        <f>_xll.qlIMMNextCode(_xll.qlSettingsEvaluationDate(Trigger),TRUE,Trigger)</f>
        <v>H5</v>
      </c>
      <c r="M3" s="178" t="str">
        <f>_xll.qlIMMNextCode(_xll.qlIMMdate(L4,,Trigger),TRUE,Trigger)</f>
        <v>U5</v>
      </c>
      <c r="N3" s="180">
        <v>4.8999999999999998E-3</v>
      </c>
    </row>
    <row r="4" spans="1:14" ht="11.25" customHeight="1" x14ac:dyDescent="0.25">
      <c r="A4" s="136"/>
      <c r="B4" s="52">
        <v>2</v>
      </c>
      <c r="C4" s="141" t="b">
        <v>0</v>
      </c>
      <c r="D4" s="141" t="str">
        <v>G5</v>
      </c>
      <c r="E4" s="137" t="str">
        <f t="shared" si="0"/>
        <v>UsdLibor3M</v>
      </c>
      <c r="F4" s="138" t="str">
        <f t="shared" si="1"/>
        <v>USDFUT3MG5_Quote</v>
      </c>
      <c r="G4" s="177">
        <f t="shared" ref="G4:G44" si="2">IFERROR(INDEX($N$3:$N$8,MATCH(D4,$M$3:$M$8,0))/100,0)</f>
        <v>0</v>
      </c>
      <c r="H4" s="139" t="str">
        <f>_xll.qlFuturesRateHelper(,$F4,$D4,$E4,$G4,Permanent,Trigger,ObjectOverwrite)</f>
        <v>obj_005bd#0002</v>
      </c>
      <c r="I4" s="49" t="str">
        <f>_xll.ohRangeRetrieveError(H4)</f>
        <v/>
      </c>
      <c r="J4" s="48"/>
      <c r="L4" s="178" t="str">
        <f>_xll.qlIMMNextCode(_xll.qlIMMdate(L3,,Trigger),TRUE,Trigger)</f>
        <v>M5</v>
      </c>
      <c r="M4" s="178" t="str">
        <f>_xll.qlIMMNextCode(_xll.qlIMMdate(M3,,Trigger),TRUE,Trigger)</f>
        <v>Z5</v>
      </c>
      <c r="N4" s="180">
        <v>7.9000000000000008E-3</v>
      </c>
    </row>
    <row r="5" spans="1:14" ht="11.25" customHeight="1" x14ac:dyDescent="0.25">
      <c r="A5" s="136"/>
      <c r="B5" s="52">
        <v>3</v>
      </c>
      <c r="C5" s="141" t="b">
        <v>0</v>
      </c>
      <c r="D5" s="141" t="str">
        <v>H5</v>
      </c>
      <c r="E5" s="137" t="str">
        <f t="shared" si="0"/>
        <v>UsdLibor3M</v>
      </c>
      <c r="F5" s="138" t="str">
        <f t="shared" si="1"/>
        <v>USDFUT3MH5_Quote</v>
      </c>
      <c r="G5" s="177">
        <f t="shared" si="2"/>
        <v>0</v>
      </c>
      <c r="H5" s="139" t="str">
        <f>_xll.qlFuturesRateHelper(,$F5,$D5,$E5,$G5,Permanent,Trigger,ObjectOverwrite)</f>
        <v>obj_005af#0002</v>
      </c>
      <c r="I5" s="49" t="str">
        <f>_xll.ohRangeRetrieveError(H5)</f>
        <v/>
      </c>
      <c r="J5" s="48"/>
      <c r="K5" s="140"/>
      <c r="M5" s="178" t="str">
        <f>_xll.qlIMMNextCode(_xll.qlIMMdate(M4,,Trigger),TRUE,Trigger)</f>
        <v>H6</v>
      </c>
      <c r="N5" s="180">
        <v>1.1599999999999999E-2</v>
      </c>
    </row>
    <row r="6" spans="1:14" ht="11.25" customHeight="1" x14ac:dyDescent="0.25">
      <c r="A6" s="136"/>
      <c r="B6" s="52">
        <v>4</v>
      </c>
      <c r="C6" s="141" t="b">
        <v>0</v>
      </c>
      <c r="D6" s="141" t="str">
        <v>J5</v>
      </c>
      <c r="E6" s="137" t="str">
        <f t="shared" si="0"/>
        <v>UsdLibor3M</v>
      </c>
      <c r="F6" s="138" t="str">
        <f t="shared" si="1"/>
        <v>USDFUT3MJ5_Quote</v>
      </c>
      <c r="G6" s="177">
        <f t="shared" si="2"/>
        <v>0</v>
      </c>
      <c r="H6" s="139" t="str">
        <f>_xll.qlFuturesRateHelper(,$F6,$D6,$E6,$G6,Permanent,Trigger,ObjectOverwrite)</f>
        <v>obj_005a2#0002</v>
      </c>
      <c r="I6" s="49" t="str">
        <f>_xll.ohRangeRetrieveError(H6)</f>
        <v/>
      </c>
      <c r="J6" s="48"/>
      <c r="K6" s="140"/>
      <c r="M6" s="178" t="str">
        <f>_xll.qlIMMNextCode(_xll.qlIMMdate(M5,,Trigger),TRUE,Trigger)</f>
        <v>M6</v>
      </c>
      <c r="N6" s="180">
        <v>1.5900000000000001E-2</v>
      </c>
    </row>
    <row r="7" spans="1:14" ht="11.25" customHeight="1" x14ac:dyDescent="0.25">
      <c r="A7" s="136"/>
      <c r="B7" s="52">
        <v>5</v>
      </c>
      <c r="C7" s="141" t="b">
        <v>0</v>
      </c>
      <c r="D7" s="141" t="str">
        <v>K5</v>
      </c>
      <c r="E7" s="137" t="str">
        <f t="shared" si="0"/>
        <v>UsdLibor3M</v>
      </c>
      <c r="F7" s="138" t="str">
        <f t="shared" si="1"/>
        <v>USDFUT3MK5_Quote</v>
      </c>
      <c r="G7" s="177">
        <f t="shared" si="2"/>
        <v>0</v>
      </c>
      <c r="H7" s="139" t="str">
        <f>_xll.qlFuturesRateHelper(,$F7,$D7,$E7,$G7,Permanent,Trigger,ObjectOverwrite)</f>
        <v>obj_005b8#0002</v>
      </c>
      <c r="I7" s="49" t="str">
        <f>_xll.ohRangeRetrieveError(H7)</f>
        <v/>
      </c>
      <c r="J7" s="48"/>
      <c r="K7" s="140"/>
      <c r="M7" s="178" t="str">
        <f>_xll.qlIMMNextCode(_xll.qlIMMdate(M6,,Trigger),TRUE,Trigger)</f>
        <v>U6</v>
      </c>
      <c r="N7" s="180">
        <v>2.0799999999999999E-2</v>
      </c>
    </row>
    <row r="8" spans="1:14" ht="11.25" customHeight="1" x14ac:dyDescent="0.25">
      <c r="A8" s="136"/>
      <c r="B8" s="52">
        <v>6</v>
      </c>
      <c r="C8" s="141" t="b">
        <v>0</v>
      </c>
      <c r="D8" s="141" t="str">
        <v>M5</v>
      </c>
      <c r="E8" s="137" t="str">
        <f t="shared" si="0"/>
        <v>UsdLibor3M</v>
      </c>
      <c r="F8" s="138" t="str">
        <f t="shared" si="1"/>
        <v>USDFUT3MM5_Quote</v>
      </c>
      <c r="G8" s="177">
        <f t="shared" si="2"/>
        <v>0</v>
      </c>
      <c r="H8" s="139" t="str">
        <f>_xll.qlFuturesRateHelper(,$F8,$D8,$E8,$G8,Permanent,Trigger,ObjectOverwrite)</f>
        <v>obj_005d6#0002</v>
      </c>
      <c r="I8" s="49" t="str">
        <f>_xll.ohRangeRetrieveError(H8)</f>
        <v/>
      </c>
      <c r="J8" s="48"/>
      <c r="K8" s="140"/>
      <c r="M8" s="179" t="str">
        <f>_xll.qlIMMNextCode(_xll.qlIMMdate(M7,,Trigger),TRUE,Trigger)</f>
        <v>Z6</v>
      </c>
      <c r="N8" s="181">
        <v>2.6599999999999999E-2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str">
        <v>N5</v>
      </c>
      <c r="E9" s="137" t="str">
        <f t="shared" si="0"/>
        <v>UsdLibor3M</v>
      </c>
      <c r="F9" s="138" t="str">
        <f t="shared" si="1"/>
        <v>USDFUT3MN5_Quote</v>
      </c>
      <c r="G9" s="177">
        <f t="shared" si="2"/>
        <v>0</v>
      </c>
      <c r="H9" s="139" t="str">
        <f>_xll.qlFuturesRateHelper(,$F9,$D9,$E9,$G9,Permanent,Trigger,ObjectOverwrite)</f>
        <v>obj_0059c#0002</v>
      </c>
      <c r="I9" s="49" t="str">
        <f>_xll.ohRangeRetrieveError(H9)</f>
        <v/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str">
        <v>Q5</v>
      </c>
      <c r="E10" s="137" t="str">
        <f t="shared" si="0"/>
        <v>UsdLibor3M</v>
      </c>
      <c r="F10" s="138" t="str">
        <f t="shared" si="1"/>
        <v>USDFUT3MQ5_Quote</v>
      </c>
      <c r="G10" s="177">
        <f t="shared" si="2"/>
        <v>0</v>
      </c>
      <c r="H10" s="139" t="str">
        <f>_xll.qlFuturesRateHelper(,$F10,$D10,$E10,$G10,Permanent,Trigger,ObjectOverwrite)</f>
        <v>obj_00593#0002</v>
      </c>
      <c r="I10" s="49" t="str">
        <f>_xll.ohRangeRetrieveError(H10)</f>
        <v/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str">
        <v>U5</v>
      </c>
      <c r="E11" s="137" t="str">
        <f t="shared" si="0"/>
        <v>UsdLibor3M</v>
      </c>
      <c r="F11" s="138" t="str">
        <f t="shared" si="1"/>
        <v>USDFUT3MU5_Quote</v>
      </c>
      <c r="G11" s="177">
        <f t="shared" si="2"/>
        <v>4.8999999999999998E-5</v>
      </c>
      <c r="H11" s="139" t="str">
        <f>_xll.qlFuturesRateHelper(,$F11,$D11,$E11,$G11,Permanent,Trigger,ObjectOverwrite)</f>
        <v>obj_005a0#0002</v>
      </c>
      <c r="I11" s="49" t="str">
        <f>_xll.ohRangeRetrieveError(H11)</f>
        <v/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str">
        <v>V5</v>
      </c>
      <c r="E12" s="137" t="str">
        <f t="shared" si="0"/>
        <v>UsdLibor3M</v>
      </c>
      <c r="F12" s="138" t="str">
        <f t="shared" si="1"/>
        <v>USDFUT3MV5_Quote</v>
      </c>
      <c r="G12" s="177">
        <f t="shared" si="2"/>
        <v>0</v>
      </c>
      <c r="H12" s="139" t="str">
        <f>_xll.qlFuturesRateHelper(,$F12,$D12,$E12,$G12,Permanent,Trigger,ObjectOverwrite)</f>
        <v>obj_005bb#0002</v>
      </c>
      <c r="I12" s="49" t="str">
        <f>_xll.ohRangeRetrieveError(H12)</f>
        <v/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str">
        <v>X5</v>
      </c>
      <c r="E13" s="137" t="str">
        <f t="shared" si="0"/>
        <v>UsdLibor3M</v>
      </c>
      <c r="F13" s="138" t="str">
        <f t="shared" si="1"/>
        <v>USDFUT3MX5_Quote</v>
      </c>
      <c r="G13" s="177">
        <f t="shared" si="2"/>
        <v>0</v>
      </c>
      <c r="H13" s="139" t="str">
        <f>_xll.qlFuturesRateHelper(,$F13,$D13,$E13,$G13,Permanent,Trigger,ObjectOverwrite)</f>
        <v>obj_00599#0002</v>
      </c>
      <c r="I13" s="49" t="str">
        <f>_xll.ohRangeRetrieveError(H13)</f>
        <v/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str">
        <v>Z5</v>
      </c>
      <c r="E14" s="137" t="str">
        <f t="shared" si="0"/>
        <v>UsdLibor3M</v>
      </c>
      <c r="F14" s="138" t="str">
        <f t="shared" si="1"/>
        <v>USDFUT3MZ5_Quote</v>
      </c>
      <c r="G14" s="177">
        <f t="shared" si="2"/>
        <v>7.9000000000000009E-5</v>
      </c>
      <c r="H14" s="139" t="str">
        <f>_xll.qlFuturesRateHelper(,$F14,$D14,$E14,$G14,Permanent,Trigger,ObjectOverwrite)</f>
        <v>obj_005a1#0002</v>
      </c>
      <c r="I14" s="49" t="str">
        <f>_xll.ohRangeRetrieveError(H14)</f>
        <v/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str">
        <v>H6</v>
      </c>
      <c r="E15" s="137" t="str">
        <f t="shared" si="0"/>
        <v>UsdLibor3M</v>
      </c>
      <c r="F15" s="138" t="str">
        <f t="shared" si="1"/>
        <v>USDFUT3MH6_Quote</v>
      </c>
      <c r="G15" s="177">
        <f t="shared" si="2"/>
        <v>1.1599999999999999E-4</v>
      </c>
      <c r="H15" s="139" t="str">
        <f>_xll.qlFuturesRateHelper(,$F15,$D15,$E15,$G15,Permanent,Trigger,ObjectOverwrite)</f>
        <v>obj_005ab#0002</v>
      </c>
      <c r="I15" s="49" t="str">
        <f>_xll.ohRangeRetrieveError(H15)</f>
        <v/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str">
        <v>M6</v>
      </c>
      <c r="E16" s="137" t="str">
        <f t="shared" si="0"/>
        <v>UsdLibor3M</v>
      </c>
      <c r="F16" s="138" t="str">
        <f t="shared" si="1"/>
        <v>USDFUT3MM6_Quote</v>
      </c>
      <c r="G16" s="177">
        <f t="shared" si="2"/>
        <v>1.5900000000000002E-4</v>
      </c>
      <c r="H16" s="139" t="str">
        <f>_xll.qlFuturesRateHelper(,$F16,$D16,$E16,$G16,Permanent,Trigger,ObjectOverwrite)</f>
        <v>obj_005de#0002</v>
      </c>
      <c r="I16" s="49" t="str">
        <f>_xll.ohRangeRetrieveError(H16)</f>
        <v/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str">
        <v>U6</v>
      </c>
      <c r="E17" s="137" t="str">
        <f t="shared" si="0"/>
        <v>UsdLibor3M</v>
      </c>
      <c r="F17" s="138" t="str">
        <f t="shared" si="1"/>
        <v>USDFUT3MU6_Quote</v>
      </c>
      <c r="G17" s="177">
        <f t="shared" si="2"/>
        <v>2.0799999999999999E-4</v>
      </c>
      <c r="H17" s="139" t="str">
        <f>_xll.qlFuturesRateHelper(,$F17,$D17,$E17,$G17,Permanent,Trigger,ObjectOverwrite)</f>
        <v>obj_005cf#0002</v>
      </c>
      <c r="I17" s="49" t="str">
        <f>_xll.ohRangeRetrieveError(H17)</f>
        <v/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str">
        <v>Z6</v>
      </c>
      <c r="E18" s="137" t="str">
        <f t="shared" si="0"/>
        <v>UsdLibor3M</v>
      </c>
      <c r="F18" s="138" t="str">
        <f t="shared" si="1"/>
        <v>USDFUT3MZ6_Quote</v>
      </c>
      <c r="G18" s="177">
        <f t="shared" si="2"/>
        <v>2.6599999999999996E-4</v>
      </c>
      <c r="H18" s="139" t="str">
        <f>_xll.qlFuturesRateHelper(,$F18,$D18,$E18,$G18,Permanent,Trigger,ObjectOverwrite)</f>
        <v>obj_00591#0002</v>
      </c>
      <c r="I18" s="49" t="str">
        <f>_xll.ohRangeRetrieveError(H18)</f>
        <v/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str">
        <v>H7</v>
      </c>
      <c r="E19" s="137" t="str">
        <f t="shared" si="0"/>
        <v>UsdLibor3M</v>
      </c>
      <c r="F19" s="138" t="str">
        <f t="shared" si="1"/>
        <v>USDFUT3MH7_Quote</v>
      </c>
      <c r="G19" s="177">
        <f t="shared" si="2"/>
        <v>0</v>
      </c>
      <c r="H19" s="139" t="str">
        <f>_xll.qlFuturesRateHelper(,$F19,$D19,$E19,$G19,Permanent,Trigger,ObjectOverwrite)</f>
        <v>obj_005b9#0002</v>
      </c>
      <c r="I19" s="49" t="str">
        <f>_xll.ohRangeRetrieveError(H19)</f>
        <v/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str">
        <v>M7</v>
      </c>
      <c r="E20" s="137" t="str">
        <f t="shared" si="0"/>
        <v>UsdLibor3M</v>
      </c>
      <c r="F20" s="138" t="str">
        <f t="shared" si="1"/>
        <v>USDFUT3MM7_Quote</v>
      </c>
      <c r="G20" s="177">
        <f t="shared" si="2"/>
        <v>0</v>
      </c>
      <c r="H20" s="139" t="str">
        <f>_xll.qlFuturesRateHelper(,$F20,$D20,$E20,$G20,Permanent,Trigger,ObjectOverwrite)</f>
        <v>obj_005c6#0002</v>
      </c>
      <c r="I20" s="49" t="str">
        <f>_xll.ohRangeRetrieveError(H20)</f>
        <v/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str">
        <v>U7</v>
      </c>
      <c r="E21" s="137" t="str">
        <f t="shared" si="0"/>
        <v>UsdLibor3M</v>
      </c>
      <c r="F21" s="138" t="str">
        <f t="shared" si="1"/>
        <v>USDFUT3MU7_Quote</v>
      </c>
      <c r="G21" s="177">
        <f t="shared" si="2"/>
        <v>0</v>
      </c>
      <c r="H21" s="139" t="str">
        <f>_xll.qlFuturesRateHelper(,$F21,$D21,$E21,$G21,Permanent,Trigger,ObjectOverwrite)</f>
        <v>obj_005d4#0002</v>
      </c>
      <c r="I21" s="49" t="str">
        <f>_xll.ohRangeRetrieveError(H21)</f>
        <v/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str">
        <v>Z7</v>
      </c>
      <c r="E22" s="137" t="str">
        <f t="shared" si="0"/>
        <v>UsdLibor3M</v>
      </c>
      <c r="F22" s="138" t="str">
        <f t="shared" si="1"/>
        <v>USDFUT3MZ7_Quote</v>
      </c>
      <c r="G22" s="177">
        <f t="shared" si="2"/>
        <v>0</v>
      </c>
      <c r="H22" s="139" t="str">
        <f>_xll.qlFuturesRateHelper(,$F22,$D22,$E22,$G22,Permanent,Trigger,ObjectOverwrite)</f>
        <v>obj_005cc#0002</v>
      </c>
      <c r="I22" s="49" t="str">
        <f>_xll.ohRangeRetrieveError(H22)</f>
        <v/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str">
        <v>H8</v>
      </c>
      <c r="E23" s="137" t="str">
        <f t="shared" si="0"/>
        <v>UsdLibor3M</v>
      </c>
      <c r="F23" s="138" t="str">
        <f t="shared" si="1"/>
        <v>USDFUT3MH8_Quote</v>
      </c>
      <c r="G23" s="177">
        <f t="shared" si="2"/>
        <v>0</v>
      </c>
      <c r="H23" s="139" t="str">
        <f>_xll.qlFuturesRateHelper(,$F23,$D23,$E23,$G23,Permanent,Trigger,ObjectOverwrite)</f>
        <v>obj_005aa#0002</v>
      </c>
      <c r="I23" s="49" t="str">
        <f>_xll.ohRangeRetrieveError(H23)</f>
        <v/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str">
        <v>M8</v>
      </c>
      <c r="E24" s="137" t="str">
        <f t="shared" si="0"/>
        <v>UsdLibor3M</v>
      </c>
      <c r="F24" s="138" t="str">
        <f t="shared" si="1"/>
        <v>USDFUT3MM8_Quote</v>
      </c>
      <c r="G24" s="177">
        <f t="shared" si="2"/>
        <v>0</v>
      </c>
      <c r="H24" s="139" t="str">
        <f>_xll.qlFuturesRateHelper(,$F24,$D24,$E24,$G24,Permanent,Trigger,ObjectOverwrite)</f>
        <v>obj_005c3#0002</v>
      </c>
      <c r="I24" s="49" t="str">
        <f>_xll.ohRangeRetrieveError(H24)</f>
        <v/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str">
        <v>U8</v>
      </c>
      <c r="E25" s="137" t="str">
        <f t="shared" si="0"/>
        <v>UsdLibor3M</v>
      </c>
      <c r="F25" s="138" t="str">
        <f t="shared" si="1"/>
        <v>USDFUT3MU8_Quote</v>
      </c>
      <c r="G25" s="177">
        <f t="shared" si="2"/>
        <v>0</v>
      </c>
      <c r="H25" s="139" t="str">
        <f>_xll.qlFuturesRateHelper(,$F25,$D25,$E25,$G25,Permanent,Trigger,ObjectOverwrite)</f>
        <v>obj_005db#0002</v>
      </c>
      <c r="I25" s="49" t="str">
        <f>_xll.ohRangeRetrieveError(H25)</f>
        <v/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str">
        <v>Z8</v>
      </c>
      <c r="E26" s="137" t="str">
        <f t="shared" si="0"/>
        <v>UsdLibor3M</v>
      </c>
      <c r="F26" s="138" t="str">
        <f t="shared" si="1"/>
        <v>USDFUT3MZ8_Quote</v>
      </c>
      <c r="G26" s="177">
        <f t="shared" si="2"/>
        <v>0</v>
      </c>
      <c r="H26" s="139" t="str">
        <f>_xll.qlFuturesRateHelper(,$F26,$D26,$E26,$G26,Permanent,Trigger,ObjectOverwrite)</f>
        <v>obj_005a3#0002</v>
      </c>
      <c r="I26" s="49" t="str">
        <f>_xll.ohRangeRetrieveError(H26)</f>
        <v/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str">
        <v>H9</v>
      </c>
      <c r="E27" s="137" t="str">
        <f t="shared" si="0"/>
        <v>UsdLibor3M</v>
      </c>
      <c r="F27" s="138" t="str">
        <f t="shared" si="1"/>
        <v>USDFUT3MH9_Quote</v>
      </c>
      <c r="G27" s="177">
        <f t="shared" si="2"/>
        <v>0</v>
      </c>
      <c r="H27" s="139" t="str">
        <f>_xll.qlFuturesRateHelper(,$F27,$D27,$E27,$G27,Permanent,Trigger,ObjectOverwrite)</f>
        <v>obj_005c0#0002</v>
      </c>
      <c r="I27" s="49" t="str">
        <f>_xll.ohRangeRetrieveError(H27)</f>
        <v/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str">
        <v>M9</v>
      </c>
      <c r="E28" s="137" t="str">
        <f t="shared" si="0"/>
        <v>UsdLibor3M</v>
      </c>
      <c r="F28" s="138" t="str">
        <f t="shared" si="1"/>
        <v>USDFUT3MM9_Quote</v>
      </c>
      <c r="G28" s="177">
        <f t="shared" si="2"/>
        <v>0</v>
      </c>
      <c r="H28" s="139" t="str">
        <f>_xll.qlFuturesRateHelper(,$F28,$D28,$E28,$G28,Permanent,Trigger,ObjectOverwrite)</f>
        <v>obj_00598#0002</v>
      </c>
      <c r="I28" s="49" t="str">
        <f>_xll.ohRangeRetrieveError(H28)</f>
        <v/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str">
        <v>U9</v>
      </c>
      <c r="E29" s="137" t="str">
        <f t="shared" si="0"/>
        <v>UsdLibor3M</v>
      </c>
      <c r="F29" s="138" t="str">
        <f t="shared" si="1"/>
        <v>USDFUT3MU9_Quote</v>
      </c>
      <c r="G29" s="177">
        <f t="shared" si="2"/>
        <v>0</v>
      </c>
      <c r="H29" s="139" t="str">
        <f>_xll.qlFuturesRateHelper(,$F29,$D29,$E29,$G29,Permanent,Trigger,ObjectOverwrite)</f>
        <v>obj_0059b#0002</v>
      </c>
      <c r="I29" s="49" t="str">
        <f>_xll.ohRangeRetrieveError(H29)</f>
        <v/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str">
        <v>Z9</v>
      </c>
      <c r="E30" s="137" t="str">
        <f t="shared" si="0"/>
        <v>UsdLibor3M</v>
      </c>
      <c r="F30" s="138" t="str">
        <f t="shared" si="1"/>
        <v>USDFUT3MZ9_Quote</v>
      </c>
      <c r="G30" s="177">
        <f t="shared" si="2"/>
        <v>0</v>
      </c>
      <c r="H30" s="139" t="str">
        <f>_xll.qlFuturesRateHelper(,$F30,$D30,$E30,$G30,Permanent,Trigger,ObjectOverwrite)</f>
        <v>obj_00596#0002</v>
      </c>
      <c r="I30" s="49" t="str">
        <f>_xll.ohRangeRetrieveError(H30)</f>
        <v/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str">
        <v>H0</v>
      </c>
      <c r="E31" s="137" t="str">
        <f t="shared" si="0"/>
        <v>UsdLibor3M</v>
      </c>
      <c r="F31" s="138" t="str">
        <f t="shared" si="1"/>
        <v>USDFUT3MH0_Quote</v>
      </c>
      <c r="G31" s="177">
        <f t="shared" si="2"/>
        <v>0</v>
      </c>
      <c r="H31" s="139" t="str">
        <f>_xll.qlFuturesRateHelper(,$F31,$D31,$E31,$G31,Permanent,Trigger,ObjectOverwrite)</f>
        <v>obj_005c2#0002</v>
      </c>
      <c r="I31" s="49" t="str">
        <f>_xll.ohRangeRetrieveError(H31)</f>
        <v/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str">
        <v>M0</v>
      </c>
      <c r="E32" s="137" t="str">
        <f t="shared" si="0"/>
        <v>UsdLibor3M</v>
      </c>
      <c r="F32" s="138" t="str">
        <f t="shared" si="1"/>
        <v>USDFUT3MM0_Quote</v>
      </c>
      <c r="G32" s="177">
        <f t="shared" si="2"/>
        <v>0</v>
      </c>
      <c r="H32" s="139" t="str">
        <f>_xll.qlFuturesRateHelper(,$F32,$D32,$E32,$G32,Permanent,Trigger,ObjectOverwrite)</f>
        <v>obj_005d8#0002</v>
      </c>
      <c r="I32" s="49" t="str">
        <f>_xll.ohRangeRetrieveError(H32)</f>
        <v/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str">
        <v>U0</v>
      </c>
      <c r="E33" s="137" t="str">
        <f t="shared" si="0"/>
        <v>UsdLibor3M</v>
      </c>
      <c r="F33" s="138" t="str">
        <f t="shared" si="1"/>
        <v>USDFUT3MU0_Quote</v>
      </c>
      <c r="G33" s="177">
        <f t="shared" si="2"/>
        <v>0</v>
      </c>
      <c r="H33" s="139" t="str">
        <f>_xll.qlFuturesRateHelper(,$F33,$D33,$E33,$G33,Permanent,Trigger,ObjectOverwrite)</f>
        <v>obj_005a8#0002</v>
      </c>
      <c r="I33" s="49" t="str">
        <f>_xll.ohRangeRetrieveError(H33)</f>
        <v/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str">
        <v>Z0</v>
      </c>
      <c r="E34" s="137" t="str">
        <f t="shared" si="0"/>
        <v>UsdLibor3M</v>
      </c>
      <c r="F34" s="138" t="str">
        <f t="shared" si="1"/>
        <v>USDFUT3MZ0_Quote</v>
      </c>
      <c r="G34" s="177">
        <f t="shared" si="2"/>
        <v>0</v>
      </c>
      <c r="H34" s="139" t="str">
        <f>_xll.qlFuturesRateHelper(,$F34,$D34,$E34,$G34,Permanent,Trigger,ObjectOverwrite)</f>
        <v>obj_005b0#0002</v>
      </c>
      <c r="I34" s="49" t="str">
        <f>_xll.ohRangeRetrieveError(H34)</f>
        <v/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str">
        <v>H1</v>
      </c>
      <c r="E35" s="137" t="str">
        <f t="shared" ref="E35:E44" si="3">PROPER(Currency)&amp;FamilyName&amp;$E$1</f>
        <v>UsdLibor3M</v>
      </c>
      <c r="F35" s="138" t="str">
        <f t="shared" ref="F35:F44" si="4">Currency&amp;"FUT"&amp;$E$1&amp;$D35&amp;QuoteSuffix</f>
        <v>USDFUT3MH1_Quote</v>
      </c>
      <c r="G35" s="177">
        <f t="shared" si="2"/>
        <v>0</v>
      </c>
      <c r="H35" s="139" t="str">
        <f>_xll.qlFuturesRateHelper(,$F35,$D35,$E35,$G35,Permanent,Trigger,ObjectOverwrite)</f>
        <v>obj_005b5#0002</v>
      </c>
      <c r="I35" s="49" t="str">
        <f>_xll.ohRangeRetrieveError(H35)</f>
        <v/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str">
        <v>M1</v>
      </c>
      <c r="E36" s="137" t="str">
        <f t="shared" si="3"/>
        <v>UsdLibor3M</v>
      </c>
      <c r="F36" s="138" t="str">
        <f t="shared" si="4"/>
        <v>USDFUT3MM1_Quote</v>
      </c>
      <c r="G36" s="177">
        <f t="shared" si="2"/>
        <v>0</v>
      </c>
      <c r="H36" s="139" t="str">
        <f>_xll.qlFuturesRateHelper(,$F36,$D36,$E36,$G36,Permanent,Trigger,ObjectOverwrite)</f>
        <v>obj_005ba#0002</v>
      </c>
      <c r="I36" s="49" t="str">
        <f>_xll.ohRangeRetrieveError(H36)</f>
        <v/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str">
        <v>U1</v>
      </c>
      <c r="E37" s="137" t="str">
        <f t="shared" si="3"/>
        <v>UsdLibor3M</v>
      </c>
      <c r="F37" s="138" t="str">
        <f t="shared" si="4"/>
        <v>USDFUT3MU1_Quote</v>
      </c>
      <c r="G37" s="177">
        <f t="shared" si="2"/>
        <v>0</v>
      </c>
      <c r="H37" s="139" t="str">
        <f>_xll.qlFuturesRateHelper(,$F37,$D37,$E37,$G37,Permanent,Trigger,ObjectOverwrite)</f>
        <v>obj_005b4#0002</v>
      </c>
      <c r="I37" s="49" t="str">
        <f>_xll.ohRangeRetrieveError(H37)</f>
        <v/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str">
        <v>Z1</v>
      </c>
      <c r="E38" s="137" t="str">
        <f t="shared" si="3"/>
        <v>UsdLibor3M</v>
      </c>
      <c r="F38" s="138" t="str">
        <f t="shared" si="4"/>
        <v>USDFUT3MZ1_Quote</v>
      </c>
      <c r="G38" s="177">
        <f t="shared" si="2"/>
        <v>0</v>
      </c>
      <c r="H38" s="139" t="str">
        <f>_xll.qlFuturesRateHelper(,$F38,$D38,$E38,$G38,Permanent,Trigger,ObjectOverwrite)</f>
        <v>obj_005df#0002</v>
      </c>
      <c r="I38" s="49" t="str">
        <f>_xll.ohRangeRetrieveError(H38)</f>
        <v/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str">
        <v>H2</v>
      </c>
      <c r="E39" s="137" t="str">
        <f t="shared" si="3"/>
        <v>UsdLibor3M</v>
      </c>
      <c r="F39" s="138" t="str">
        <f t="shared" si="4"/>
        <v>USDFUT3MH2_Quote</v>
      </c>
      <c r="G39" s="177">
        <f t="shared" si="2"/>
        <v>0</v>
      </c>
      <c r="H39" s="139" t="str">
        <f>_xll.qlFuturesRateHelper(,$F39,$D39,$E39,$G39,Permanent,Trigger,ObjectOverwrite)</f>
        <v>obj_005c8#0002</v>
      </c>
      <c r="I39" s="49" t="str">
        <f>_xll.ohRangeRetrieveError(H39)</f>
        <v/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str">
        <v>M2</v>
      </c>
      <c r="E40" s="137" t="str">
        <f t="shared" si="3"/>
        <v>UsdLibor3M</v>
      </c>
      <c r="F40" s="138" t="str">
        <f t="shared" si="4"/>
        <v>USDFUT3MM2_Quote</v>
      </c>
      <c r="G40" s="177">
        <f t="shared" si="2"/>
        <v>0</v>
      </c>
      <c r="H40" s="139" t="str">
        <f>_xll.qlFuturesRateHelper(,$F40,$D40,$E40,$G40,Permanent,Trigger,ObjectOverwrite)</f>
        <v>obj_005cb#0002</v>
      </c>
      <c r="I40" s="49" t="str">
        <f>_xll.ohRangeRetrieveError(H40)</f>
        <v/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str">
        <v>U2</v>
      </c>
      <c r="E41" s="137" t="str">
        <f t="shared" si="3"/>
        <v>UsdLibor3M</v>
      </c>
      <c r="F41" s="138" t="str">
        <f t="shared" si="4"/>
        <v>USDFUT3MU2_Quote</v>
      </c>
      <c r="G41" s="177">
        <f t="shared" si="2"/>
        <v>0</v>
      </c>
      <c r="H41" s="139" t="str">
        <f>_xll.qlFuturesRateHelper(,$F41,$D41,$E41,$G41,Permanent,Trigger,ObjectOverwrite)</f>
        <v>obj_00594#0002</v>
      </c>
      <c r="I41" s="49" t="str">
        <f>_xll.ohRangeRetrieveError(H41)</f>
        <v/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str">
        <v>Z2</v>
      </c>
      <c r="E42" s="137" t="str">
        <f t="shared" si="3"/>
        <v>UsdLibor3M</v>
      </c>
      <c r="F42" s="138" t="str">
        <f t="shared" si="4"/>
        <v>USDFUT3MZ2_Quote</v>
      </c>
      <c r="G42" s="177">
        <f t="shared" si="2"/>
        <v>0</v>
      </c>
      <c r="H42" s="139" t="str">
        <f>_xll.qlFuturesRateHelper(,$F42,$D42,$E42,$G42,Permanent,Trigger,ObjectOverwrite)</f>
        <v>obj_00597#0002</v>
      </c>
      <c r="I42" s="49" t="str">
        <f>_xll.ohRangeRetrieveError(H42)</f>
        <v/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str">
        <v>H3</v>
      </c>
      <c r="E43" s="137" t="str">
        <f t="shared" si="3"/>
        <v>UsdLibor3M</v>
      </c>
      <c r="F43" s="138" t="str">
        <f t="shared" si="4"/>
        <v>USDFUT3MH3_Quote</v>
      </c>
      <c r="G43" s="177">
        <f t="shared" si="2"/>
        <v>0</v>
      </c>
      <c r="H43" s="139" t="str">
        <f>_xll.qlFuturesRateHelper(,$F43,$D43,$E43,$G43,Permanent,Trigger,ObjectOverwrite)</f>
        <v>obj_005ad#0002</v>
      </c>
      <c r="I43" s="49" t="str">
        <f>_xll.ohRangeRetrieveError(H43)</f>
        <v/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str">
        <v>M3</v>
      </c>
      <c r="E44" s="137" t="str">
        <f t="shared" si="3"/>
        <v>UsdLibor3M</v>
      </c>
      <c r="F44" s="138" t="str">
        <f t="shared" si="4"/>
        <v>USDFUT3MM3_Quote</v>
      </c>
      <c r="G44" s="177">
        <f t="shared" si="2"/>
        <v>0</v>
      </c>
      <c r="H44" s="139" t="str">
        <f>_xll.qlFuturesRateHelper(,$F44,$D44,$E44,$G44,Permanent,Trigger,ObjectOverwrite)</f>
        <v>obj_005b2#0002</v>
      </c>
      <c r="I44" s="49" t="str">
        <f>_xll.ohRangeRetrieveError(H44)</f>
        <v/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5" t="str">
        <f>I1&amp;"_Swaps.xml"</f>
        <v>USD_YCSTDRH_Swaps.xml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str">
        <f>_xll.ohRangeRetrieveError(K2)</f>
        <v/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str">
        <f>IF(UPPER(FamilyName)="IBOR",_xll.qlEuribor(,$H$1,,Permanent,Trigger,ObjectOverwrite),IF(UPPER(FamilyName)="LIBOR",_xll.qlLibor(,Currency,$H$1,,Permanent,Trigger,ObjectOverwrite),"--"))</f>
        <v>obj_004f2#0002</v>
      </c>
      <c r="L3" s="149" t="str">
        <f>_xll.ohRangeRetrieveError(K3)</f>
        <v/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 t="str">
        <f t="array" ref="D5:D41">VLOOKUP(Currency,Conventions,2)</f>
        <v>AM</v>
      </c>
      <c r="E5" s="150" t="str">
        <f t="array" ref="E5:E41">VLOOKUP(Currency,Conventions,3)</f>
        <v>3L</v>
      </c>
      <c r="F5" s="141" t="str">
        <f t="shared" ref="F5:F68" si="0">IF(UPPER(LEFT($D5))="A","Annual",IF(UPPER(LEFT($D5))="S","Semiannual","--"))</f>
        <v>Annual</v>
      </c>
      <c r="G5" s="141" t="s">
        <v>104</v>
      </c>
      <c r="H5" s="141" t="str">
        <f t="shared" ref="H5:H68" si="1">IF(UPPER(RIGHT($D5))="B",BondBasisDayCounter,IF(UPPER(RIGHT($D5))="M",MoneyMarketDayCounter,"--"))</f>
        <v>Actual/360</v>
      </c>
      <c r="I5" s="151">
        <v>0</v>
      </c>
      <c r="J5" s="152" t="str">
        <f t="shared" ref="J5:J41" si="2">Currency&amp;$D5&amp;$E5&amp;$C5&amp;QuoteSuffix</f>
        <v>USDAM3L1Y_Quote</v>
      </c>
      <c r="K5" s="153" t="str">
        <f>_xll.qlSwapRateHelper2(,$J5,$C5,SwapCalendar,$F5,$G5,$H5,$K$3,$I5,B5,DiscountingCurve,Permanent,,ObjectOverwrite)</f>
        <v>obj_005d2#0003</v>
      </c>
      <c r="L5" s="146" t="str">
        <f>_xll.ohRangeRetrieveError(K5)</f>
        <v/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 t="str">
        <v>AM</v>
      </c>
      <c r="E6" s="150" t="str">
        <v>3L</v>
      </c>
      <c r="F6" s="137" t="str">
        <f t="shared" si="0"/>
        <v>Annual</v>
      </c>
      <c r="G6" s="137" t="s">
        <v>104</v>
      </c>
      <c r="H6" s="137" t="str">
        <f t="shared" si="1"/>
        <v>Actual/360</v>
      </c>
      <c r="I6" s="151">
        <v>0</v>
      </c>
      <c r="J6" s="156" t="str">
        <f t="shared" si="2"/>
        <v>USDAM3L15M_Quote</v>
      </c>
      <c r="K6" s="153" t="str">
        <f>_xll.qlSwapRateHelper2(,$J6,$C6,SwapCalendar,$F6,$G6,$H6,$K$3,$I6,B6,DiscountingCurve,Permanent,,ObjectOverwrite)</f>
        <v>obj_005c4#0006</v>
      </c>
      <c r="L6" s="146" t="str">
        <f>_xll.ohRangeRetrieveError(K6)</f>
        <v/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 t="str">
        <v>AM</v>
      </c>
      <c r="E7" s="150" t="str">
        <v>3L</v>
      </c>
      <c r="F7" s="137" t="str">
        <f t="shared" si="0"/>
        <v>Annual</v>
      </c>
      <c r="G7" s="137" t="s">
        <v>104</v>
      </c>
      <c r="H7" s="137" t="str">
        <f t="shared" si="1"/>
        <v>Actual/360</v>
      </c>
      <c r="I7" s="151">
        <v>0</v>
      </c>
      <c r="J7" s="156" t="str">
        <f t="shared" si="2"/>
        <v>USDAM3L18M_Quote</v>
      </c>
      <c r="K7" s="153" t="str">
        <f>_xll.qlSwapRateHelper2(,$J7,$C7,SwapCalendar,$F7,$G7,$H7,$K$3,$I7,B7,DiscountingCurve,Permanent,,ObjectOverwrite)</f>
        <v>obj_005c1#0003</v>
      </c>
      <c r="L7" s="146" t="str">
        <f>_xll.ohRangeRetrieveError(K7)</f>
        <v/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 t="str">
        <v>AM</v>
      </c>
      <c r="E8" s="150" t="str">
        <v>3L</v>
      </c>
      <c r="F8" s="137" t="str">
        <f t="shared" si="0"/>
        <v>Annual</v>
      </c>
      <c r="G8" s="137" t="s">
        <v>104</v>
      </c>
      <c r="H8" s="137" t="str">
        <f t="shared" si="1"/>
        <v>Actual/360</v>
      </c>
      <c r="I8" s="151">
        <v>0</v>
      </c>
      <c r="J8" s="156" t="str">
        <f t="shared" si="2"/>
        <v>USDAM3L21M_Quote</v>
      </c>
      <c r="K8" s="153" t="str">
        <f>_xll.qlSwapRateHelper2(,$J8,$C8,SwapCalendar,$F8,$G8,$H8,$K$3,$I8,B8,DiscountingCurve,Permanent,,ObjectOverwrite)</f>
        <v>obj_005bc#0003</v>
      </c>
      <c r="L8" s="146" t="str">
        <f>_xll.ohRangeRetrieveError(K8)</f>
        <v/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 t="str">
        <v>AM</v>
      </c>
      <c r="E9" s="150" t="str">
        <v>3L</v>
      </c>
      <c r="F9" s="137" t="str">
        <f t="shared" si="0"/>
        <v>Annual</v>
      </c>
      <c r="G9" s="137" t="s">
        <v>104</v>
      </c>
      <c r="H9" s="137" t="str">
        <f t="shared" si="1"/>
        <v>Actual/360</v>
      </c>
      <c r="I9" s="151">
        <v>0</v>
      </c>
      <c r="J9" s="156" t="str">
        <f t="shared" si="2"/>
        <v>USDAM3L2Y_Quote</v>
      </c>
      <c r="K9" s="153" t="str">
        <f>_xll.qlSwapRateHelper2(,$J9,$C9,SwapCalendar,$F9,$G9,$H9,$K$3,$I9,B9,DiscountingCurve,Permanent,,ObjectOverwrite)</f>
        <v>obj_005b6#0003</v>
      </c>
      <c r="L9" s="146" t="str">
        <f>_xll.ohRangeRetrieveError(K9)</f>
        <v/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 t="str">
        <v>AM</v>
      </c>
      <c r="E10" s="150" t="str">
        <v>3L</v>
      </c>
      <c r="F10" s="137" t="str">
        <f t="shared" si="0"/>
        <v>Annual</v>
      </c>
      <c r="G10" s="137" t="s">
        <v>104</v>
      </c>
      <c r="H10" s="137" t="str">
        <f t="shared" si="1"/>
        <v>Actual/360</v>
      </c>
      <c r="I10" s="151">
        <v>0</v>
      </c>
      <c r="J10" s="156" t="str">
        <f t="shared" si="2"/>
        <v>USDAM3L3Y_Quote</v>
      </c>
      <c r="K10" s="153" t="str">
        <f>_xll.qlSwapRateHelper2(,$J10,$C10,SwapCalendar,$F10,$G10,$H10,$K$3,$I10,B10,DiscountingCurve,Permanent,,ObjectOverwrite)</f>
        <v>obj_005ac#0003</v>
      </c>
      <c r="L10" s="146" t="str">
        <f>_xll.ohRangeRetrieveError(K10)</f>
        <v/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 t="str">
        <v>AM</v>
      </c>
      <c r="E11" s="150" t="str">
        <v>3L</v>
      </c>
      <c r="F11" s="137" t="str">
        <f t="shared" si="0"/>
        <v>Annual</v>
      </c>
      <c r="G11" s="137" t="s">
        <v>104</v>
      </c>
      <c r="H11" s="137" t="str">
        <f t="shared" si="1"/>
        <v>Actual/360</v>
      </c>
      <c r="I11" s="151">
        <v>0</v>
      </c>
      <c r="J11" s="156" t="str">
        <f t="shared" si="2"/>
        <v>USDAM3L4Y_Quote</v>
      </c>
      <c r="K11" s="153" t="str">
        <f>_xll.qlSwapRateHelper2(,$J11,$C11,SwapCalendar,$F11,$G11,$H11,$K$3,$I11,B11,DiscountingCurve,Permanent,,ObjectOverwrite)</f>
        <v>obj_005ca#0003</v>
      </c>
      <c r="L11" s="146" t="str">
        <f>_xll.ohRangeRetrieveError(K11)</f>
        <v/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 t="str">
        <v>AM</v>
      </c>
      <c r="E12" s="150" t="str">
        <v>3L</v>
      </c>
      <c r="F12" s="137" t="str">
        <f t="shared" si="0"/>
        <v>Annual</v>
      </c>
      <c r="G12" s="137" t="s">
        <v>104</v>
      </c>
      <c r="H12" s="137" t="str">
        <f t="shared" si="1"/>
        <v>Actual/360</v>
      </c>
      <c r="I12" s="151">
        <v>0</v>
      </c>
      <c r="J12" s="156" t="str">
        <f t="shared" si="2"/>
        <v>USDAM3L5Y_Quote</v>
      </c>
      <c r="K12" s="153" t="str">
        <f>_xll.qlSwapRateHelper2(,$J12,$C12,SwapCalendar,$F12,$G12,$H12,$K$3,$I12,B12,DiscountingCurve,Permanent,,ObjectOverwrite)</f>
        <v>obj_005c7#0003</v>
      </c>
      <c r="L12" s="146" t="str">
        <f>_xll.ohRangeRetrieveError(K12)</f>
        <v/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 t="str">
        <v>AM</v>
      </c>
      <c r="E13" s="150" t="str">
        <v>3L</v>
      </c>
      <c r="F13" s="137" t="str">
        <f t="shared" si="0"/>
        <v>Annual</v>
      </c>
      <c r="G13" s="137" t="s">
        <v>104</v>
      </c>
      <c r="H13" s="137" t="str">
        <f t="shared" si="1"/>
        <v>Actual/360</v>
      </c>
      <c r="I13" s="151">
        <v>0</v>
      </c>
      <c r="J13" s="156" t="str">
        <f t="shared" si="2"/>
        <v>USDAM3L6Y_Quote</v>
      </c>
      <c r="K13" s="153" t="str">
        <f>_xll.qlSwapRateHelper2(,$J13,$C13,SwapCalendar,$F13,$G13,$H13,$K$3,$I13,B13,DiscountingCurve,Permanent,,ObjectOverwrite)</f>
        <v>obj_005a9#0003</v>
      </c>
      <c r="L13" s="146" t="str">
        <f>_xll.ohRangeRetrieveError(K13)</f>
        <v/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 t="str">
        <v>AM</v>
      </c>
      <c r="E14" s="150" t="str">
        <v>3L</v>
      </c>
      <c r="F14" s="137" t="str">
        <f t="shared" si="0"/>
        <v>Annual</v>
      </c>
      <c r="G14" s="137" t="s">
        <v>104</v>
      </c>
      <c r="H14" s="137" t="str">
        <f t="shared" si="1"/>
        <v>Actual/360</v>
      </c>
      <c r="I14" s="151">
        <v>0</v>
      </c>
      <c r="J14" s="156" t="str">
        <f t="shared" si="2"/>
        <v>USDAM3L7Y_Quote</v>
      </c>
      <c r="K14" s="153" t="str">
        <f>_xll.qlSwapRateHelper2(,$J14,$C14,SwapCalendar,$F14,$G14,$H14,$K$3,$I14,B14,DiscountingCurve,Permanent,,ObjectOverwrite)</f>
        <v>obj_005c5#0003</v>
      </c>
      <c r="L14" s="146" t="str">
        <f>_xll.ohRangeRetrieveError(K14)</f>
        <v/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 t="str">
        <v>AM</v>
      </c>
      <c r="E15" s="150" t="str">
        <v>3L</v>
      </c>
      <c r="F15" s="137" t="str">
        <f t="shared" si="0"/>
        <v>Annual</v>
      </c>
      <c r="G15" s="137" t="s">
        <v>104</v>
      </c>
      <c r="H15" s="137" t="str">
        <f t="shared" si="1"/>
        <v>Actual/360</v>
      </c>
      <c r="I15" s="151">
        <v>0</v>
      </c>
      <c r="J15" s="156" t="str">
        <f t="shared" si="2"/>
        <v>USDAM3L8Y_Quote</v>
      </c>
      <c r="K15" s="153" t="str">
        <f>_xll.qlSwapRateHelper2(,$J15,$C15,SwapCalendar,$F15,$G15,$H15,$K$3,$I15,B15,DiscountingCurve,Permanent,,ObjectOverwrite)</f>
        <v>obj_005ae#0003</v>
      </c>
      <c r="L15" s="146" t="str">
        <f>_xll.ohRangeRetrieveError(K15)</f>
        <v/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 t="str">
        <v>AM</v>
      </c>
      <c r="E16" s="150" t="str">
        <v>3L</v>
      </c>
      <c r="F16" s="137" t="str">
        <f t="shared" si="0"/>
        <v>Annual</v>
      </c>
      <c r="G16" s="137" t="s">
        <v>104</v>
      </c>
      <c r="H16" s="137" t="str">
        <f t="shared" si="1"/>
        <v>Actual/360</v>
      </c>
      <c r="I16" s="151">
        <v>0</v>
      </c>
      <c r="J16" s="156" t="str">
        <f t="shared" si="2"/>
        <v>USDAM3L9Y_Quote</v>
      </c>
      <c r="K16" s="153" t="str">
        <f>_xll.qlSwapRateHelper2(,$J16,$C16,SwapCalendar,$F16,$G16,$H16,$K$3,$I16,B16,DiscountingCurve,Permanent,,ObjectOverwrite)</f>
        <v>obj_005d5#0003</v>
      </c>
      <c r="L16" s="146" t="str">
        <f>_xll.ohRangeRetrieveError(K16)</f>
        <v/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 t="str">
        <v>AM</v>
      </c>
      <c r="E17" s="150" t="str">
        <v>3L</v>
      </c>
      <c r="F17" s="137" t="str">
        <f t="shared" si="0"/>
        <v>Annual</v>
      </c>
      <c r="G17" s="137" t="s">
        <v>104</v>
      </c>
      <c r="H17" s="137" t="str">
        <f t="shared" si="1"/>
        <v>Actual/360</v>
      </c>
      <c r="I17" s="151">
        <v>0</v>
      </c>
      <c r="J17" s="156" t="str">
        <f t="shared" si="2"/>
        <v>USDAM3L10Y_Quote</v>
      </c>
      <c r="K17" s="153" t="str">
        <f>_xll.qlSwapRateHelper2(,$J17,$C17,SwapCalendar,$F17,$G17,$H17,$K$3,$I17,B17,DiscountingCurve,Permanent,,ObjectOverwrite)</f>
        <v>obj_0059a#0003</v>
      </c>
      <c r="L17" s="146" t="str">
        <f>_xll.ohRangeRetrieveError(K17)</f>
        <v/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 t="str">
        <v>AM</v>
      </c>
      <c r="E18" s="150" t="str">
        <v>3L</v>
      </c>
      <c r="F18" s="137" t="str">
        <f t="shared" si="0"/>
        <v>Annual</v>
      </c>
      <c r="G18" s="137" t="s">
        <v>104</v>
      </c>
      <c r="H18" s="137" t="str">
        <f t="shared" si="1"/>
        <v>Actual/360</v>
      </c>
      <c r="I18" s="151">
        <v>0</v>
      </c>
      <c r="J18" s="156" t="str">
        <f t="shared" si="2"/>
        <v>USDAM3L11Y_Quote</v>
      </c>
      <c r="K18" s="153" t="str">
        <f>_xll.qlSwapRateHelper2(,$J18,$C18,SwapCalendar,$F18,$G18,$H18,$K$3,$I18,B18,DiscountingCurve,Permanent,,ObjectOverwrite)</f>
        <v>obj_005d9#0003</v>
      </c>
      <c r="L18" s="146" t="str">
        <f>_xll.ohRangeRetrieveError(K18)</f>
        <v/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 t="str">
        <v>AM</v>
      </c>
      <c r="E19" s="150" t="str">
        <v>3L</v>
      </c>
      <c r="F19" s="137" t="str">
        <f t="shared" si="0"/>
        <v>Annual</v>
      </c>
      <c r="G19" s="137" t="s">
        <v>104</v>
      </c>
      <c r="H19" s="137" t="str">
        <f t="shared" si="1"/>
        <v>Actual/360</v>
      </c>
      <c r="I19" s="151">
        <v>0</v>
      </c>
      <c r="J19" s="156" t="str">
        <f t="shared" si="2"/>
        <v>USDAM3L12Y_Quote</v>
      </c>
      <c r="K19" s="153" t="str">
        <f>_xll.qlSwapRateHelper2(,$J19,$C19,SwapCalendar,$F19,$G19,$H19,$K$3,$I19,B19,DiscountingCurve,Permanent,,ObjectOverwrite)</f>
        <v>obj_005a6#0003</v>
      </c>
      <c r="L19" s="146" t="str">
        <f>_xll.ohRangeRetrieveError(K19)</f>
        <v/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 t="str">
        <v>AM</v>
      </c>
      <c r="E20" s="150" t="str">
        <v>3L</v>
      </c>
      <c r="F20" s="137" t="str">
        <f t="shared" si="0"/>
        <v>Annual</v>
      </c>
      <c r="G20" s="137" t="s">
        <v>104</v>
      </c>
      <c r="H20" s="137" t="str">
        <f t="shared" si="1"/>
        <v>Actual/360</v>
      </c>
      <c r="I20" s="151">
        <v>0</v>
      </c>
      <c r="J20" s="156" t="str">
        <f t="shared" si="2"/>
        <v>USDAM3L13Y_Quote</v>
      </c>
      <c r="K20" s="153" t="str">
        <f>_xll.qlSwapRateHelper2(,$J20,$C20,SwapCalendar,$F20,$G20,$H20,$K$3,$I20,B20,DiscountingCurve,Permanent,,ObjectOverwrite)</f>
        <v>obj_005cd#0003</v>
      </c>
      <c r="L20" s="146" t="str">
        <f>_xll.ohRangeRetrieveError(K20)</f>
        <v/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 t="str">
        <v>AM</v>
      </c>
      <c r="E21" s="150" t="str">
        <v>3L</v>
      </c>
      <c r="F21" s="137" t="str">
        <f t="shared" si="0"/>
        <v>Annual</v>
      </c>
      <c r="G21" s="137" t="s">
        <v>104</v>
      </c>
      <c r="H21" s="137" t="str">
        <f t="shared" si="1"/>
        <v>Actual/360</v>
      </c>
      <c r="I21" s="151">
        <v>0</v>
      </c>
      <c r="J21" s="156" t="str">
        <f t="shared" si="2"/>
        <v>USDAM3L14Y_Quote</v>
      </c>
      <c r="K21" s="153" t="str">
        <f>_xll.qlSwapRateHelper2(,$J21,$C21,SwapCalendar,$F21,$G21,$H21,$K$3,$I21,B21,DiscountingCurve,Permanent,,ObjectOverwrite)</f>
        <v>obj_005d1#0003</v>
      </c>
      <c r="L21" s="146" t="str">
        <f>_xll.ohRangeRetrieveError(K21)</f>
        <v/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 t="str">
        <v>AM</v>
      </c>
      <c r="E22" s="150" t="str">
        <v>3L</v>
      </c>
      <c r="F22" s="137" t="str">
        <f t="shared" si="0"/>
        <v>Annual</v>
      </c>
      <c r="G22" s="137" t="s">
        <v>104</v>
      </c>
      <c r="H22" s="137" t="str">
        <f t="shared" si="1"/>
        <v>Actual/360</v>
      </c>
      <c r="I22" s="151">
        <v>0</v>
      </c>
      <c r="J22" s="156" t="str">
        <f t="shared" si="2"/>
        <v>USDAM3L15Y_Quote</v>
      </c>
      <c r="K22" s="153" t="str">
        <f>_xll.qlSwapRateHelper2(,$J22,$C22,SwapCalendar,$F22,$G22,$H22,$K$3,$I22,B22,DiscountingCurve,Permanent,,ObjectOverwrite)</f>
        <v>obj_005a7#0003</v>
      </c>
      <c r="L22" s="146" t="str">
        <f>_xll.ohRangeRetrieveError(K22)</f>
        <v/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 t="str">
        <v>AM</v>
      </c>
      <c r="E23" s="150" t="str">
        <v>3L</v>
      </c>
      <c r="F23" s="137" t="str">
        <f t="shared" si="0"/>
        <v>Annual</v>
      </c>
      <c r="G23" s="137" t="s">
        <v>104</v>
      </c>
      <c r="H23" s="137" t="str">
        <f t="shared" si="1"/>
        <v>Actual/360</v>
      </c>
      <c r="I23" s="151">
        <v>0</v>
      </c>
      <c r="J23" s="156" t="str">
        <f t="shared" si="2"/>
        <v>USDAM3L16Y_Quote</v>
      </c>
      <c r="K23" s="153" t="str">
        <f>_xll.qlSwapRateHelper2(,$J23,$C23,SwapCalendar,$F23,$G23,$H23,$K$3,$I23,B23,DiscountingCurve,Permanent,,ObjectOverwrite)</f>
        <v>obj_005b7#0003</v>
      </c>
      <c r="L23" s="146" t="str">
        <f>_xll.ohRangeRetrieveError(K23)</f>
        <v/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 t="str">
        <v>AM</v>
      </c>
      <c r="E24" s="150" t="str">
        <v>3L</v>
      </c>
      <c r="F24" s="137" t="str">
        <f t="shared" si="0"/>
        <v>Annual</v>
      </c>
      <c r="G24" s="137" t="s">
        <v>104</v>
      </c>
      <c r="H24" s="137" t="str">
        <f t="shared" si="1"/>
        <v>Actual/360</v>
      </c>
      <c r="I24" s="151">
        <v>0</v>
      </c>
      <c r="J24" s="156" t="str">
        <f t="shared" si="2"/>
        <v>USDAM3L17Y_Quote</v>
      </c>
      <c r="K24" s="153" t="str">
        <f>_xll.qlSwapRateHelper2(,$J24,$C24,SwapCalendar,$F24,$G24,$H24,$K$3,$I24,B24,DiscountingCurve,Permanent,,ObjectOverwrite)</f>
        <v>obj_00595#0003</v>
      </c>
      <c r="L24" s="146" t="str">
        <f>_xll.ohRangeRetrieveError(K24)</f>
        <v/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 t="str">
        <v>AM</v>
      </c>
      <c r="E25" s="150" t="str">
        <v>3L</v>
      </c>
      <c r="F25" s="137" t="str">
        <f t="shared" si="0"/>
        <v>Annual</v>
      </c>
      <c r="G25" s="137" t="s">
        <v>104</v>
      </c>
      <c r="H25" s="137" t="str">
        <f t="shared" si="1"/>
        <v>Actual/360</v>
      </c>
      <c r="I25" s="151">
        <v>0</v>
      </c>
      <c r="J25" s="156" t="str">
        <f t="shared" si="2"/>
        <v>USDAM3L18Y_Quote</v>
      </c>
      <c r="K25" s="153" t="str">
        <f>_xll.qlSwapRateHelper2(,$J25,$C25,SwapCalendar,$F25,$G25,$H25,$K$3,$I25,B25,DiscountingCurve,Permanent,,ObjectOverwrite)</f>
        <v>obj_005a5#0003</v>
      </c>
      <c r="L25" s="146" t="str">
        <f>_xll.ohRangeRetrieveError(K25)</f>
        <v/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 t="str">
        <v>AM</v>
      </c>
      <c r="E26" s="150" t="str">
        <v>3L</v>
      </c>
      <c r="F26" s="137" t="str">
        <f t="shared" si="0"/>
        <v>Annual</v>
      </c>
      <c r="G26" s="137" t="s">
        <v>104</v>
      </c>
      <c r="H26" s="137" t="str">
        <f t="shared" si="1"/>
        <v>Actual/360</v>
      </c>
      <c r="I26" s="151">
        <v>0</v>
      </c>
      <c r="J26" s="156" t="str">
        <f t="shared" si="2"/>
        <v>USDAM3L19Y_Quote</v>
      </c>
      <c r="K26" s="153" t="str">
        <f>_xll.qlSwapRateHelper2(,$J26,$C26,SwapCalendar,$F26,$G26,$H26,$K$3,$I26,B26,DiscountingCurve,Permanent,,ObjectOverwrite)</f>
        <v>obj_005a4#0003</v>
      </c>
      <c r="L26" s="146" t="str">
        <f>_xll.ohRangeRetrieveError(K26)</f>
        <v/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 t="str">
        <v>AM</v>
      </c>
      <c r="E27" s="150" t="str">
        <v>3L</v>
      </c>
      <c r="F27" s="137" t="str">
        <f t="shared" si="0"/>
        <v>Annual</v>
      </c>
      <c r="G27" s="137" t="s">
        <v>104</v>
      </c>
      <c r="H27" s="137" t="str">
        <f t="shared" si="1"/>
        <v>Actual/360</v>
      </c>
      <c r="I27" s="151">
        <v>0</v>
      </c>
      <c r="J27" s="156" t="str">
        <f t="shared" si="2"/>
        <v>USDAM3L20Y_Quote</v>
      </c>
      <c r="K27" s="153" t="str">
        <f>_xll.qlSwapRateHelper2(,$J27,$C27,SwapCalendar,$F27,$G27,$H27,$K$3,$I27,B27,DiscountingCurve,Permanent,,ObjectOverwrite)</f>
        <v>obj_005b1#0003</v>
      </c>
      <c r="L27" s="146" t="str">
        <f>_xll.ohRangeRetrieveError(K27)</f>
        <v/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 t="str">
        <v>AM</v>
      </c>
      <c r="E28" s="150" t="str">
        <v>3L</v>
      </c>
      <c r="F28" s="137" t="str">
        <f t="shared" si="0"/>
        <v>Annual</v>
      </c>
      <c r="G28" s="137" t="s">
        <v>104</v>
      </c>
      <c r="H28" s="137" t="str">
        <f t="shared" si="1"/>
        <v>Actual/360</v>
      </c>
      <c r="I28" s="151">
        <v>0</v>
      </c>
      <c r="J28" s="156" t="str">
        <f t="shared" si="2"/>
        <v>USDAM3L21Y_Quote</v>
      </c>
      <c r="K28" s="153" t="str">
        <f>_xll.qlSwapRateHelper2(,$J28,$C28,SwapCalendar,$F28,$G28,$H28,$K$3,$I28,B28,DiscountingCurve,Permanent,,ObjectOverwrite)</f>
        <v>obj_005c9#0003</v>
      </c>
      <c r="L28" s="146" t="str">
        <f>_xll.ohRangeRetrieveError(K28)</f>
        <v/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 t="str">
        <v>AM</v>
      </c>
      <c r="E29" s="150" t="str">
        <v>3L</v>
      </c>
      <c r="F29" s="137" t="str">
        <f t="shared" si="0"/>
        <v>Annual</v>
      </c>
      <c r="G29" s="137" t="s">
        <v>104</v>
      </c>
      <c r="H29" s="137" t="str">
        <f t="shared" si="1"/>
        <v>Actual/360</v>
      </c>
      <c r="I29" s="151">
        <v>0</v>
      </c>
      <c r="J29" s="156" t="str">
        <f t="shared" si="2"/>
        <v>USDAM3L22Y_Quote</v>
      </c>
      <c r="K29" s="153" t="str">
        <f>_xll.qlSwapRateHelper2(,$J29,$C29,SwapCalendar,$F29,$G29,$H29,$K$3,$I29,B29,DiscountingCurve,Permanent,,ObjectOverwrite)</f>
        <v>obj_005dd#0003</v>
      </c>
      <c r="L29" s="146" t="str">
        <f>_xll.ohRangeRetrieveError(K29)</f>
        <v/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 t="str">
        <v>AM</v>
      </c>
      <c r="E30" s="150" t="str">
        <v>3L</v>
      </c>
      <c r="F30" s="137" t="str">
        <f t="shared" si="0"/>
        <v>Annual</v>
      </c>
      <c r="G30" s="137" t="s">
        <v>104</v>
      </c>
      <c r="H30" s="137" t="str">
        <f t="shared" si="1"/>
        <v>Actual/360</v>
      </c>
      <c r="I30" s="151">
        <v>0</v>
      </c>
      <c r="J30" s="156" t="str">
        <f t="shared" si="2"/>
        <v>USDAM3L23Y_Quote</v>
      </c>
      <c r="K30" s="153" t="str">
        <f>_xll.qlSwapRateHelper2(,$J30,$C30,SwapCalendar,$F30,$G30,$H30,$K$3,$I30,B30,DiscountingCurve,Permanent,,ObjectOverwrite)</f>
        <v>obj_005ce#0003</v>
      </c>
      <c r="L30" s="146" t="str">
        <f>_xll.ohRangeRetrieveError(K30)</f>
        <v/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 t="str">
        <v>AM</v>
      </c>
      <c r="E31" s="150" t="str">
        <v>3L</v>
      </c>
      <c r="F31" s="137" t="str">
        <f t="shared" si="0"/>
        <v>Annual</v>
      </c>
      <c r="G31" s="137" t="s">
        <v>104</v>
      </c>
      <c r="H31" s="137" t="str">
        <f t="shared" si="1"/>
        <v>Actual/360</v>
      </c>
      <c r="I31" s="151">
        <v>0</v>
      </c>
      <c r="J31" s="156" t="str">
        <f t="shared" si="2"/>
        <v>USDAM3L24Y_Quote</v>
      </c>
      <c r="K31" s="153" t="str">
        <f>_xll.qlSwapRateHelper2(,$J31,$C31,SwapCalendar,$F31,$G31,$H31,$K$3,$I31,B31,DiscountingCurve,Permanent,,ObjectOverwrite)</f>
        <v>obj_005da#0003</v>
      </c>
      <c r="L31" s="146" t="str">
        <f>_xll.ohRangeRetrieveError(K31)</f>
        <v/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 t="str">
        <v>AM</v>
      </c>
      <c r="E32" s="150" t="str">
        <v>3L</v>
      </c>
      <c r="F32" s="137" t="str">
        <f t="shared" si="0"/>
        <v>Annual</v>
      </c>
      <c r="G32" s="137" t="s">
        <v>104</v>
      </c>
      <c r="H32" s="137" t="str">
        <f t="shared" si="1"/>
        <v>Actual/360</v>
      </c>
      <c r="I32" s="151">
        <v>0</v>
      </c>
      <c r="J32" s="156" t="str">
        <f t="shared" si="2"/>
        <v>USDAM3L25Y_Quote</v>
      </c>
      <c r="K32" s="153" t="str">
        <f>_xll.qlSwapRateHelper2(,$J32,$C32,SwapCalendar,$F32,$G32,$H32,$K$3,$I32,B32,DiscountingCurve,Permanent,,ObjectOverwrite)</f>
        <v>obj_005d3#0003</v>
      </c>
      <c r="L32" s="146" t="str">
        <f>_xll.ohRangeRetrieveError(K32)</f>
        <v/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 t="str">
        <v>AM</v>
      </c>
      <c r="E33" s="150" t="str">
        <v>3L</v>
      </c>
      <c r="F33" s="137" t="str">
        <f t="shared" si="0"/>
        <v>Annual</v>
      </c>
      <c r="G33" s="137" t="s">
        <v>104</v>
      </c>
      <c r="H33" s="137" t="str">
        <f t="shared" si="1"/>
        <v>Actual/360</v>
      </c>
      <c r="I33" s="151">
        <v>0</v>
      </c>
      <c r="J33" s="156" t="str">
        <f t="shared" si="2"/>
        <v>USDAM3L26Y_Quote</v>
      </c>
      <c r="K33" s="153" t="str">
        <f>_xll.qlSwapRateHelper2(,$J33,$C33,SwapCalendar,$F33,$G33,$H33,$K$3,$I33,B33,DiscountingCurve,Permanent,,ObjectOverwrite)</f>
        <v>obj_0059d#0003</v>
      </c>
      <c r="L33" s="146" t="str">
        <f>_xll.ohRangeRetrieveError(K33)</f>
        <v/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 t="str">
        <v>AM</v>
      </c>
      <c r="E34" s="150" t="str">
        <v>3L</v>
      </c>
      <c r="F34" s="137" t="str">
        <f t="shared" si="0"/>
        <v>Annual</v>
      </c>
      <c r="G34" s="137" t="s">
        <v>104</v>
      </c>
      <c r="H34" s="137" t="str">
        <f t="shared" si="1"/>
        <v>Actual/360</v>
      </c>
      <c r="I34" s="151">
        <v>0</v>
      </c>
      <c r="J34" s="156" t="str">
        <f t="shared" si="2"/>
        <v>USDAM3L27Y_Quote</v>
      </c>
      <c r="K34" s="153" t="str">
        <f>_xll.qlSwapRateHelper2(,$J34,$C34,SwapCalendar,$F34,$G34,$H34,$K$3,$I34,B34,DiscountingCurve,Permanent,,ObjectOverwrite)</f>
        <v>obj_005bf#0003</v>
      </c>
      <c r="L34" s="146" t="str">
        <f>_xll.ohRangeRetrieveError(K34)</f>
        <v/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 t="str">
        <v>AM</v>
      </c>
      <c r="E35" s="150" t="str">
        <v>3L</v>
      </c>
      <c r="F35" s="137" t="str">
        <f t="shared" si="0"/>
        <v>Annual</v>
      </c>
      <c r="G35" s="137" t="s">
        <v>104</v>
      </c>
      <c r="H35" s="137" t="str">
        <f t="shared" si="1"/>
        <v>Actual/360</v>
      </c>
      <c r="I35" s="151">
        <v>0</v>
      </c>
      <c r="J35" s="156" t="str">
        <f t="shared" si="2"/>
        <v>USDAM3L28Y_Quote</v>
      </c>
      <c r="K35" s="153" t="str">
        <f>_xll.qlSwapRateHelper2(,$J35,$C35,SwapCalendar,$F35,$G35,$H35,$K$3,$I35,B35,DiscountingCurve,Permanent,,ObjectOverwrite)</f>
        <v>obj_0059f#0003</v>
      </c>
      <c r="L35" s="146" t="str">
        <f>_xll.ohRangeRetrieveError(K35)</f>
        <v/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 t="str">
        <v>AM</v>
      </c>
      <c r="E36" s="150" t="str">
        <v>3L</v>
      </c>
      <c r="F36" s="137" t="str">
        <f t="shared" si="0"/>
        <v>Annual</v>
      </c>
      <c r="G36" s="137" t="s">
        <v>104</v>
      </c>
      <c r="H36" s="137" t="str">
        <f t="shared" si="1"/>
        <v>Actual/360</v>
      </c>
      <c r="I36" s="151">
        <v>0</v>
      </c>
      <c r="J36" s="156" t="str">
        <f t="shared" si="2"/>
        <v>USDAM3L29Y_Quote</v>
      </c>
      <c r="K36" s="153" t="str">
        <f>_xll.qlSwapRateHelper2(,$J36,$C36,SwapCalendar,$F36,$G36,$H36,$K$3,$I36,B36,DiscountingCurve,Permanent,,ObjectOverwrite)</f>
        <v>obj_005dc#0003</v>
      </c>
      <c r="L36" s="146" t="str">
        <f>_xll.ohRangeRetrieveError(K36)</f>
        <v/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 t="str">
        <v>AM</v>
      </c>
      <c r="E37" s="150" t="str">
        <v>3L</v>
      </c>
      <c r="F37" s="137" t="str">
        <f t="shared" si="0"/>
        <v>Annual</v>
      </c>
      <c r="G37" s="137" t="s">
        <v>104</v>
      </c>
      <c r="H37" s="137" t="str">
        <f t="shared" si="1"/>
        <v>Actual/360</v>
      </c>
      <c r="I37" s="151">
        <v>0</v>
      </c>
      <c r="J37" s="156" t="str">
        <f t="shared" si="2"/>
        <v>USDAM3L30Y_Quote</v>
      </c>
      <c r="K37" s="153" t="str">
        <f>_xll.qlSwapRateHelper2(,$J37,$C37,SwapCalendar,$F37,$G37,$H37,$K$3,$I37,B37,DiscountingCurve,Permanent,,ObjectOverwrite)</f>
        <v>obj_00592#0003</v>
      </c>
      <c r="L37" s="146" t="str">
        <f>_xll.ohRangeRetrieveError(K37)</f>
        <v/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 t="str">
        <v>AM</v>
      </c>
      <c r="E38" s="150" t="str">
        <v>3L</v>
      </c>
      <c r="F38" s="137" t="str">
        <f t="shared" si="0"/>
        <v>Annual</v>
      </c>
      <c r="G38" s="137" t="s">
        <v>104</v>
      </c>
      <c r="H38" s="137" t="str">
        <f t="shared" si="1"/>
        <v>Actual/360</v>
      </c>
      <c r="I38" s="151">
        <v>0</v>
      </c>
      <c r="J38" s="156" t="str">
        <f t="shared" si="2"/>
        <v>USDAM3L35Y_Quote</v>
      </c>
      <c r="K38" s="153" t="str">
        <f>_xll.qlSwapRateHelper2(,$J38,$C38,SwapCalendar,$F38,$G38,$H38,$K$3,$I38,B38,DiscountingCurve,Permanent,,ObjectOverwrite)</f>
        <v>obj_005b3#0003</v>
      </c>
      <c r="L38" s="146" t="str">
        <f>_xll.ohRangeRetrieveError(K38)</f>
        <v/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 t="str">
        <v>AM</v>
      </c>
      <c r="E39" s="150" t="str">
        <v>3L</v>
      </c>
      <c r="F39" s="137" t="str">
        <f t="shared" si="0"/>
        <v>Annual</v>
      </c>
      <c r="G39" s="137" t="s">
        <v>104</v>
      </c>
      <c r="H39" s="137" t="str">
        <f t="shared" si="1"/>
        <v>Actual/360</v>
      </c>
      <c r="I39" s="151">
        <v>0</v>
      </c>
      <c r="J39" s="156" t="str">
        <f t="shared" si="2"/>
        <v>USDAM3L40Y_Quote</v>
      </c>
      <c r="K39" s="153" t="str">
        <f>_xll.qlSwapRateHelper2(,$J39,$C39,SwapCalendar,$F39,$G39,$H39,$K$3,$I39,B39,DiscountingCurve,Permanent,,ObjectOverwrite)</f>
        <v>obj_005be#0003</v>
      </c>
      <c r="L39" s="146" t="str">
        <f>_xll.ohRangeRetrieveError(K39)</f>
        <v/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 t="str">
        <v>AM</v>
      </c>
      <c r="E40" s="150" t="str">
        <v>3L</v>
      </c>
      <c r="F40" s="137" t="str">
        <f t="shared" si="0"/>
        <v>Annual</v>
      </c>
      <c r="G40" s="137" t="s">
        <v>104</v>
      </c>
      <c r="H40" s="137" t="str">
        <f t="shared" si="1"/>
        <v>Actual/360</v>
      </c>
      <c r="I40" s="151">
        <v>0</v>
      </c>
      <c r="J40" s="156" t="str">
        <f t="shared" si="2"/>
        <v>USDAM3L50Y_Quote</v>
      </c>
      <c r="K40" s="153" t="str">
        <f>_xll.qlSwapRateHelper2(,$J40,$C40,SwapCalendar,$F40,$G40,$H40,$K$3,$I40,B40,DiscountingCurve,Permanent,,ObjectOverwrite)</f>
        <v>obj_0059e#0003</v>
      </c>
      <c r="L40" s="146" t="str">
        <f>_xll.ohRangeRetrieveError(K40)</f>
        <v/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 t="str">
        <v>AM</v>
      </c>
      <c r="E41" s="150" t="str">
        <v>3L</v>
      </c>
      <c r="F41" s="137" t="str">
        <f t="shared" si="0"/>
        <v>Annual</v>
      </c>
      <c r="G41" s="137" t="s">
        <v>104</v>
      </c>
      <c r="H41" s="137" t="str">
        <f t="shared" si="1"/>
        <v>Actual/360</v>
      </c>
      <c r="I41" s="151">
        <v>0</v>
      </c>
      <c r="J41" s="156" t="str">
        <f t="shared" si="2"/>
        <v>USDAM3L60Y_Quote</v>
      </c>
      <c r="K41" s="153" t="str">
        <f>_xll.qlSwapRateHelper2(,$J41,$C41,SwapCalendar,$F41,$G41,$H41,$K$3,$I41,B41,DiscountingCurve,Permanent,,ObjectOverwrite)</f>
        <v>obj_005d0#0003</v>
      </c>
      <c r="L41" s="146" t="str">
        <f>_xll.ohRangeRetrieveError(K41)</f>
        <v/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 t="str">
        <f t="array" ref="D43:D79">VLOOKUP(Currency,Conventions,2)</f>
        <v>AM</v>
      </c>
      <c r="E43" s="150" t="str">
        <f t="array" ref="E43:E79">VLOOKUP(Currency,Conventions,3)</f>
        <v>3L</v>
      </c>
      <c r="F43" s="141" t="str">
        <f t="shared" si="0"/>
        <v>Annual</v>
      </c>
      <c r="G43" s="141" t="s">
        <v>104</v>
      </c>
      <c r="H43" s="141" t="str">
        <f t="shared" si="1"/>
        <v>Actual/360</v>
      </c>
      <c r="I43" s="151">
        <v>0</v>
      </c>
      <c r="J43" s="152" t="str">
        <f t="shared" ref="J43:J79" si="3">Currency&amp;"_CURVE_3M_"&amp;C43&amp;QuoteSuffix</f>
        <v>USD_CURVE_3M_1Y_Quote</v>
      </c>
      <c r="K43" s="153" t="str">
        <f>_xll.qlSwapRateHelper2(,$J43,$C43,SwapCalendar,$F43,$G43,$H43,$K$3,$I43,B43,DiscountingCurve,Permanent,,ObjectOverwrite)</f>
        <v>obj_00524#0003</v>
      </c>
      <c r="L43" s="146" t="str">
        <f>_xll.ohRangeRetrieveError(K43)</f>
        <v/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 t="str">
        <v>AM</v>
      </c>
      <c r="E44" s="150" t="str">
        <v>3L</v>
      </c>
      <c r="F44" s="137" t="str">
        <f t="shared" si="0"/>
        <v>Annual</v>
      </c>
      <c r="G44" s="137" t="s">
        <v>104</v>
      </c>
      <c r="H44" s="137" t="str">
        <f t="shared" si="1"/>
        <v>Actual/360</v>
      </c>
      <c r="I44" s="151">
        <v>0</v>
      </c>
      <c r="J44" s="152" t="str">
        <f t="shared" si="3"/>
        <v>USD_CURVE_3M_15M_Quote</v>
      </c>
      <c r="K44" s="153" t="str">
        <f>_xll.qlSwapRateHelper2(,$J44,$C44,SwapCalendar,$F44,$G44,$H44,$K$3,$I44,B44,DiscountingCurve,Permanent,,ObjectOverwrite)</f>
        <v>obj_00526#0003</v>
      </c>
      <c r="L44" s="146" t="str">
        <f>_xll.ohRangeRetrieveError(K44)</f>
        <v/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 t="str">
        <v>AM</v>
      </c>
      <c r="E45" s="150" t="str">
        <v>3L</v>
      </c>
      <c r="F45" s="137" t="str">
        <f t="shared" si="0"/>
        <v>Annual</v>
      </c>
      <c r="G45" s="137" t="s">
        <v>104</v>
      </c>
      <c r="H45" s="137" t="str">
        <f t="shared" si="1"/>
        <v>Actual/360</v>
      </c>
      <c r="I45" s="151">
        <v>0</v>
      </c>
      <c r="J45" s="152" t="str">
        <f t="shared" si="3"/>
        <v>USD_CURVE_3M_18M_Quote</v>
      </c>
      <c r="K45" s="153" t="str">
        <f>_xll.qlSwapRateHelper2(,$J45,$C45,SwapCalendar,$F45,$G45,$H45,$K$3,$I45,B45,DiscountingCurve,Permanent,,ObjectOverwrite)</f>
        <v>obj_0050f#0003</v>
      </c>
      <c r="L45" s="146" t="str">
        <f>_xll.ohRangeRetrieveError(K45)</f>
        <v/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 t="str">
        <v>AM</v>
      </c>
      <c r="E46" s="150" t="str">
        <v>3L</v>
      </c>
      <c r="F46" s="137" t="str">
        <f t="shared" si="0"/>
        <v>Annual</v>
      </c>
      <c r="G46" s="137" t="s">
        <v>104</v>
      </c>
      <c r="H46" s="137" t="str">
        <f t="shared" si="1"/>
        <v>Actual/360</v>
      </c>
      <c r="I46" s="151">
        <v>0</v>
      </c>
      <c r="J46" s="152" t="str">
        <f t="shared" si="3"/>
        <v>USD_CURVE_3M_21M_Quote</v>
      </c>
      <c r="K46" s="153" t="str">
        <f>_xll.qlSwapRateHelper2(,$J46,$C46,SwapCalendar,$F46,$G46,$H46,$K$3,$I46,B46,DiscountingCurve,Permanent,,ObjectOverwrite)</f>
        <v>obj_00500#0003</v>
      </c>
      <c r="L46" s="146" t="str">
        <f>_xll.ohRangeRetrieveError(K46)</f>
        <v/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 t="str">
        <v>AM</v>
      </c>
      <c r="E47" s="150" t="str">
        <v>3L</v>
      </c>
      <c r="F47" s="137" t="str">
        <f t="shared" si="0"/>
        <v>Annual</v>
      </c>
      <c r="G47" s="137" t="s">
        <v>104</v>
      </c>
      <c r="H47" s="137" t="str">
        <f t="shared" si="1"/>
        <v>Actual/360</v>
      </c>
      <c r="I47" s="151">
        <v>0</v>
      </c>
      <c r="J47" s="152" t="str">
        <f t="shared" si="3"/>
        <v>USD_CURVE_3M_2Y_Quote</v>
      </c>
      <c r="K47" s="153" t="str">
        <f>_xll.qlSwapRateHelper2(,$J47,$C47,SwapCalendar,$F47,$G47,$H47,$K$3,$I47,B47,DiscountingCurve,Permanent,,ObjectOverwrite)</f>
        <v>obj_0052b#0003</v>
      </c>
      <c r="L47" s="146" t="str">
        <f>_xll.ohRangeRetrieveError(K47)</f>
        <v/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 t="str">
        <v>AM</v>
      </c>
      <c r="E48" s="150" t="str">
        <v>3L</v>
      </c>
      <c r="F48" s="137" t="str">
        <f t="shared" si="0"/>
        <v>Annual</v>
      </c>
      <c r="G48" s="137" t="s">
        <v>104</v>
      </c>
      <c r="H48" s="137" t="str">
        <f t="shared" si="1"/>
        <v>Actual/360</v>
      </c>
      <c r="I48" s="151">
        <v>0</v>
      </c>
      <c r="J48" s="152" t="str">
        <f t="shared" si="3"/>
        <v>USD_CURVE_3M_3Y_Quote</v>
      </c>
      <c r="K48" s="153" t="str">
        <f>_xll.qlSwapRateHelper2(,$J48,$C48,SwapCalendar,$F48,$G48,$H48,$K$3,$I48,B48,DiscountingCurve,Permanent,,ObjectOverwrite)</f>
        <v>obj_004fd#0003</v>
      </c>
      <c r="L48" s="146" t="str">
        <f>_xll.ohRangeRetrieveError(K48)</f>
        <v/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 t="str">
        <v>AM</v>
      </c>
      <c r="E49" s="150" t="str">
        <v>3L</v>
      </c>
      <c r="F49" s="137" t="str">
        <f t="shared" si="0"/>
        <v>Annual</v>
      </c>
      <c r="G49" s="137" t="s">
        <v>104</v>
      </c>
      <c r="H49" s="137" t="str">
        <f t="shared" si="1"/>
        <v>Actual/360</v>
      </c>
      <c r="I49" s="151">
        <v>0</v>
      </c>
      <c r="J49" s="152" t="str">
        <f t="shared" si="3"/>
        <v>USD_CURVE_3M_4Y_Quote</v>
      </c>
      <c r="K49" s="153" t="str">
        <f>_xll.qlSwapRateHelper2(,$J49,$C49,SwapCalendar,$F49,$G49,$H49,$K$3,$I49,B49,DiscountingCurve,Permanent,,ObjectOverwrite)</f>
        <v>obj_0051d#0003</v>
      </c>
      <c r="L49" s="146" t="str">
        <f>_xll.ohRangeRetrieveError(K49)</f>
        <v/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 t="str">
        <v>AM</v>
      </c>
      <c r="E50" s="150" t="str">
        <v>3L</v>
      </c>
      <c r="F50" s="137" t="str">
        <f t="shared" si="0"/>
        <v>Annual</v>
      </c>
      <c r="G50" s="137" t="s">
        <v>104</v>
      </c>
      <c r="H50" s="137" t="str">
        <f t="shared" si="1"/>
        <v>Actual/360</v>
      </c>
      <c r="I50" s="151">
        <v>0</v>
      </c>
      <c r="J50" s="152" t="str">
        <f t="shared" si="3"/>
        <v>USD_CURVE_3M_5Y_Quote</v>
      </c>
      <c r="K50" s="153" t="str">
        <f>_xll.qlSwapRateHelper2(,$J50,$C50,SwapCalendar,$F50,$G50,$H50,$K$3,$I50,B50,DiscountingCurve,Permanent,,ObjectOverwrite)</f>
        <v>obj_00531#0003</v>
      </c>
      <c r="L50" s="146" t="str">
        <f>_xll.ohRangeRetrieveError(K50)</f>
        <v/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 t="str">
        <v>AM</v>
      </c>
      <c r="E51" s="150" t="str">
        <v>3L</v>
      </c>
      <c r="F51" s="137" t="str">
        <f t="shared" si="0"/>
        <v>Annual</v>
      </c>
      <c r="G51" s="137" t="s">
        <v>104</v>
      </c>
      <c r="H51" s="137" t="str">
        <f t="shared" si="1"/>
        <v>Actual/360</v>
      </c>
      <c r="I51" s="151">
        <v>0</v>
      </c>
      <c r="J51" s="152" t="str">
        <f t="shared" si="3"/>
        <v>USD_CURVE_3M_6Y_Quote</v>
      </c>
      <c r="K51" s="153" t="str">
        <f>_xll.qlSwapRateHelper2(,$J51,$C51,SwapCalendar,$F51,$G51,$H51,$K$3,$I51,B51,DiscountingCurve,Permanent,,ObjectOverwrite)</f>
        <v>obj_00507#0003</v>
      </c>
      <c r="L51" s="146" t="str">
        <f>_xll.ohRangeRetrieveError(K51)</f>
        <v/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 t="str">
        <v>AM</v>
      </c>
      <c r="E52" s="150" t="str">
        <v>3L</v>
      </c>
      <c r="F52" s="137" t="str">
        <f t="shared" si="0"/>
        <v>Annual</v>
      </c>
      <c r="G52" s="137" t="s">
        <v>104</v>
      </c>
      <c r="H52" s="137" t="str">
        <f t="shared" si="1"/>
        <v>Actual/360</v>
      </c>
      <c r="I52" s="151">
        <v>0</v>
      </c>
      <c r="J52" s="152" t="str">
        <f t="shared" si="3"/>
        <v>USD_CURVE_3M_7Y_Quote</v>
      </c>
      <c r="K52" s="153" t="str">
        <f>_xll.qlSwapRateHelper2(,$J52,$C52,SwapCalendar,$F52,$G52,$H52,$K$3,$I52,B52,DiscountingCurve,Permanent,,ObjectOverwrite)</f>
        <v>obj_00504#0003</v>
      </c>
      <c r="L52" s="146" t="str">
        <f>_xll.ohRangeRetrieveError(K52)</f>
        <v/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 t="str">
        <v>AM</v>
      </c>
      <c r="E53" s="150" t="str">
        <v>3L</v>
      </c>
      <c r="F53" s="137" t="str">
        <f t="shared" si="0"/>
        <v>Annual</v>
      </c>
      <c r="G53" s="137" t="s">
        <v>104</v>
      </c>
      <c r="H53" s="137" t="str">
        <f t="shared" si="1"/>
        <v>Actual/360</v>
      </c>
      <c r="I53" s="151">
        <v>0</v>
      </c>
      <c r="J53" s="152" t="str">
        <f t="shared" si="3"/>
        <v>USD_CURVE_3M_8Y_Quote</v>
      </c>
      <c r="K53" s="153" t="str">
        <f>_xll.qlSwapRateHelper2(,$J53,$C53,SwapCalendar,$F53,$G53,$H53,$K$3,$I53,B53,DiscountingCurve,Permanent,,ObjectOverwrite)</f>
        <v>obj_00523#0003</v>
      </c>
      <c r="L53" s="146" t="str">
        <f>_xll.ohRangeRetrieveError(K53)</f>
        <v/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 t="str">
        <v>AM</v>
      </c>
      <c r="E54" s="150" t="str">
        <v>3L</v>
      </c>
      <c r="F54" s="137" t="str">
        <f t="shared" si="0"/>
        <v>Annual</v>
      </c>
      <c r="G54" s="137" t="s">
        <v>104</v>
      </c>
      <c r="H54" s="137" t="str">
        <f t="shared" si="1"/>
        <v>Actual/360</v>
      </c>
      <c r="I54" s="151">
        <v>0</v>
      </c>
      <c r="J54" s="152" t="str">
        <f t="shared" si="3"/>
        <v>USD_CURVE_3M_9Y_Quote</v>
      </c>
      <c r="K54" s="153" t="str">
        <f>_xll.qlSwapRateHelper2(,$J54,$C54,SwapCalendar,$F54,$G54,$H54,$K$3,$I54,B54,DiscountingCurve,Permanent,,ObjectOverwrite)</f>
        <v>obj_00509#0003</v>
      </c>
      <c r="L54" s="146" t="str">
        <f>_xll.ohRangeRetrieveError(K54)</f>
        <v/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 t="str">
        <v>AM</v>
      </c>
      <c r="E55" s="150" t="str">
        <v>3L</v>
      </c>
      <c r="F55" s="137" t="str">
        <f t="shared" si="0"/>
        <v>Annual</v>
      </c>
      <c r="G55" s="137" t="s">
        <v>104</v>
      </c>
      <c r="H55" s="137" t="str">
        <f t="shared" si="1"/>
        <v>Actual/360</v>
      </c>
      <c r="I55" s="151">
        <v>0</v>
      </c>
      <c r="J55" s="152" t="str">
        <f t="shared" si="3"/>
        <v>USD_CURVE_3M_10Y_Quote</v>
      </c>
      <c r="K55" s="153" t="str">
        <f>_xll.qlSwapRateHelper2(,$J55,$C55,SwapCalendar,$F55,$G55,$H55,$K$3,$I55,B55,DiscountingCurve,Permanent,,ObjectOverwrite)</f>
        <v>obj_004fb#0003</v>
      </c>
      <c r="L55" s="146" t="str">
        <f>_xll.ohRangeRetrieveError(K55)</f>
        <v/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 t="str">
        <v>AM</v>
      </c>
      <c r="E56" s="150" t="str">
        <v>3L</v>
      </c>
      <c r="F56" s="137" t="str">
        <f t="shared" si="0"/>
        <v>Annual</v>
      </c>
      <c r="G56" s="137" t="s">
        <v>104</v>
      </c>
      <c r="H56" s="137" t="str">
        <f t="shared" si="1"/>
        <v>Actual/360</v>
      </c>
      <c r="I56" s="151">
        <v>0</v>
      </c>
      <c r="J56" s="152" t="str">
        <f t="shared" si="3"/>
        <v>USD_CURVE_3M_11Y_Quote</v>
      </c>
      <c r="K56" s="153" t="str">
        <f>_xll.qlSwapRateHelper2(,$J56,$C56,SwapCalendar,$F56,$G56,$H56,$K$3,$I56,B56,DiscountingCurve,Permanent,,ObjectOverwrite)</f>
        <v>obj_00530#0003</v>
      </c>
      <c r="L56" s="146" t="str">
        <f>_xll.ohRangeRetrieveError(K56)</f>
        <v/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 t="str">
        <v>AM</v>
      </c>
      <c r="E57" s="150" t="str">
        <v>3L</v>
      </c>
      <c r="F57" s="137" t="str">
        <f t="shared" si="0"/>
        <v>Annual</v>
      </c>
      <c r="G57" s="137" t="s">
        <v>104</v>
      </c>
      <c r="H57" s="137" t="str">
        <f t="shared" si="1"/>
        <v>Actual/360</v>
      </c>
      <c r="I57" s="151">
        <v>0</v>
      </c>
      <c r="J57" s="152" t="str">
        <f t="shared" si="3"/>
        <v>USD_CURVE_3M_12Y_Quote</v>
      </c>
      <c r="K57" s="153" t="str">
        <f>_xll.qlSwapRateHelper2(,$J57,$C57,SwapCalendar,$F57,$G57,$H57,$K$3,$I57,B57,DiscountingCurve,Permanent,,ObjectOverwrite)</f>
        <v>obj_00527#0003</v>
      </c>
      <c r="L57" s="146" t="str">
        <f>_xll.ohRangeRetrieveError(K57)</f>
        <v/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 t="str">
        <v>AM</v>
      </c>
      <c r="E58" s="150" t="str">
        <v>3L</v>
      </c>
      <c r="F58" s="137" t="str">
        <f t="shared" si="0"/>
        <v>Annual</v>
      </c>
      <c r="G58" s="137" t="s">
        <v>104</v>
      </c>
      <c r="H58" s="137" t="str">
        <f t="shared" si="1"/>
        <v>Actual/360</v>
      </c>
      <c r="I58" s="151">
        <v>0</v>
      </c>
      <c r="J58" s="152" t="str">
        <f t="shared" si="3"/>
        <v>USD_CURVE_3M_13Y_Quote</v>
      </c>
      <c r="K58" s="153" t="str">
        <f>_xll.qlSwapRateHelper2(,$J58,$C58,SwapCalendar,$F58,$G58,$H58,$K$3,$I58,B58,DiscountingCurve,Permanent,,ObjectOverwrite)</f>
        <v>obj_004fa#0003</v>
      </c>
      <c r="L58" s="146" t="str">
        <f>_xll.ohRangeRetrieveError(K58)</f>
        <v/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 t="str">
        <v>AM</v>
      </c>
      <c r="E59" s="150" t="str">
        <v>3L</v>
      </c>
      <c r="F59" s="137" t="str">
        <f t="shared" si="0"/>
        <v>Annual</v>
      </c>
      <c r="G59" s="137" t="s">
        <v>104</v>
      </c>
      <c r="H59" s="137" t="str">
        <f t="shared" si="1"/>
        <v>Actual/360</v>
      </c>
      <c r="I59" s="151">
        <v>0</v>
      </c>
      <c r="J59" s="152" t="str">
        <f t="shared" si="3"/>
        <v>USD_CURVE_3M_14Y_Quote</v>
      </c>
      <c r="K59" s="153" t="str">
        <f>_xll.qlSwapRateHelper2(,$J59,$C59,SwapCalendar,$F59,$G59,$H59,$K$3,$I59,B59,DiscountingCurve,Permanent,,ObjectOverwrite)</f>
        <v>obj_00518#0003</v>
      </c>
      <c r="L59" s="146" t="str">
        <f>_xll.ohRangeRetrieveError(K59)</f>
        <v/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 t="str">
        <v>AM</v>
      </c>
      <c r="E60" s="150" t="str">
        <v>3L</v>
      </c>
      <c r="F60" s="137" t="str">
        <f t="shared" si="0"/>
        <v>Annual</v>
      </c>
      <c r="G60" s="137" t="s">
        <v>104</v>
      </c>
      <c r="H60" s="137" t="str">
        <f t="shared" si="1"/>
        <v>Actual/360</v>
      </c>
      <c r="I60" s="151">
        <v>0</v>
      </c>
      <c r="J60" s="152" t="str">
        <f t="shared" si="3"/>
        <v>USD_CURVE_3M_15Y_Quote</v>
      </c>
      <c r="K60" s="153" t="str">
        <f>_xll.qlSwapRateHelper2(,$J60,$C60,SwapCalendar,$F60,$G60,$H60,$K$3,$I60,B60,DiscountingCurve,Permanent,,ObjectOverwrite)</f>
        <v>obj_004f6#0003</v>
      </c>
      <c r="L60" s="146" t="str">
        <f>_xll.ohRangeRetrieveError(K60)</f>
        <v/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 t="str">
        <v>AM</v>
      </c>
      <c r="E61" s="150" t="str">
        <v>3L</v>
      </c>
      <c r="F61" s="137" t="str">
        <f t="shared" si="0"/>
        <v>Annual</v>
      </c>
      <c r="G61" s="137" t="s">
        <v>104</v>
      </c>
      <c r="H61" s="137" t="str">
        <f t="shared" si="1"/>
        <v>Actual/360</v>
      </c>
      <c r="I61" s="151">
        <v>0</v>
      </c>
      <c r="J61" s="152" t="str">
        <f t="shared" si="3"/>
        <v>USD_CURVE_3M_16Y_Quote</v>
      </c>
      <c r="K61" s="153" t="str">
        <f>_xll.qlSwapRateHelper2(,$J61,$C61,SwapCalendar,$F61,$G61,$H61,$K$3,$I61,B61,DiscountingCurve,Permanent,,ObjectOverwrite)</f>
        <v>obj_00503#0003</v>
      </c>
      <c r="L61" s="146" t="str">
        <f>_xll.ohRangeRetrieveError(K61)</f>
        <v/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 t="str">
        <v>AM</v>
      </c>
      <c r="E62" s="150" t="str">
        <v>3L</v>
      </c>
      <c r="F62" s="137" t="str">
        <f t="shared" si="0"/>
        <v>Annual</v>
      </c>
      <c r="G62" s="137" t="s">
        <v>104</v>
      </c>
      <c r="H62" s="137" t="str">
        <f t="shared" si="1"/>
        <v>Actual/360</v>
      </c>
      <c r="I62" s="151">
        <v>0</v>
      </c>
      <c r="J62" s="152" t="str">
        <f t="shared" si="3"/>
        <v>USD_CURVE_3M_17Y_Quote</v>
      </c>
      <c r="K62" s="153" t="str">
        <f>_xll.qlSwapRateHelper2(,$J62,$C62,SwapCalendar,$F62,$G62,$H62,$K$3,$I62,B62,DiscountingCurve,Permanent,,ObjectOverwrite)</f>
        <v>obj_00508#0003</v>
      </c>
      <c r="L62" s="146" t="str">
        <f>_xll.ohRangeRetrieveError(K62)</f>
        <v/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 t="str">
        <v>AM</v>
      </c>
      <c r="E63" s="150" t="str">
        <v>3L</v>
      </c>
      <c r="F63" s="137" t="str">
        <f t="shared" si="0"/>
        <v>Annual</v>
      </c>
      <c r="G63" s="137" t="s">
        <v>104</v>
      </c>
      <c r="H63" s="137" t="str">
        <f t="shared" si="1"/>
        <v>Actual/360</v>
      </c>
      <c r="I63" s="151">
        <v>0</v>
      </c>
      <c r="J63" s="152" t="str">
        <f t="shared" si="3"/>
        <v>USD_CURVE_3M_18Y_Quote</v>
      </c>
      <c r="K63" s="153" t="str">
        <f>_xll.qlSwapRateHelper2(,$J63,$C63,SwapCalendar,$F63,$G63,$H63,$K$3,$I63,B63,DiscountingCurve,Permanent,,ObjectOverwrite)</f>
        <v>obj_0051f#0003</v>
      </c>
      <c r="L63" s="146" t="str">
        <f>_xll.ohRangeRetrieveError(K63)</f>
        <v/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 t="str">
        <v>AM</v>
      </c>
      <c r="E64" s="150" t="str">
        <v>3L</v>
      </c>
      <c r="F64" s="137" t="str">
        <f t="shared" si="0"/>
        <v>Annual</v>
      </c>
      <c r="G64" s="137" t="s">
        <v>104</v>
      </c>
      <c r="H64" s="137" t="str">
        <f t="shared" si="1"/>
        <v>Actual/360</v>
      </c>
      <c r="I64" s="151">
        <v>0</v>
      </c>
      <c r="J64" s="152" t="str">
        <f t="shared" si="3"/>
        <v>USD_CURVE_3M_19Y_Quote</v>
      </c>
      <c r="K64" s="153" t="str">
        <f>_xll.qlSwapRateHelper2(,$J64,$C64,SwapCalendar,$F64,$G64,$H64,$K$3,$I64,B64,DiscountingCurve,Permanent,,ObjectOverwrite)</f>
        <v>obj_00529#0003</v>
      </c>
      <c r="L64" s="146" t="str">
        <f>_xll.ohRangeRetrieveError(K64)</f>
        <v/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 t="str">
        <v>AM</v>
      </c>
      <c r="E65" s="150" t="str">
        <v>3L</v>
      </c>
      <c r="F65" s="137" t="str">
        <f t="shared" si="0"/>
        <v>Annual</v>
      </c>
      <c r="G65" s="137" t="s">
        <v>104</v>
      </c>
      <c r="H65" s="137" t="str">
        <f t="shared" si="1"/>
        <v>Actual/360</v>
      </c>
      <c r="I65" s="151">
        <v>0</v>
      </c>
      <c r="J65" s="152" t="str">
        <f t="shared" si="3"/>
        <v>USD_CURVE_3M_20Y_Quote</v>
      </c>
      <c r="K65" s="153" t="str">
        <f>_xll.qlSwapRateHelper2(,$J65,$C65,SwapCalendar,$F65,$G65,$H65,$K$3,$I65,B65,DiscountingCurve,Permanent,,ObjectOverwrite)</f>
        <v>obj_0050c#0003</v>
      </c>
      <c r="L65" s="146" t="str">
        <f>_xll.ohRangeRetrieveError(K65)</f>
        <v/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 t="str">
        <v>AM</v>
      </c>
      <c r="E66" s="150" t="str">
        <v>3L</v>
      </c>
      <c r="F66" s="137" t="str">
        <f t="shared" si="0"/>
        <v>Annual</v>
      </c>
      <c r="G66" s="137" t="s">
        <v>104</v>
      </c>
      <c r="H66" s="137" t="str">
        <f t="shared" si="1"/>
        <v>Actual/360</v>
      </c>
      <c r="I66" s="151">
        <v>0</v>
      </c>
      <c r="J66" s="152" t="str">
        <f t="shared" si="3"/>
        <v>USD_CURVE_3M_21Y_Quote</v>
      </c>
      <c r="K66" s="153" t="str">
        <f>_xll.qlSwapRateHelper2(,$J66,$C66,SwapCalendar,$F66,$G66,$H66,$K$3,$I66,B66,DiscountingCurve,Permanent,,ObjectOverwrite)</f>
        <v>obj_0052f#0003</v>
      </c>
      <c r="L66" s="146" t="str">
        <f>_xll.ohRangeRetrieveError(K66)</f>
        <v/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 t="str">
        <v>AM</v>
      </c>
      <c r="E67" s="150" t="str">
        <v>3L</v>
      </c>
      <c r="F67" s="137" t="str">
        <f t="shared" si="0"/>
        <v>Annual</v>
      </c>
      <c r="G67" s="137" t="s">
        <v>104</v>
      </c>
      <c r="H67" s="137" t="str">
        <f t="shared" si="1"/>
        <v>Actual/360</v>
      </c>
      <c r="I67" s="151">
        <v>0</v>
      </c>
      <c r="J67" s="152" t="str">
        <f t="shared" si="3"/>
        <v>USD_CURVE_3M_22Y_Quote</v>
      </c>
      <c r="K67" s="153" t="str">
        <f>_xll.qlSwapRateHelper2(,$J67,$C67,SwapCalendar,$F67,$G67,$H67,$K$3,$I67,B67,DiscountingCurve,Permanent,,ObjectOverwrite)</f>
        <v>obj_0050a#0003</v>
      </c>
      <c r="L67" s="146" t="str">
        <f>_xll.ohRangeRetrieveError(K67)</f>
        <v/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 t="str">
        <v>AM</v>
      </c>
      <c r="E68" s="150" t="str">
        <v>3L</v>
      </c>
      <c r="F68" s="137" t="str">
        <f t="shared" si="0"/>
        <v>Annual</v>
      </c>
      <c r="G68" s="137" t="s">
        <v>104</v>
      </c>
      <c r="H68" s="137" t="str">
        <f t="shared" si="1"/>
        <v>Actual/360</v>
      </c>
      <c r="I68" s="151">
        <v>0</v>
      </c>
      <c r="J68" s="152" t="str">
        <f t="shared" si="3"/>
        <v>USD_CURVE_3M_23Y_Quote</v>
      </c>
      <c r="K68" s="153" t="str">
        <f>_xll.qlSwapRateHelper2(,$J68,$C68,SwapCalendar,$F68,$G68,$H68,$K$3,$I68,B68,DiscountingCurve,Permanent,,ObjectOverwrite)</f>
        <v>obj_004f4#0003</v>
      </c>
      <c r="L68" s="146" t="str">
        <f>_xll.ohRangeRetrieveError(K68)</f>
        <v/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 t="str">
        <v>AM</v>
      </c>
      <c r="E69" s="150" t="str">
        <v>3L</v>
      </c>
      <c r="F69" s="137" t="str">
        <f t="shared" ref="F69:F79" si="4">IF(UPPER(LEFT($D69))="A","Annual",IF(UPPER(LEFT($D69))="S","Semiannual","--"))</f>
        <v>Annual</v>
      </c>
      <c r="G69" s="137" t="s">
        <v>104</v>
      </c>
      <c r="H69" s="137" t="str">
        <f t="shared" ref="H69:H79" si="5">IF(UPPER(RIGHT($D69))="B",BondBasisDayCounter,IF(UPPER(RIGHT($D69))="M",MoneyMarketDayCounter,"--"))</f>
        <v>Actual/360</v>
      </c>
      <c r="I69" s="151">
        <v>0</v>
      </c>
      <c r="J69" s="152" t="str">
        <f t="shared" si="3"/>
        <v>USD_CURVE_3M_24Y_Quote</v>
      </c>
      <c r="K69" s="153" t="str">
        <f>_xll.qlSwapRateHelper2(,$J69,$C69,SwapCalendar,$F69,$G69,$H69,$K$3,$I69,B69,DiscountingCurve,Permanent,,ObjectOverwrite)</f>
        <v>obj_00520#0003</v>
      </c>
      <c r="L69" s="146" t="str">
        <f>_xll.ohRangeRetrieveError(K69)</f>
        <v/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 t="str">
        <v>AM</v>
      </c>
      <c r="E70" s="150" t="str">
        <v>3L</v>
      </c>
      <c r="F70" s="137" t="str">
        <f t="shared" si="4"/>
        <v>Annual</v>
      </c>
      <c r="G70" s="137" t="s">
        <v>104</v>
      </c>
      <c r="H70" s="137" t="str">
        <f t="shared" si="5"/>
        <v>Actual/360</v>
      </c>
      <c r="I70" s="151">
        <v>0</v>
      </c>
      <c r="J70" s="152" t="str">
        <f t="shared" si="3"/>
        <v>USD_CURVE_3M_25Y_Quote</v>
      </c>
      <c r="K70" s="153" t="str">
        <f>_xll.qlSwapRateHelper2(,$J70,$C70,SwapCalendar,$F70,$G70,$H70,$K$3,$I70,B70,DiscountingCurve,Permanent,,ObjectOverwrite)</f>
        <v>obj_0051e#0003</v>
      </c>
      <c r="L70" s="146" t="str">
        <f>_xll.ohRangeRetrieveError(K70)</f>
        <v/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 t="str">
        <v>AM</v>
      </c>
      <c r="E71" s="150" t="str">
        <v>3L</v>
      </c>
      <c r="F71" s="137" t="str">
        <f t="shared" si="4"/>
        <v>Annual</v>
      </c>
      <c r="G71" s="137" t="s">
        <v>104</v>
      </c>
      <c r="H71" s="137" t="str">
        <f t="shared" si="5"/>
        <v>Actual/360</v>
      </c>
      <c r="I71" s="151">
        <v>0</v>
      </c>
      <c r="J71" s="152" t="str">
        <f t="shared" si="3"/>
        <v>USD_CURVE_3M_26Y_Quote</v>
      </c>
      <c r="K71" s="153" t="str">
        <f>_xll.qlSwapRateHelper2(,$J71,$C71,SwapCalendar,$F71,$G71,$H71,$K$3,$I71,B71,DiscountingCurve,Permanent,,ObjectOverwrite)</f>
        <v>obj_0052e#0003</v>
      </c>
      <c r="L71" s="146" t="str">
        <f>_xll.ohRangeRetrieveError(K71)</f>
        <v/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 t="str">
        <v>AM</v>
      </c>
      <c r="E72" s="150" t="str">
        <v>3L</v>
      </c>
      <c r="F72" s="137" t="str">
        <f t="shared" si="4"/>
        <v>Annual</v>
      </c>
      <c r="G72" s="137" t="s">
        <v>104</v>
      </c>
      <c r="H72" s="137" t="str">
        <f t="shared" si="5"/>
        <v>Actual/360</v>
      </c>
      <c r="I72" s="151">
        <v>0</v>
      </c>
      <c r="J72" s="152" t="str">
        <f t="shared" si="3"/>
        <v>USD_CURVE_3M_27Y_Quote</v>
      </c>
      <c r="K72" s="153" t="str">
        <f>_xll.qlSwapRateHelper2(,$J72,$C72,SwapCalendar,$F72,$G72,$H72,$K$3,$I72,B72,DiscountingCurve,Permanent,,ObjectOverwrite)</f>
        <v>obj_0052c#0003</v>
      </c>
      <c r="L72" s="146" t="str">
        <f>_xll.ohRangeRetrieveError(K72)</f>
        <v/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 t="str">
        <v>AM</v>
      </c>
      <c r="E73" s="150" t="str">
        <v>3L</v>
      </c>
      <c r="F73" s="137" t="str">
        <f t="shared" si="4"/>
        <v>Annual</v>
      </c>
      <c r="G73" s="137" t="s">
        <v>104</v>
      </c>
      <c r="H73" s="137" t="str">
        <f t="shared" si="5"/>
        <v>Actual/360</v>
      </c>
      <c r="I73" s="151">
        <v>0</v>
      </c>
      <c r="J73" s="152" t="str">
        <f t="shared" si="3"/>
        <v>USD_CURVE_3M_28Y_Quote</v>
      </c>
      <c r="K73" s="153" t="str">
        <f>_xll.qlSwapRateHelper2(,$J73,$C73,SwapCalendar,$F73,$G73,$H73,$K$3,$I73,B73,DiscountingCurve,Permanent,,ObjectOverwrite)</f>
        <v>obj_00521#0003</v>
      </c>
      <c r="L73" s="146" t="str">
        <f>_xll.ohRangeRetrieveError(K73)</f>
        <v/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 t="str">
        <v>AM</v>
      </c>
      <c r="E74" s="150" t="str">
        <v>3L</v>
      </c>
      <c r="F74" s="137" t="str">
        <f t="shared" si="4"/>
        <v>Annual</v>
      </c>
      <c r="G74" s="137" t="s">
        <v>104</v>
      </c>
      <c r="H74" s="137" t="str">
        <f t="shared" si="5"/>
        <v>Actual/360</v>
      </c>
      <c r="I74" s="151">
        <v>0</v>
      </c>
      <c r="J74" s="152" t="str">
        <f t="shared" si="3"/>
        <v>USD_CURVE_3M_29Y_Quote</v>
      </c>
      <c r="K74" s="153" t="str">
        <f>_xll.qlSwapRateHelper2(,$J74,$C74,SwapCalendar,$F74,$G74,$H74,$K$3,$I74,B74,DiscountingCurve,Permanent,,ObjectOverwrite)</f>
        <v>obj_0052d#0003</v>
      </c>
      <c r="L74" s="146" t="str">
        <f>_xll.ohRangeRetrieveError(K74)</f>
        <v/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 t="str">
        <v>AM</v>
      </c>
      <c r="E75" s="150" t="str">
        <v>3L</v>
      </c>
      <c r="F75" s="137" t="str">
        <f t="shared" si="4"/>
        <v>Annual</v>
      </c>
      <c r="G75" s="137" t="s">
        <v>104</v>
      </c>
      <c r="H75" s="137" t="str">
        <f t="shared" si="5"/>
        <v>Actual/360</v>
      </c>
      <c r="I75" s="151">
        <v>0</v>
      </c>
      <c r="J75" s="152" t="str">
        <f t="shared" si="3"/>
        <v>USD_CURVE_3M_30Y_Quote</v>
      </c>
      <c r="K75" s="153" t="str">
        <f>_xll.qlSwapRateHelper2(,$J75,$C75,SwapCalendar,$F75,$G75,$H75,$K$3,$I75,B75,DiscountingCurve,Permanent,,ObjectOverwrite)</f>
        <v>obj_00522#0003</v>
      </c>
      <c r="L75" s="146" t="str">
        <f>_xll.ohRangeRetrieveError(K75)</f>
        <v/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 t="str">
        <v>AM</v>
      </c>
      <c r="E76" s="150" t="str">
        <v>3L</v>
      </c>
      <c r="F76" s="137" t="str">
        <f t="shared" si="4"/>
        <v>Annual</v>
      </c>
      <c r="G76" s="137" t="s">
        <v>104</v>
      </c>
      <c r="H76" s="137" t="str">
        <f t="shared" si="5"/>
        <v>Actual/360</v>
      </c>
      <c r="I76" s="151">
        <v>0</v>
      </c>
      <c r="J76" s="152" t="str">
        <f t="shared" si="3"/>
        <v>USD_CURVE_3M_35Y_Quote</v>
      </c>
      <c r="K76" s="153" t="str">
        <f>_xll.qlSwapRateHelper2(,$J76,$C76,SwapCalendar,$F76,$G76,$H76,$K$3,$I76,B76,DiscountingCurve,Permanent,,ObjectOverwrite)</f>
        <v>obj_0052a#0003</v>
      </c>
      <c r="L76" s="146" t="str">
        <f>_xll.ohRangeRetrieveError(K76)</f>
        <v/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 t="str">
        <v>AM</v>
      </c>
      <c r="E77" s="150" t="str">
        <v>3L</v>
      </c>
      <c r="F77" s="137" t="str">
        <f t="shared" si="4"/>
        <v>Annual</v>
      </c>
      <c r="G77" s="137" t="s">
        <v>104</v>
      </c>
      <c r="H77" s="137" t="str">
        <f t="shared" si="5"/>
        <v>Actual/360</v>
      </c>
      <c r="I77" s="151">
        <v>0</v>
      </c>
      <c r="J77" s="152" t="str">
        <f t="shared" si="3"/>
        <v>USD_CURVE_3M_40Y_Quote</v>
      </c>
      <c r="K77" s="153" t="str">
        <f>_xll.qlSwapRateHelper2(,$J77,$C77,SwapCalendar,$F77,$G77,$H77,$K$3,$I77,B77,DiscountingCurve,Permanent,,ObjectOverwrite)</f>
        <v>obj_00528#0003</v>
      </c>
      <c r="L77" s="146" t="str">
        <f>_xll.ohRangeRetrieveError(K77)</f>
        <v/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 t="str">
        <v>AM</v>
      </c>
      <c r="E78" s="150" t="str">
        <v>3L</v>
      </c>
      <c r="F78" s="137" t="str">
        <f t="shared" si="4"/>
        <v>Annual</v>
      </c>
      <c r="G78" s="137" t="s">
        <v>104</v>
      </c>
      <c r="H78" s="137" t="str">
        <f t="shared" si="5"/>
        <v>Actual/360</v>
      </c>
      <c r="I78" s="151">
        <v>0</v>
      </c>
      <c r="J78" s="152" t="str">
        <f t="shared" si="3"/>
        <v>USD_CURVE_3M_50Y_Quote</v>
      </c>
      <c r="K78" s="153" t="str">
        <f>_xll.qlSwapRateHelper2(,$J78,$C78,SwapCalendar,$F78,$G78,$H78,$K$3,$I78,B78,DiscountingCurve,Permanent,,ObjectOverwrite)</f>
        <v>obj_00525#0003</v>
      </c>
      <c r="L78" s="146" t="str">
        <f>_xll.ohRangeRetrieveError(K78)</f>
        <v/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 t="str">
        <v>AM</v>
      </c>
      <c r="E79" s="150" t="str">
        <v>3L</v>
      </c>
      <c r="F79" s="137" t="str">
        <f t="shared" si="4"/>
        <v>Annual</v>
      </c>
      <c r="G79" s="137" t="s">
        <v>104</v>
      </c>
      <c r="H79" s="137" t="str">
        <f t="shared" si="5"/>
        <v>Actual/360</v>
      </c>
      <c r="I79" s="151">
        <v>0</v>
      </c>
      <c r="J79" s="152" t="str">
        <f t="shared" si="3"/>
        <v>USD_CURVE_3M_60Y_Quote</v>
      </c>
      <c r="K79" s="153" t="str">
        <f>_xll.qlSwapRateHelper2(,$J79,$C79,SwapCalendar,$F79,$G79,$H79,$K$3,$I79,B79,DiscountingCurve,Permanent,,ObjectOverwrite)</f>
        <v>obj_004fc#0003</v>
      </c>
      <c r="L79" s="146" t="str">
        <f>_xll.ohRangeRetrieveError(K79)</f>
        <v/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L5" sqref="L5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152</v>
      </c>
      <c r="L1" s="63" t="s">
        <v>148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str">
        <f>_xll.qlLibor(,Currency,$F$1,K1,,Trigger)</f>
        <v>obj_00511#0002</v>
      </c>
      <c r="M3" s="149" t="str">
        <f>_xll.ohRangeRetrieveError(L3)</f>
        <v/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str">
        <f>_xll.qlSwapIndex(,"NOFIX",C5,2,Currency,Calendar,D5,E5,F5,$L$3,DiscountingCurve,,Trigger)</f>
        <v>obj_00551#0002</v>
      </c>
      <c r="I5" s="151" t="e">
        <f>_xll.qlIndexFixing(H5,_xll.qlSettingsEvaluationDate(Trigger),TRUE,H5)</f>
        <v>#NUM!</v>
      </c>
      <c r="J5" s="152" t="str">
        <f>_xll.qlSimpleQuote(Currency&amp;"3L"&amp;C5&amp;QuoteSuffix,,,,Trigger)</f>
        <v>USD3L1Y_Quote#0002</v>
      </c>
      <c r="K5" s="152" t="e">
        <f>_xll.qlSimpleQuoteSetValue(J5,I5,I5)</f>
        <v>#NUM!</v>
      </c>
      <c r="L5" s="187" t="str">
        <f>_xll.qlSwapRateHelper2(,J5,$C5,Calendar,"Annual",$E5,$F5,$L$3,$G5,B5,,Permanent,Trigger,ObjectOverwrite)</f>
        <v>obj_00568#0004</v>
      </c>
      <c r="M5" s="146" t="str">
        <f>_xll.ohRangeRetrieveError(L5)</f>
        <v/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str">
        <f>_xll.qlSwapIndex(,"NOFIX",C6,2,Currency,Calendar,D6,E6,F6,$L$3,DiscountingCurve,,Trigger)</f>
        <v>obj_0054b#0002</v>
      </c>
      <c r="I6" s="151" t="e">
        <f>_xll.qlIndexFixing(H6,_xll.qlSettingsEvaluationDate(Trigger),TRUE,H6)</f>
        <v>#NUM!</v>
      </c>
      <c r="J6" s="152" t="str">
        <f>_xll.qlSimpleQuote(Currency&amp;"3L"&amp;C6&amp;QuoteSuffix,,,,Trigger)</f>
        <v>USD3L15M_Quote#0002</v>
      </c>
      <c r="K6" s="152" t="e">
        <f>_xll.qlSimpleQuoteSetValue(J6,I6,I6)</f>
        <v>#NUM!</v>
      </c>
      <c r="L6" s="187" t="str">
        <f>_xll.qlSwapRateHelper2(,J6,$C6,Calendar,"Annual",$E6,$F6,$L$3,$G6,B6,,Permanent,Trigger,ObjectOverwrite)</f>
        <v>obj_00569#0002</v>
      </c>
      <c r="M6" s="146" t="str">
        <f>_xll.ohRangeRetrieveError(L6)</f>
        <v/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str">
        <f>_xll.qlSwapIndex(,"NOFIX",C7,2,Currency,Calendar,D7,E7,F7,$L$3,DiscountingCurve,,Trigger)</f>
        <v>obj_0055f#0002</v>
      </c>
      <c r="I7" s="151" t="e">
        <f>_xll.qlIndexFixing(H7,_xll.qlSettingsEvaluationDate(Trigger),TRUE,H7)</f>
        <v>#NUM!</v>
      </c>
      <c r="J7" s="152" t="str">
        <f>_xll.qlSimpleQuote(Currency&amp;"3L"&amp;C7&amp;QuoteSuffix,,,,Trigger)</f>
        <v>USD3L18M_Quote#0002</v>
      </c>
      <c r="K7" s="152" t="e">
        <f>_xll.qlSimpleQuoteSetValue(J7,I7,I7)</f>
        <v>#NUM!</v>
      </c>
      <c r="L7" s="187" t="str">
        <f>_xll.qlSwapRateHelper2(,J7,$C7,Calendar,"Annual",$E7,$F7,$L$3,$G7,B7,,Permanent,Trigger,ObjectOverwrite)</f>
        <v>obj_00537#0002</v>
      </c>
      <c r="M7" s="146" t="str">
        <f>_xll.ohRangeRetrieveError(L7)</f>
        <v/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str">
        <f>_xll.qlSwapIndex(,"NOFIX",C8,2,Currency,Calendar,D8,E8,F8,$L$3,DiscountingCurve,,Trigger)</f>
        <v>obj_00535#0002</v>
      </c>
      <c r="I8" s="151" t="e">
        <f>_xll.qlIndexFixing(H8,_xll.qlSettingsEvaluationDate(Trigger),TRUE,H8)</f>
        <v>#NUM!</v>
      </c>
      <c r="J8" s="152" t="str">
        <f>_xll.qlSimpleQuote(Currency&amp;"3L"&amp;C8&amp;QuoteSuffix,,,,Trigger)</f>
        <v>USD3L21M_Quote#0002</v>
      </c>
      <c r="K8" s="152" t="e">
        <f>_xll.qlSimpleQuoteSetValue(J8,I8,I8)</f>
        <v>#NUM!</v>
      </c>
      <c r="L8" s="187" t="str">
        <f>_xll.qlSwapRateHelper2(,J8,$C8,Calendar,"Annual",$E8,$F8,$L$3,$G8,B8,,Permanent,Trigger,ObjectOverwrite)</f>
        <v>obj_00576#0002</v>
      </c>
      <c r="M8" s="146" t="str">
        <f>_xll.ohRangeRetrieveError(L8)</f>
        <v/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str">
        <f>_xll.qlSwapIndex(,"NOFIX",C9,2,Currency,Calendar,D9,E9,F9,$L$3,DiscountingCurve,,Trigger)</f>
        <v>obj_00543#0002</v>
      </c>
      <c r="I9" s="151" t="e">
        <f>_xll.qlIndexFixing(H9,_xll.qlSettingsEvaluationDate(Trigger),TRUE,H9)</f>
        <v>#NUM!</v>
      </c>
      <c r="J9" s="152" t="str">
        <f>_xll.qlSimpleQuote(Currency&amp;"3L"&amp;C9&amp;QuoteSuffix,,,,Trigger)</f>
        <v>USD3L2Y_Quote#0002</v>
      </c>
      <c r="K9" s="152" t="e">
        <f>_xll.qlSimpleQuoteSetValue(J9,I9,I9)</f>
        <v>#NUM!</v>
      </c>
      <c r="L9" s="187" t="str">
        <f>_xll.qlSwapRateHelper2(,J9,$C9,Calendar,"Annual",$E9,$F9,$L$3,$G9,B9,,Permanent,Trigger,ObjectOverwrite)</f>
        <v>obj_00574#0002</v>
      </c>
      <c r="M9" s="146" t="str">
        <f>_xll.ohRangeRetrieveError(L9)</f>
        <v/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str">
        <f>_xll.qlSwapIndex(,"NOFIX",C10,2,Currency,Calendar,D10,E10,F10,$L$3,DiscountingCurve,,Trigger)</f>
        <v>obj_00552#0002</v>
      </c>
      <c r="I10" s="151" t="e">
        <f>_xll.qlIndexFixing(H10,_xll.qlSettingsEvaluationDate(Trigger),TRUE,H10)</f>
        <v>#NUM!</v>
      </c>
      <c r="J10" s="152" t="str">
        <f>_xll.qlSimpleQuote(Currency&amp;"3L"&amp;C10&amp;QuoteSuffix,,,,Trigger)</f>
        <v>USD3L3Y_Quote#0002</v>
      </c>
      <c r="K10" s="152" t="e">
        <f>_xll.qlSimpleQuoteSetValue(J10,I10,I10)</f>
        <v>#NUM!</v>
      </c>
      <c r="L10" s="187" t="str">
        <f>_xll.qlSwapRateHelper2(,J10,$C10,Calendar,"Annual",$E10,$F10,$L$3,$G10,B10,,Permanent,Trigger,ObjectOverwrite)</f>
        <v>obj_00565#0002</v>
      </c>
      <c r="M10" s="146" t="str">
        <f>_xll.ohRangeRetrieveError(L10)</f>
        <v/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str">
        <f>_xll.qlSwapIndex(,"NOFIX",C11,2,Currency,Calendar,D11,E11,F11,$L$3,DiscountingCurve,,Trigger)</f>
        <v>obj_00546#0002</v>
      </c>
      <c r="I11" s="151" t="e">
        <f>_xll.qlIndexFixing(H11,_xll.qlSettingsEvaluationDate(Trigger),TRUE,H11)</f>
        <v>#NUM!</v>
      </c>
      <c r="J11" s="152" t="str">
        <f>_xll.qlSimpleQuote(Currency&amp;"3L"&amp;C11&amp;QuoteSuffix,,,,Trigger)</f>
        <v>USD3L4Y_Quote#0002</v>
      </c>
      <c r="K11" s="152" t="e">
        <f>_xll.qlSimpleQuoteSetValue(J11,I11,I11)</f>
        <v>#NUM!</v>
      </c>
      <c r="L11" s="187" t="str">
        <f>_xll.qlSwapRateHelper2(,J11,$C11,Calendar,"Annual",$E11,$F11,$L$3,$G11,B11,,Permanent,Trigger,ObjectOverwrite)</f>
        <v>obj_00560#0002</v>
      </c>
      <c r="M11" s="146" t="str">
        <f>_xll.ohRangeRetrieveError(L11)</f>
        <v/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str">
        <f>_xll.qlSwapIndex(,"NOFIX",C12,2,Currency,Calendar,D12,E12,F12,$L$3,DiscountingCurve,,Trigger)</f>
        <v>obj_00533#0002</v>
      </c>
      <c r="I12" s="151" t="e">
        <f>_xll.qlIndexFixing(H12,_xll.qlSettingsEvaluationDate(Trigger),TRUE,H12)</f>
        <v>#NUM!</v>
      </c>
      <c r="J12" s="152" t="str">
        <f>_xll.qlSimpleQuote(Currency&amp;"3L"&amp;C12&amp;QuoteSuffix,,,,Trigger)</f>
        <v>USD3L5Y_Quote#0002</v>
      </c>
      <c r="K12" s="152" t="e">
        <f>_xll.qlSimpleQuoteSetValue(J12,I12,I12)</f>
        <v>#NUM!</v>
      </c>
      <c r="L12" s="187" t="str">
        <f>_xll.qlSwapRateHelper2(,J12,$C12,Calendar,"Annual",$E12,$F12,$L$3,$G12,B12,,Permanent,Trigger,ObjectOverwrite)</f>
        <v>obj_00540#0002</v>
      </c>
      <c r="M12" s="146" t="str">
        <f>_xll.ohRangeRetrieveError(L12)</f>
        <v/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str">
        <f>_xll.qlSwapIndex(,"NOFIX",C13,2,Currency,Calendar,D13,E13,F13,$L$3,DiscountingCurve,,Trigger)</f>
        <v>obj_00534#0002</v>
      </c>
      <c r="I13" s="151" t="e">
        <f>_xll.qlIndexFixing(H13,_xll.qlSettingsEvaluationDate(Trigger),TRUE,H13)</f>
        <v>#NUM!</v>
      </c>
      <c r="J13" s="152" t="str">
        <f>_xll.qlSimpleQuote(Currency&amp;"3L"&amp;C13&amp;QuoteSuffix,,,,Trigger)</f>
        <v>USD3L6Y_Quote#0002</v>
      </c>
      <c r="K13" s="152" t="e">
        <f>_xll.qlSimpleQuoteSetValue(J13,I13,I13)</f>
        <v>#NUM!</v>
      </c>
      <c r="L13" s="187" t="str">
        <f>_xll.qlSwapRateHelper2(,J13,$C13,Calendar,"Annual",$E13,$F13,$L$3,$G13,B13,,Permanent,Trigger,ObjectOverwrite)</f>
        <v>obj_0056a#0002</v>
      </c>
      <c r="M13" s="146" t="str">
        <f>_xll.ohRangeRetrieveError(L13)</f>
        <v/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str">
        <f>_xll.qlSwapIndex(,"NOFIX",C14,2,Currency,Calendar,D14,E14,F14,$L$3,DiscountingCurve,,Trigger)</f>
        <v>obj_00547#0002</v>
      </c>
      <c r="I14" s="151" t="e">
        <f>_xll.qlIndexFixing(H14,_xll.qlSettingsEvaluationDate(Trigger),TRUE,H14)</f>
        <v>#NUM!</v>
      </c>
      <c r="J14" s="152" t="str">
        <f>_xll.qlSimpleQuote(Currency&amp;"3L"&amp;C14&amp;QuoteSuffix,,,,Trigger)</f>
        <v>USD3L7Y_Quote#0002</v>
      </c>
      <c r="K14" s="152" t="e">
        <f>_xll.qlSimpleQuoteSetValue(J14,I14,I14)</f>
        <v>#NUM!</v>
      </c>
      <c r="L14" s="187" t="str">
        <f>_xll.qlSwapRateHelper2(,J14,$C14,Calendar,"Annual",$E14,$F14,$L$3,$G14,B14,,Permanent,Trigger,ObjectOverwrite)</f>
        <v>obj_00554#0002</v>
      </c>
      <c r="M14" s="146" t="str">
        <f>_xll.ohRangeRetrieveError(L14)</f>
        <v/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str">
        <f>_xll.qlSwapIndex(,"NOFIX",C15,2,Currency,Calendar,D15,E15,F15,$L$3,DiscountingCurve,,Trigger)</f>
        <v>obj_0053d#0002</v>
      </c>
      <c r="I15" s="151" t="e">
        <f>_xll.qlIndexFixing(H15,_xll.qlSettingsEvaluationDate(Trigger),TRUE,H15)</f>
        <v>#NUM!</v>
      </c>
      <c r="J15" s="152" t="str">
        <f>_xll.qlSimpleQuote(Currency&amp;"3L"&amp;C15&amp;QuoteSuffix,,,,Trigger)</f>
        <v>USD3L8Y_Quote#0002</v>
      </c>
      <c r="K15" s="152" t="e">
        <f>_xll.qlSimpleQuoteSetValue(J15,I15,I15)</f>
        <v>#NUM!</v>
      </c>
      <c r="L15" s="187" t="str">
        <f>_xll.qlSwapRateHelper2(,J15,$C15,Calendar,"Annual",$E15,$F15,$L$3,$G15,B15,,Permanent,Trigger,ObjectOverwrite)</f>
        <v>obj_0051a#0002</v>
      </c>
      <c r="M15" s="146" t="str">
        <f>_xll.ohRangeRetrieveError(L15)</f>
        <v/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str">
        <f>_xll.qlSwapIndex(,"NOFIX",C16,2,Currency,Calendar,D16,E16,F16,$L$3,DiscountingCurve,,Trigger)</f>
        <v>obj_00557#0002</v>
      </c>
      <c r="I16" s="151" t="e">
        <f>_xll.qlIndexFixing(H16,_xll.qlSettingsEvaluationDate(Trigger),TRUE,H16)</f>
        <v>#NUM!</v>
      </c>
      <c r="J16" s="152" t="str">
        <f>_xll.qlSimpleQuote(Currency&amp;"3L"&amp;C16&amp;QuoteSuffix,,,,Trigger)</f>
        <v>USD3L9Y_Quote#0002</v>
      </c>
      <c r="K16" s="152" t="e">
        <f>_xll.qlSimpleQuoteSetValue(J16,I16,I16)</f>
        <v>#NUM!</v>
      </c>
      <c r="L16" s="187" t="str">
        <f>_xll.qlSwapRateHelper2(,J16,$C16,Calendar,"Annual",$E16,$F16,$L$3,$G16,B16,,Permanent,Trigger,ObjectOverwrite)</f>
        <v>obj_00559#0002</v>
      </c>
      <c r="M16" s="146" t="str">
        <f>_xll.ohRangeRetrieveError(L16)</f>
        <v/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str">
        <f>_xll.qlSwapIndex(,"NOFIX",C17,2,Currency,Calendar,D17,E17,F17,$L$3,DiscountingCurve,,Trigger)</f>
        <v>obj_00545#0002</v>
      </c>
      <c r="I17" s="151" t="e">
        <f>_xll.qlIndexFixing(H17,_xll.qlSettingsEvaluationDate(Trigger),TRUE,H17)</f>
        <v>#NUM!</v>
      </c>
      <c r="J17" s="152" t="str">
        <f>_xll.qlSimpleQuote(Currency&amp;"3L"&amp;C17&amp;QuoteSuffix,,,,Trigger)</f>
        <v>USD3L10Y_Quote#0002</v>
      </c>
      <c r="K17" s="152" t="e">
        <f>_xll.qlSimpleQuoteSetValue(J17,I17,I17)</f>
        <v>#NUM!</v>
      </c>
      <c r="L17" s="187" t="str">
        <f>_xll.qlSwapRateHelper2(,J17,$C17,Calendar,"Annual",$E17,$F17,$L$3,$G17,B17,,Permanent,Trigger,ObjectOverwrite)</f>
        <v>obj_00532#0002</v>
      </c>
      <c r="M17" s="146" t="str">
        <f>_xll.ohRangeRetrieveError(L17)</f>
        <v/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str">
        <f>_xll.qlSwapIndex(,"NOFIX",C18,2,Currency,Calendar,D18,E18,F18,$L$3,DiscountingCurve,,Trigger)</f>
        <v>obj_00550#0002</v>
      </c>
      <c r="I18" s="151" t="e">
        <f>_xll.qlIndexFixing(H18,_xll.qlSettingsEvaluationDate(Trigger),TRUE,H18)</f>
        <v>#NUM!</v>
      </c>
      <c r="J18" s="152" t="str">
        <f>_xll.qlSimpleQuote(Currency&amp;"3L"&amp;C18&amp;QuoteSuffix,,,,Trigger)</f>
        <v>USD3L11Y_Quote#0002</v>
      </c>
      <c r="K18" s="152" t="e">
        <f>_xll.qlSimpleQuoteSetValue(J18,I18,I18)</f>
        <v>#NUM!</v>
      </c>
      <c r="L18" s="187" t="str">
        <f>_xll.qlSwapRateHelper2(,J18,$C18,Calendar,"Annual",$E18,$F18,$L$3,$G18,B18,,Permanent,Trigger,ObjectOverwrite)</f>
        <v>obj_00564#0002</v>
      </c>
      <c r="M18" s="146" t="str">
        <f>_xll.ohRangeRetrieveError(L18)</f>
        <v/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str">
        <f>_xll.qlSwapIndex(,"NOFIX",C19,2,Currency,Calendar,D19,E19,F19,$L$3,DiscountingCurve,,Trigger)</f>
        <v>obj_0054a#0002</v>
      </c>
      <c r="I19" s="151" t="e">
        <f>_xll.qlIndexFixing(H19,_xll.qlSettingsEvaluationDate(Trigger),TRUE,H19)</f>
        <v>#NUM!</v>
      </c>
      <c r="J19" s="152" t="str">
        <f>_xll.qlSimpleQuote(Currency&amp;"3L"&amp;C19&amp;QuoteSuffix,,,,Trigger)</f>
        <v>USD3L12Y_Quote#0002</v>
      </c>
      <c r="K19" s="152" t="e">
        <f>_xll.qlSimpleQuoteSetValue(J19,I19,I19)</f>
        <v>#NUM!</v>
      </c>
      <c r="L19" s="187" t="str">
        <f>_xll.qlSwapRateHelper2(,J19,$C19,Calendar,"Annual",$E19,$F19,$L$3,$G19,B19,,Permanent,Trigger,ObjectOverwrite)</f>
        <v>obj_00571#0002</v>
      </c>
      <c r="M19" s="146" t="str">
        <f>_xll.ohRangeRetrieveError(L19)</f>
        <v/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str">
        <f>_xll.qlSwapIndex(,"NOFIX",C20,2,Currency,Calendar,D20,E20,F20,$L$3,DiscountingCurve,,Trigger)</f>
        <v>obj_0055b#0002</v>
      </c>
      <c r="I20" s="151" t="e">
        <f>_xll.qlIndexFixing(H20,_xll.qlSettingsEvaluationDate(Trigger),TRUE,H20)</f>
        <v>#NUM!</v>
      </c>
      <c r="J20" s="152" t="str">
        <f>_xll.qlSimpleQuote(Currency&amp;"3L"&amp;C20&amp;QuoteSuffix,,,,Trigger)</f>
        <v>USD3L13Y_Quote#0002</v>
      </c>
      <c r="K20" s="152" t="e">
        <f>_xll.qlSimpleQuoteSetValue(J20,I20,I20)</f>
        <v>#NUM!</v>
      </c>
      <c r="L20" s="187" t="str">
        <f>_xll.qlSwapRateHelper2(,J20,$C20,Calendar,"Annual",$E20,$F20,$L$3,$G20,B20,,Permanent,Trigger,ObjectOverwrite)</f>
        <v>obj_0056e#0002</v>
      </c>
      <c r="M20" s="146" t="str">
        <f>_xll.ohRangeRetrieveError(L20)</f>
        <v/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str">
        <f>_xll.qlSwapIndex(,"NOFIX",C21,2,Currency,Calendar,D21,E21,F21,$L$3,DiscountingCurve,,Trigger)</f>
        <v>obj_00549#0002</v>
      </c>
      <c r="I21" s="151" t="e">
        <f>_xll.qlIndexFixing(H21,_xll.qlSettingsEvaluationDate(Trigger),TRUE,H21)</f>
        <v>#NUM!</v>
      </c>
      <c r="J21" s="152" t="str">
        <f>_xll.qlSimpleQuote(Currency&amp;"3L"&amp;C21&amp;QuoteSuffix,,,,Trigger)</f>
        <v>USD3L14Y_Quote#0002</v>
      </c>
      <c r="K21" s="152" t="e">
        <f>_xll.qlSimpleQuoteSetValue(J21,I21,I21)</f>
        <v>#NUM!</v>
      </c>
      <c r="L21" s="187" t="str">
        <f>_xll.qlSwapRateHelper2(,J21,$C21,Calendar,"Annual",$E21,$F21,$L$3,$G21,B21,,Permanent,Trigger,ObjectOverwrite)</f>
        <v>obj_0053a#0002</v>
      </c>
      <c r="M21" s="146" t="str">
        <f>_xll.ohRangeRetrieveError(L21)</f>
        <v/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str">
        <f>_xll.qlSwapIndex(,"NOFIX",C22,2,Currency,Calendar,D22,E22,F22,$L$3,DiscountingCurve,,Trigger)</f>
        <v>obj_00541#0002</v>
      </c>
      <c r="I22" s="151" t="e">
        <f>_xll.qlIndexFixing(H22,_xll.qlSettingsEvaluationDate(Trigger),TRUE,H22)</f>
        <v>#NUM!</v>
      </c>
      <c r="J22" s="152" t="str">
        <f>_xll.qlSimpleQuote(Currency&amp;"3L"&amp;C22&amp;QuoteSuffix,,,,Trigger)</f>
        <v>USD3L15Y_Quote#0002</v>
      </c>
      <c r="K22" s="152" t="e">
        <f>_xll.qlSimpleQuoteSetValue(J22,I22,I22)</f>
        <v>#NUM!</v>
      </c>
      <c r="L22" s="187" t="str">
        <f>_xll.qlSwapRateHelper2(,J22,$C22,Calendar,"Annual",$E22,$F22,$L$3,$G22,B22,,Permanent,Trigger,ObjectOverwrite)</f>
        <v>obj_0056f#0002</v>
      </c>
      <c r="M22" s="146" t="str">
        <f>_xll.ohRangeRetrieveError(L22)</f>
        <v/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str">
        <f>_xll.qlSwapIndex(,"NOFIX",C23,2,Currency,Calendar,D23,E23,F23,$L$3,DiscountingCurve,,Trigger)</f>
        <v>obj_00544#0002</v>
      </c>
      <c r="I23" s="151" t="e">
        <f>_xll.qlIndexFixing(H23,_xll.qlSettingsEvaluationDate(Trigger),TRUE,H23)</f>
        <v>#NUM!</v>
      </c>
      <c r="J23" s="152" t="str">
        <f>_xll.qlSimpleQuote(Currency&amp;"3L"&amp;C23&amp;QuoteSuffix,,,,Trigger)</f>
        <v>USD3L16Y_Quote#0002</v>
      </c>
      <c r="K23" s="152" t="e">
        <f>_xll.qlSimpleQuoteSetValue(J23,I23,I23)</f>
        <v>#NUM!</v>
      </c>
      <c r="L23" s="187" t="str">
        <f>_xll.qlSwapRateHelper2(,J23,$C23,Calendar,"Annual",$E23,$F23,$L$3,$G23,B23,,Permanent,Trigger,ObjectOverwrite)</f>
        <v>obj_00558#0002</v>
      </c>
      <c r="M23" s="146" t="str">
        <f>_xll.ohRangeRetrieveError(L23)</f>
        <v/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str">
        <f>_xll.qlSwapIndex(,"NOFIX",C24,2,Currency,Calendar,D24,E24,F24,$L$3,DiscountingCurve,,Trigger)</f>
        <v>obj_0055e#0002</v>
      </c>
      <c r="I24" s="151" t="e">
        <f>_xll.qlIndexFixing(H24,_xll.qlSettingsEvaluationDate(Trigger),TRUE,H24)</f>
        <v>#NUM!</v>
      </c>
      <c r="J24" s="152" t="str">
        <f>_xll.qlSimpleQuote(Currency&amp;"3L"&amp;C24&amp;QuoteSuffix,,,,Trigger)</f>
        <v>USD3L17Y_Quote#0002</v>
      </c>
      <c r="K24" s="152" t="e">
        <f>_xll.qlSimpleQuoteSetValue(J24,I24,I24)</f>
        <v>#NUM!</v>
      </c>
      <c r="L24" s="187" t="str">
        <f>_xll.qlSwapRateHelper2(,J24,$C24,Calendar,"Annual",$E24,$F24,$L$3,$G24,B24,,Permanent,Trigger,ObjectOverwrite)</f>
        <v>obj_0057e#0002</v>
      </c>
      <c r="M24" s="146" t="str">
        <f>_xll.ohRangeRetrieveError(L24)</f>
        <v/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str">
        <f>_xll.qlSwapIndex(,"NOFIX",C25,2,Currency,Calendar,D25,E25,F25,$L$3,DiscountingCurve,,Trigger)</f>
        <v>obj_0054e#0002</v>
      </c>
      <c r="I25" s="151" t="e">
        <f>_xll.qlIndexFixing(H25,_xll.qlSettingsEvaluationDate(Trigger),TRUE,H25)</f>
        <v>#NUM!</v>
      </c>
      <c r="J25" s="152" t="str">
        <f>_xll.qlSimpleQuote(Currency&amp;"3L"&amp;C25&amp;QuoteSuffix,,,,Trigger)</f>
        <v>USD3L18Y_Quote#0002</v>
      </c>
      <c r="K25" s="152" t="e">
        <f>_xll.qlSimpleQuoteSetValue(J25,I25,I25)</f>
        <v>#NUM!</v>
      </c>
      <c r="L25" s="187" t="str">
        <f>_xll.qlSwapRateHelper2(,J25,$C25,Calendar,"Annual",$E25,$F25,$L$3,$G25,B25,,Permanent,Trigger,ObjectOverwrite)</f>
        <v>obj_00573#0002</v>
      </c>
      <c r="M25" s="146" t="str">
        <f>_xll.ohRangeRetrieveError(L25)</f>
        <v/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str">
        <f>_xll.qlSwapIndex(,"NOFIX",C26,2,Currency,Calendar,D26,E26,F26,$L$3,DiscountingCurve,,Trigger)</f>
        <v>obj_0053c#0002</v>
      </c>
      <c r="I26" s="151" t="e">
        <f>_xll.qlIndexFixing(H26,_xll.qlSettingsEvaluationDate(Trigger),TRUE,H26)</f>
        <v>#NUM!</v>
      </c>
      <c r="J26" s="152" t="str">
        <f>_xll.qlSimpleQuote(Currency&amp;"3L"&amp;C26&amp;QuoteSuffix,,,,Trigger)</f>
        <v>USD3L19Y_Quote#0002</v>
      </c>
      <c r="K26" s="152" t="e">
        <f>_xll.qlSimpleQuoteSetValue(J26,I26,I26)</f>
        <v>#NUM!</v>
      </c>
      <c r="L26" s="187" t="str">
        <f>_xll.qlSwapRateHelper2(,J26,$C26,Calendar,"Annual",$E26,$F26,$L$3,$G26,B26,,Permanent,Trigger,ObjectOverwrite)</f>
        <v>obj_0053e#0002</v>
      </c>
      <c r="M26" s="146" t="str">
        <f>_xll.ohRangeRetrieveError(L26)</f>
        <v/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str">
        <f>_xll.qlSwapIndex(,"NOFIX",C27,2,Currency,Calendar,D27,E27,F27,$L$3,DiscountingCurve,,Trigger)</f>
        <v>obj_00515#0002</v>
      </c>
      <c r="I27" s="151" t="e">
        <f>_xll.qlIndexFixing(H27,_xll.qlSettingsEvaluationDate(Trigger),TRUE,H27)</f>
        <v>#NUM!</v>
      </c>
      <c r="J27" s="152" t="str">
        <f>_xll.qlSimpleQuote(Currency&amp;"3L"&amp;C27&amp;QuoteSuffix,,,,Trigger)</f>
        <v>USD3L20Y_Quote#0002</v>
      </c>
      <c r="K27" s="152" t="e">
        <f>_xll.qlSimpleQuoteSetValue(J27,I27,I27)</f>
        <v>#NUM!</v>
      </c>
      <c r="L27" s="187" t="str">
        <f>_xll.qlSwapRateHelper2(,J27,$C27,Calendar,"Annual",$E27,$F27,$L$3,$G27,B27,,Permanent,Trigger,ObjectOverwrite)</f>
        <v>obj_00519#0002</v>
      </c>
      <c r="M27" s="146" t="str">
        <f>_xll.ohRangeRetrieveError(L27)</f>
        <v/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str">
        <f>_xll.qlSwapIndex(,"NOFIX",C28,2,Currency,Calendar,D28,E28,F28,$L$3,DiscountingCurve,,Trigger)</f>
        <v>obj_00514#0002</v>
      </c>
      <c r="I28" s="151" t="e">
        <f>_xll.qlIndexFixing(H28,_xll.qlSettingsEvaluationDate(Trigger),TRUE,H28)</f>
        <v>#NUM!</v>
      </c>
      <c r="J28" s="152" t="str">
        <f>_xll.qlSimpleQuote(Currency&amp;"3L"&amp;C28&amp;QuoteSuffix,,,,Trigger)</f>
        <v>USD3L21Y_Quote#0002</v>
      </c>
      <c r="K28" s="152" t="e">
        <f>_xll.qlSimpleQuoteSetValue(J28,I28,I28)</f>
        <v>#NUM!</v>
      </c>
      <c r="L28" s="187" t="str">
        <f>_xll.qlSwapRateHelper2(,J28,$C28,Calendar,"Annual",$E28,$F28,$L$3,$G28,B28,,Permanent,Trigger,ObjectOverwrite)</f>
        <v>obj_00512#0002</v>
      </c>
      <c r="M28" s="146" t="str">
        <f>_xll.ohRangeRetrieveError(L28)</f>
        <v/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str">
        <f>_xll.qlSwapIndex(,"NOFIX",C29,2,Currency,Calendar,D29,E29,F29,$L$3,DiscountingCurve,,Trigger)</f>
        <v>obj_00548#0002</v>
      </c>
      <c r="I29" s="151" t="e">
        <f>_xll.qlIndexFixing(H29,_xll.qlSettingsEvaluationDate(Trigger),TRUE,H29)</f>
        <v>#NUM!</v>
      </c>
      <c r="J29" s="152" t="str">
        <f>_xll.qlSimpleQuote(Currency&amp;"3L"&amp;C29&amp;QuoteSuffix,,,,Trigger)</f>
        <v>USD3L22Y_Quote#0002</v>
      </c>
      <c r="K29" s="152" t="e">
        <f>_xll.qlSimpleQuoteSetValue(J29,I29,I29)</f>
        <v>#NUM!</v>
      </c>
      <c r="L29" s="187" t="str">
        <f>_xll.qlSwapRateHelper2(,J29,$C29,Calendar,"Annual",$E29,$F29,$L$3,$G29,B29,,Permanent,Trigger,ObjectOverwrite)</f>
        <v>obj_0051c#0002</v>
      </c>
      <c r="M29" s="146" t="str">
        <f>_xll.ohRangeRetrieveError(L29)</f>
        <v/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str">
        <f>_xll.qlSwapIndex(,"NOFIX",C30,2,Currency,Calendar,D30,E30,F30,$L$3,DiscountingCurve,,Trigger)</f>
        <v>obj_0055a#0002</v>
      </c>
      <c r="I30" s="151" t="e">
        <f>_xll.qlIndexFixing(H30,_xll.qlSettingsEvaluationDate(Trigger),TRUE,H30)</f>
        <v>#NUM!</v>
      </c>
      <c r="J30" s="152" t="str">
        <f>_xll.qlSimpleQuote(Currency&amp;"3L"&amp;C30&amp;QuoteSuffix,,,,Trigger)</f>
        <v>USD3L23Y_Quote#0002</v>
      </c>
      <c r="K30" s="152" t="e">
        <f>_xll.qlSimpleQuoteSetValue(J30,I30,I30)</f>
        <v>#NUM!</v>
      </c>
      <c r="L30" s="187" t="str">
        <f>_xll.qlSwapRateHelper2(,J30,$C30,Calendar,"Annual",$E30,$F30,$L$3,$G30,B30,,Permanent,Trigger,ObjectOverwrite)</f>
        <v>obj_00553#0002</v>
      </c>
      <c r="M30" s="146" t="str">
        <f>_xll.ohRangeRetrieveError(L30)</f>
        <v/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str">
        <f>_xll.qlSwapIndex(,"NOFIX",C31,2,Currency,Calendar,D31,E31,F31,$L$3,DiscountingCurve,,Trigger)</f>
        <v>obj_0055c#0002</v>
      </c>
      <c r="I31" s="151" t="e">
        <f>_xll.qlIndexFixing(H31,_xll.qlSettingsEvaluationDate(Trigger),TRUE,H31)</f>
        <v>#NUM!</v>
      </c>
      <c r="J31" s="152" t="str">
        <f>_xll.qlSimpleQuote(Currency&amp;"3L"&amp;C31&amp;QuoteSuffix,,,,Trigger)</f>
        <v>USD3L24Y_Quote#0002</v>
      </c>
      <c r="K31" s="152" t="e">
        <f>_xll.qlSimpleQuoteSetValue(J31,I31,I31)</f>
        <v>#NUM!</v>
      </c>
      <c r="L31" s="187" t="str">
        <f>_xll.qlSwapRateHelper2(,J31,$C31,Calendar,"Annual",$E31,$F31,$L$3,$G31,B31,,Permanent,Trigger,ObjectOverwrite)</f>
        <v>obj_00517#0002</v>
      </c>
      <c r="M31" s="146" t="str">
        <f>_xll.ohRangeRetrieveError(L31)</f>
        <v/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str">
        <f>_xll.qlSwapIndex(,"NOFIX",C32,2,Currency,Calendar,D32,E32,F32,$L$3,DiscountingCurve,,Trigger)</f>
        <v>obj_0053b#0002</v>
      </c>
      <c r="I32" s="151" t="e">
        <f>_xll.qlIndexFixing(H32,_xll.qlSettingsEvaluationDate(Trigger),TRUE,H32)</f>
        <v>#NUM!</v>
      </c>
      <c r="J32" s="152" t="str">
        <f>_xll.qlSimpleQuote(Currency&amp;"3L"&amp;C32&amp;QuoteSuffix,,,,Trigger)</f>
        <v>USD3L25Y_Quote#0002</v>
      </c>
      <c r="K32" s="152" t="e">
        <f>_xll.qlSimpleQuoteSetValue(J32,I32,I32)</f>
        <v>#NUM!</v>
      </c>
      <c r="L32" s="187" t="str">
        <f>_xll.qlSwapRateHelper2(,J32,$C32,Calendar,"Annual",$E32,$F32,$L$3,$G32,B32,,Permanent,Trigger,ObjectOverwrite)</f>
        <v>obj_0051b#0002</v>
      </c>
      <c r="M32" s="146" t="str">
        <f>_xll.ohRangeRetrieveError(L32)</f>
        <v/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str">
        <f>_xll.qlSwapIndex(,"NOFIX",C33,2,Currency,Calendar,D33,E33,F33,$L$3,DiscountingCurve,,Trigger)</f>
        <v>obj_00555#0002</v>
      </c>
      <c r="I33" s="151" t="e">
        <f>_xll.qlIndexFixing(H33,_xll.qlSettingsEvaluationDate(Trigger),TRUE,H33)</f>
        <v>#NUM!</v>
      </c>
      <c r="J33" s="152" t="str">
        <f>_xll.qlSimpleQuote(Currency&amp;"3L"&amp;C33&amp;QuoteSuffix,,,,Trigger)</f>
        <v>USD3L26Y_Quote#0002</v>
      </c>
      <c r="K33" s="152" t="e">
        <f>_xll.qlSimpleQuoteSetValue(J33,I33,I33)</f>
        <v>#NUM!</v>
      </c>
      <c r="L33" s="187" t="str">
        <f>_xll.qlSwapRateHelper2(,J33,$C33,Calendar,"Annual",$E33,$F33,$L$3,$G33,B33,,Permanent,Trigger,ObjectOverwrite)</f>
        <v>obj_0054c#0002</v>
      </c>
      <c r="M33" s="146" t="str">
        <f>_xll.ohRangeRetrieveError(L33)</f>
        <v/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str">
        <f>_xll.qlSwapIndex(,"NOFIX",C34,2,Currency,Calendar,D34,E34,F34,$L$3,DiscountingCurve,,Trigger)</f>
        <v>obj_00561#0002</v>
      </c>
      <c r="I34" s="151" t="e">
        <f>_xll.qlIndexFixing(H34,_xll.qlSettingsEvaluationDate(Trigger),TRUE,H34)</f>
        <v>#NUM!</v>
      </c>
      <c r="J34" s="152" t="str">
        <f>_xll.qlSimpleQuote(Currency&amp;"3L"&amp;C34&amp;QuoteSuffix,,,,Trigger)</f>
        <v>USD3L27Y_Quote#0002</v>
      </c>
      <c r="K34" s="152" t="e">
        <f>_xll.qlSimpleQuoteSetValue(J34,I34,I34)</f>
        <v>#NUM!</v>
      </c>
      <c r="L34" s="187" t="str">
        <f>_xll.qlSwapRateHelper2(,J34,$C34,Calendar,"Annual",$E34,$F34,$L$3,$G34,B34,,Permanent,Trigger,ObjectOverwrite)</f>
        <v>obj_00536#0002</v>
      </c>
      <c r="M34" s="146" t="str">
        <f>_xll.ohRangeRetrieveError(L34)</f>
        <v/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str">
        <f>_xll.qlSwapIndex(,"NOFIX",C35,2,Currency,Calendar,D35,E35,F35,$L$3,DiscountingCurve,,Trigger)</f>
        <v>obj_0053f#0002</v>
      </c>
      <c r="I35" s="151" t="e">
        <f>_xll.qlIndexFixing(H35,_xll.qlSettingsEvaluationDate(Trigger),TRUE,H35)</f>
        <v>#NUM!</v>
      </c>
      <c r="J35" s="152" t="str">
        <f>_xll.qlSimpleQuote(Currency&amp;"3L"&amp;C35&amp;QuoteSuffix,,,,Trigger)</f>
        <v>USD3L28Y_Quote#0002</v>
      </c>
      <c r="K35" s="152" t="e">
        <f>_xll.qlSimpleQuoteSetValue(J35,I35,I35)</f>
        <v>#NUM!</v>
      </c>
      <c r="L35" s="187" t="str">
        <f>_xll.qlSwapRateHelper2(,J35,$C35,Calendar,"Annual",$E35,$F35,$L$3,$G35,B35,,Permanent,Trigger,ObjectOverwrite)</f>
        <v>obj_00563#0002</v>
      </c>
      <c r="M35" s="146" t="str">
        <f>_xll.ohRangeRetrieveError(L35)</f>
        <v/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str">
        <f>_xll.qlSwapIndex(,"NOFIX",C36,2,Currency,Calendar,D36,E36,F36,$L$3,DiscountingCurve,,Trigger)</f>
        <v>obj_00556#0002</v>
      </c>
      <c r="I36" s="151" t="e">
        <f>_xll.qlIndexFixing(H36,_xll.qlSettingsEvaluationDate(Trigger),TRUE,H36)</f>
        <v>#NUM!</v>
      </c>
      <c r="J36" s="152" t="str">
        <f>_xll.qlSimpleQuote(Currency&amp;"3L"&amp;C36&amp;QuoteSuffix,,,,Trigger)</f>
        <v>USD3L29Y_Quote#0002</v>
      </c>
      <c r="K36" s="152" t="e">
        <f>_xll.qlSimpleQuoteSetValue(J36,I36,I36)</f>
        <v>#NUM!</v>
      </c>
      <c r="L36" s="187" t="str">
        <f>_xll.qlSwapRateHelper2(,J36,$C36,Calendar,"Annual",$E36,$F36,$L$3,$G36,B36,,Permanent,Trigger,ObjectOverwrite)</f>
        <v>obj_0054d#0002</v>
      </c>
      <c r="M36" s="146" t="str">
        <f>_xll.ohRangeRetrieveError(L36)</f>
        <v/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str">
        <f>_xll.qlSwapIndex(,"NOFIX",C37,2,Currency,Calendar,D37,E37,F37,$L$3,DiscountingCurve,,Trigger)</f>
        <v>obj_00539#0002</v>
      </c>
      <c r="I37" s="151" t="e">
        <f>_xll.qlIndexFixing(H37,_xll.qlSettingsEvaluationDate(Trigger),TRUE,H37)</f>
        <v>#NUM!</v>
      </c>
      <c r="J37" s="152" t="str">
        <f>_xll.qlSimpleQuote(Currency&amp;"3L"&amp;C37&amp;QuoteSuffix,,,,Trigger)</f>
        <v>USD3L30Y_Quote#0002</v>
      </c>
      <c r="K37" s="152" t="e">
        <f>_xll.qlSimpleQuoteSetValue(J37,I37,I37)</f>
        <v>#NUM!</v>
      </c>
      <c r="L37" s="187" t="str">
        <f>_xll.qlSwapRateHelper2(,J37,$C37,Calendar,"Annual",$E37,$F37,$L$3,$G37,B37,,Permanent,Trigger,ObjectOverwrite)</f>
        <v>obj_00566#0002</v>
      </c>
      <c r="M37" s="146" t="str">
        <f>_xll.ohRangeRetrieveError(L37)</f>
        <v/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str">
        <f>_xll.qlSwapIndex(,"NOFIX",C38,2,Currency,Calendar,D38,E38,F38,$L$3,DiscountingCurve,,Trigger)</f>
        <v>obj_00562#0002</v>
      </c>
      <c r="I38" s="151" t="e">
        <f>_xll.qlIndexFixing(H38,_xll.qlSettingsEvaluationDate(Trigger),TRUE,H38)</f>
        <v>#NUM!</v>
      </c>
      <c r="J38" s="152" t="str">
        <f>_xll.qlSimpleQuote(Currency&amp;"3L"&amp;C38&amp;QuoteSuffix,,,,Trigger)</f>
        <v>USD3L35Y_Quote#0002</v>
      </c>
      <c r="K38" s="152" t="e">
        <f>_xll.qlSimpleQuoteSetValue(J38,I38,I38)</f>
        <v>#NUM!</v>
      </c>
      <c r="L38" s="187" t="str">
        <f>_xll.qlSwapRateHelper2(,J38,$C38,Calendar,"Annual",$E38,$F38,$L$3,$G38,B38,,Permanent,Trigger,ObjectOverwrite)</f>
        <v>obj_00577#0002</v>
      </c>
      <c r="M38" s="146" t="str">
        <f>_xll.ohRangeRetrieveError(L38)</f>
        <v/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str">
        <f>_xll.qlSwapIndex(,"NOFIX",C39,2,Currency,Calendar,D39,E39,F39,$L$3,DiscountingCurve,,Trigger)</f>
        <v>obj_00538#0002</v>
      </c>
      <c r="I39" s="151" t="e">
        <f>_xll.qlIndexFixing(H39,_xll.qlSettingsEvaluationDate(Trigger),TRUE,H39)</f>
        <v>#NUM!</v>
      </c>
      <c r="J39" s="152" t="str">
        <f>_xll.qlSimpleQuote(Currency&amp;"3L"&amp;C39&amp;QuoteSuffix,,,,Trigger)</f>
        <v>USD3L40Y_Quote#0002</v>
      </c>
      <c r="K39" s="152" t="e">
        <f>_xll.qlSimpleQuoteSetValue(J39,I39,I39)</f>
        <v>#NUM!</v>
      </c>
      <c r="L39" s="187" t="str">
        <f>_xll.qlSwapRateHelper2(,J39,$C39,Calendar,"Annual",$E39,$F39,$L$3,$G39,B39,,Permanent,Trigger,ObjectOverwrite)</f>
        <v>obj_00542#0002</v>
      </c>
      <c r="M39" s="146" t="str">
        <f>_xll.ohRangeRetrieveError(L39)</f>
        <v/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str">
        <f>_xll.qlSwapIndex(,"NOFIX",C40,2,Currency,Calendar,D40,E40,F40,$L$3,DiscountingCurve,,Trigger)</f>
        <v>obj_0055d#0002</v>
      </c>
      <c r="I40" s="151" t="e">
        <f>_xll.qlIndexFixing(H40,_xll.qlSettingsEvaluationDate(Trigger),TRUE,H40)</f>
        <v>#NUM!</v>
      </c>
      <c r="J40" s="152" t="str">
        <f>_xll.qlSimpleQuote(Currency&amp;"3L"&amp;C40&amp;QuoteSuffix,,,,Trigger)</f>
        <v>USD3L50Y_Quote#0002</v>
      </c>
      <c r="K40" s="152" t="e">
        <f>_xll.qlSimpleQuoteSetValue(J40,I40,I40)</f>
        <v>#NUM!</v>
      </c>
      <c r="L40" s="187" t="str">
        <f>_xll.qlSwapRateHelper2(,J40,$C40,Calendar,"Annual",$E40,$F40,$L$3,$G40,B40,,Permanent,Trigger,ObjectOverwrite)</f>
        <v>obj_00579#0002</v>
      </c>
      <c r="M40" s="146" t="str">
        <f>_xll.ohRangeRetrieveError(L40)</f>
        <v/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str">
        <f>_xll.qlSwapIndex(,"NOFIX",C41,2,Currency,Calendar,D41,E41,F41,$L$3,DiscountingCurve,,Trigger)</f>
        <v>obj_0054f#0002</v>
      </c>
      <c r="I41" s="151" t="e">
        <f>_xll.qlIndexFixing(H41,_xll.qlSettingsEvaluationDate(Trigger),TRUE,H41)</f>
        <v>#NUM!</v>
      </c>
      <c r="J41" s="152" t="str">
        <f>_xll.qlSimpleQuote(Currency&amp;"3L"&amp;C41&amp;QuoteSuffix,,,,Trigger)</f>
        <v>USD3L60Y_Quote#0002</v>
      </c>
      <c r="K41" s="152" t="e">
        <f>_xll.qlSimpleQuoteSetValue(J41,I41,I41)</f>
        <v>#NUM!</v>
      </c>
      <c r="L41" s="187" t="str">
        <f>_xll.qlSwapRateHelper2(,J41,$C41,Calendar,"Annual",$E41,$F41,$L$3,$G41,B41,,Permanent,Trigger,ObjectOverwrite)</f>
        <v>obj_00567#0002</v>
      </c>
      <c r="M41" s="146" t="str">
        <f>_xll.ohRangeRetrieveError(L41)</f>
        <v/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SwapCalendar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2014-12-23T08:54:25Z</dcterms:modified>
</cp:coreProperties>
</file>