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3" i="2" l="1"/>
  <c r="Q10" i="2"/>
  <c r="L13" i="2"/>
  <c r="M13" i="2"/>
  <c r="K10" i="2" l="1"/>
  <c r="Q13" i="2"/>
  <c r="K7" i="2" l="1"/>
  <c r="C14" i="2" a="1"/>
  <c r="Q5" i="2"/>
  <c r="P7" i="2"/>
  <c r="Q6" i="2"/>
  <c r="Q7" i="2"/>
  <c r="C14" i="2" l="1"/>
  <c r="C16" i="2"/>
  <c r="C15" i="2"/>
  <c r="C17" i="2"/>
  <c r="M7" i="2" l="1"/>
  <c r="M10" i="2"/>
  <c r="L10" i="2"/>
  <c r="K15" i="2" l="1"/>
  <c r="K14" i="2"/>
  <c r="K12" i="2"/>
  <c r="K11" i="2"/>
  <c r="D14" i="2" a="1"/>
  <c r="U5" i="2"/>
  <c r="L12" i="2"/>
  <c r="U6" i="2"/>
  <c r="L11" i="2"/>
  <c r="L14" i="2"/>
  <c r="L15" i="2"/>
  <c r="D14" i="2" l="1"/>
  <c r="D15" i="2"/>
  <c r="D16" i="2"/>
  <c r="D17" i="2"/>
  <c r="M12" i="2"/>
  <c r="Q12" i="2" s="1"/>
  <c r="M15" i="2"/>
  <c r="M11" i="2"/>
  <c r="Q11" i="2" s="1"/>
  <c r="M14" i="2"/>
  <c r="Q14" i="2" s="1"/>
  <c r="Q15" i="2"/>
</calcChain>
</file>

<file path=xl/sharedStrings.xml><?xml version="1.0" encoding="utf-8"?>
<sst xmlns="http://schemas.openxmlformats.org/spreadsheetml/2006/main" count="84" uniqueCount="53">
  <si>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</si>
  <si>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</si>
  <si>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</si>
  <si>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</si>
  <si>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</si>
  <si>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</si>
  <si>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</si>
  <si>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</si>
  <si>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</si>
  <si>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</si>
  <si>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</si>
  <si>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</si>
  <si>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</si>
  <si>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</si>
  <si>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</si>
  <si>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</si>
  <si>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</si>
  <si>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</si>
  <si>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</si>
  <si>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</si>
  <si>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</si>
  <si>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</si>
  <si>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</si>
  <si>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</si>
  <si>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</si>
  <si>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</si>
  <si>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</si>
  <si>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</si>
  <si>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</si>
  <si>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</si>
  <si>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</si>
  <si>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</si>
  <si>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</si>
  <si>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</si>
  <si>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</si>
  <si>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</si>
  <si>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</si>
  <si>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</si>
  <si>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</si>
  <si>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</si>
  <si>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</si>
  <si>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</si>
  <si>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</si>
  <si>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</si>
  <si>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</si>
  <si>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</si>
  <si>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</si>
  <si>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</si>
  <si>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YBAM5</t>
  </si>
  <si>
    <t>Expiry-Value Date</t>
  </si>
  <si>
    <t>ICAP</t>
  </si>
  <si>
    <t>ICAA</t>
  </si>
  <si>
    <t>PREA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</si>
</sst>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</cellStyleXfs>
  <cellXfs count="46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0" fontId="6" fillId="0" borderId="0" xfId="0" applyFont="1" applyFill="1" applyBorder="1"/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8" xfId="0" applyFont="1" applyFill="1" applyBorder="1" applyAlignment="1">
      <alignment horizontal="left"/>
    </xf>
    <xf numFmtId="0" fontId="6" fillId="0" borderId="19" xfId="0" applyFont="1" applyFill="1" applyBorder="1"/>
  </cellXfs>
  <cellStyles count="9">
    <cellStyle name="Migliaia (0)_AZIONI" xfId="1"/>
    <cellStyle name="Migliaia_AZIONI" xfId="2"/>
    <cellStyle name="Normal" xfId="0" builtinId="0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On Pause</v>
        <stp/>
        <stp>{7B961AA7-3EB3-43DE-A9D8-B6DCF526ACC6}</stp>
        <tr r="P7" s="2"/>
      </tp>
      <tp t="s">
        <v>On Pause</v>
        <stp/>
        <stp>{D7CF9865-2AE6-43AD-91FA-AFA95323078F}</stp>
        <tr r="Q7" s="2"/>
      </tp>
      <tp t="s">
        <v>On Pause</v>
        <stp/>
        <stp>{4C5A8384-A89B-462A-8152-397A5B62E2F4}</stp>
        <tr r="Q6" s="2"/>
      </tp>
      <tp t="s">
        <v>On Pause</v>
        <stp/>
        <stp>{0E8FCADD-17BB-4920-903B-DC702DC36F29}</stp>
        <tr r="Q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1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20" t="s">
        <v>1</v>
      </c>
      <c r="U2" s="19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4" t="s">
        <v>9</v>
      </c>
      <c r="L3" s="15"/>
      <c r="M3" s="15"/>
      <c r="N3" s="15"/>
      <c r="O3" s="15"/>
      <c r="P3" s="15"/>
      <c r="Q3" s="16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" t="s">
        <v>5</v>
      </c>
      <c r="B4" s="5" t="s">
        <v>39</v>
      </c>
      <c r="C4" s="5" t="s">
        <v>3</v>
      </c>
      <c r="D4" s="5" t="s">
        <v>25</v>
      </c>
      <c r="E4" s="5" t="s">
        <v>29</v>
      </c>
      <c r="F4" s="5" t="s">
        <v>31</v>
      </c>
      <c r="G4" s="5" t="s">
        <v>50</v>
      </c>
      <c r="H4" s="6" t="s">
        <v>35</v>
      </c>
      <c r="I4" s="3"/>
      <c r="J4" s="7"/>
      <c r="K4" s="17" t="s">
        <v>6</v>
      </c>
      <c r="L4" s="13" t="s">
        <v>49</v>
      </c>
      <c r="M4" s="13" t="s">
        <v>14</v>
      </c>
      <c r="N4" s="13"/>
      <c r="O4" s="13"/>
      <c r="P4" s="13"/>
      <c r="Q4" s="18" t="s">
        <v>12</v>
      </c>
      <c r="R4" s="8" t="s">
        <v>13</v>
      </c>
      <c r="S4" s="1"/>
      <c r="T4" s="20" t="s">
        <v>8</v>
      </c>
      <c r="U4" s="12" t="s">
        <v>21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7" t="s">
        <v>17</v>
      </c>
      <c r="B5" s="38" t="s">
        <v>40</v>
      </c>
      <c r="C5" s="38" t="s">
        <v>16</v>
      </c>
      <c r="D5" s="38" t="s">
        <v>26</v>
      </c>
      <c r="E5" s="38" t="s">
        <v>34</v>
      </c>
      <c r="F5" s="38" t="s">
        <v>33</v>
      </c>
      <c r="G5" s="38" t="s">
        <v>50</v>
      </c>
      <c r="H5" s="8" t="s">
        <v>36</v>
      </c>
      <c r="I5" s="3"/>
      <c r="J5" s="7"/>
      <c r="K5" s="27" t="s">
        <v>3</v>
      </c>
      <c r="L5" s="28">
        <v>41890</v>
      </c>
      <c r="M5" s="29">
        <v>150.92000000000002</v>
      </c>
      <c r="N5" s="29"/>
      <c r="O5" s="29"/>
      <c r="P5" s="29"/>
      <c r="Q5" s="30" t="str">
        <f>_xll.RData(K5,{"EXPIR_DATE","LAST"},,"FRQ:1S",,L5)</f>
        <v>On Pause</v>
      </c>
      <c r="R5" s="8" t="s">
        <v>13</v>
      </c>
      <c r="S5" s="1"/>
      <c r="T5" s="20" t="s">
        <v>4</v>
      </c>
      <c r="U5" s="12" t="str">
        <f>_xll.ohBoostVersion(Trigger)&amp;" / "&amp;_xll.ohVersion(Trigger)&amp;" / "&amp;_xll.qlVersion(Trigger)</f>
        <v>1_52 / 1.5.0 / 1.5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7" t="s">
        <v>18</v>
      </c>
      <c r="B6" s="38" t="s">
        <v>39</v>
      </c>
      <c r="C6" s="38" t="s">
        <v>15</v>
      </c>
      <c r="D6" s="38" t="s">
        <v>27</v>
      </c>
      <c r="E6" s="38" t="s">
        <v>32</v>
      </c>
      <c r="F6" s="38" t="s">
        <v>30</v>
      </c>
      <c r="G6" s="38" t="s">
        <v>50</v>
      </c>
      <c r="H6" s="8" t="s">
        <v>36</v>
      </c>
      <c r="I6" s="3"/>
      <c r="J6" s="21"/>
      <c r="K6" s="24" t="s">
        <v>48</v>
      </c>
      <c r="L6" s="25">
        <v>42166</v>
      </c>
      <c r="M6" s="31">
        <v>97.350000000000009</v>
      </c>
      <c r="N6" s="31"/>
      <c r="O6" s="31"/>
      <c r="P6" s="31"/>
      <c r="Q6" s="32" t="str">
        <f>_xll.RData(K6,{"EXPIR_DATE","LAST"},,"FRQ:1S",,L6)</f>
        <v>On Pause</v>
      </c>
      <c r="R6" s="8" t="s">
        <v>13</v>
      </c>
      <c r="S6" s="1"/>
      <c r="T6" s="20" t="s">
        <v>2</v>
      </c>
      <c r="U6" s="12">
        <f>_xll.ohRepositoryObjectCount(Trigger)</f>
        <v>903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7" t="s">
        <v>19</v>
      </c>
      <c r="B7" s="38" t="s">
        <v>40</v>
      </c>
      <c r="C7" s="38"/>
      <c r="D7" s="38" t="s">
        <v>41</v>
      </c>
      <c r="E7" s="38" t="s">
        <v>42</v>
      </c>
      <c r="F7" s="38" t="s">
        <v>43</v>
      </c>
      <c r="G7" s="38" t="s">
        <v>52</v>
      </c>
      <c r="H7" s="8" t="s">
        <v>37</v>
      </c>
      <c r="I7" s="3"/>
      <c r="J7" s="21"/>
      <c r="K7" s="24" t="str">
        <f>Currency&amp;VLOOKUP(Currency,FuturesTable,5,0)&amp;VLOOKUP(Currency,FuturesTable,6,0)&amp;"10Y"</f>
        <v>AUDSM6AB10Y</v>
      </c>
      <c r="L7" s="25">
        <v>41876</v>
      </c>
      <c r="M7" s="34" t="str">
        <f>N7&amp;"/"&amp;O7</f>
        <v>3.77/3.83</v>
      </c>
      <c r="N7" s="31">
        <v>3.77</v>
      </c>
      <c r="O7" s="31">
        <v>3.83</v>
      </c>
      <c r="P7" s="31" t="str">
        <f>_xll.RData(K7&amp;"="&amp;VLOOKUP(Currency,FuturesTable,7,0),{"BID","ASK"},,"FRQ:1S",,N7)</f>
        <v>On Pause</v>
      </c>
      <c r="Q7" s="32" t="str">
        <f>_xll.RData(K7&amp;"="&amp;VLOOKUP(Currency,FuturesTable,7,0),"VALUE_DT1",,"FRQ:1S",,L7)</f>
        <v>On Pause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7" t="s">
        <v>20</v>
      </c>
      <c r="B8" s="38" t="s">
        <v>39</v>
      </c>
      <c r="C8" s="38"/>
      <c r="D8" s="38" t="s">
        <v>44</v>
      </c>
      <c r="E8" s="38" t="s">
        <v>32</v>
      </c>
      <c r="F8" s="38" t="s">
        <v>30</v>
      </c>
      <c r="G8" s="38" t="s">
        <v>50</v>
      </c>
      <c r="H8" s="8" t="s">
        <v>36</v>
      </c>
      <c r="I8" s="3"/>
      <c r="J8" s="7"/>
      <c r="K8" s="14" t="s">
        <v>7</v>
      </c>
      <c r="L8" s="15"/>
      <c r="M8" s="15"/>
      <c r="N8" s="15"/>
      <c r="O8" s="15"/>
      <c r="P8" s="15"/>
      <c r="Q8" s="16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7" t="s">
        <v>21</v>
      </c>
      <c r="B9" s="38" t="s">
        <v>39</v>
      </c>
      <c r="C9" s="38"/>
      <c r="D9" s="38" t="s">
        <v>45</v>
      </c>
      <c r="E9" s="38" t="s">
        <v>46</v>
      </c>
      <c r="F9" s="38" t="s">
        <v>47</v>
      </c>
      <c r="G9" s="38" t="s">
        <v>51</v>
      </c>
      <c r="H9" s="8" t="s">
        <v>38</v>
      </c>
      <c r="I9" s="3"/>
      <c r="J9" s="7"/>
      <c r="K9" s="17" t="s">
        <v>0</v>
      </c>
      <c r="L9" s="13" t="s">
        <v>10</v>
      </c>
      <c r="M9" s="13" t="s">
        <v>11</v>
      </c>
      <c r="N9" s="13"/>
      <c r="O9" s="13"/>
      <c r="P9" s="13"/>
      <c r="Q9" s="18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7" t="s">
        <v>22</v>
      </c>
      <c r="B10" s="38"/>
      <c r="C10" s="38"/>
      <c r="D10" s="38"/>
      <c r="E10" s="38"/>
      <c r="F10" s="38"/>
      <c r="G10" s="38"/>
      <c r="H10" s="8"/>
      <c r="I10" s="3"/>
      <c r="J10" s="7"/>
      <c r="K10" s="22" t="str">
        <f>PROPER(Currency)&amp;VLOOKUP(Currency,FuturesTable,8,0)&amp;VLOOKUP(Currency,FuturesTable,2,0)</f>
        <v>AudBBSW6M</v>
      </c>
      <c r="L10" s="23" t="e">
        <f>_xll.qlLastFixingQuoteReferenceDate(FirstIndex&amp;"LastFixing_Quote",Trigger)</f>
        <v>#NUM!</v>
      </c>
      <c r="M10" s="33" t="e">
        <f>_xll.qlQuoteValue(FirstIndex&amp;"LastFixing_Quote",Trigger)</f>
        <v>#NUM!</v>
      </c>
      <c r="N10" s="33"/>
      <c r="O10" s="33"/>
      <c r="P10" s="33"/>
      <c r="Q10" s="35" t="str">
        <f ca="1">IF(AND(ISERROR(L10),ISERROR(M10)),_xll.ohRangeRetrieveError(L10)&amp;" "&amp;_xll.ohRangeRetrieveError(M10),IF(ISERROR(L10),_xll.ohRangeRetrieveError(L10),_xll.ohRangeRetrieveError(M10)))</f>
        <v>qlLastFixingQuoteReferenceDate - empty timeseries qlQuoteValue - BBSW6M Actual/365 (Fixed) has no fixing</v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7" t="s">
        <v>23</v>
      </c>
      <c r="B11" s="38"/>
      <c r="C11" s="38"/>
      <c r="D11" s="38"/>
      <c r="E11" s="38"/>
      <c r="F11" s="38"/>
      <c r="G11" s="38"/>
      <c r="H11" s="8"/>
      <c r="I11" s="3"/>
      <c r="J11" s="7"/>
      <c r="K11" s="24" t="str">
        <f>UPPER(Currency)&amp;"STD"</f>
        <v>AUDSTD</v>
      </c>
      <c r="L11" s="25">
        <f>_xll.qlTermStructureReferenceDate(K11,Trigger)</f>
        <v>41877</v>
      </c>
      <c r="M11" s="26">
        <f>_xll.qlYieldTSDiscount(K11,L11)</f>
        <v>1</v>
      </c>
      <c r="N11" s="26"/>
      <c r="O11" s="26"/>
      <c r="P11" s="26"/>
      <c r="Q11" s="36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43" t="s">
        <v>24</v>
      </c>
      <c r="B12" s="44"/>
      <c r="C12" s="41"/>
      <c r="D12" s="10" t="s">
        <v>28</v>
      </c>
      <c r="E12" s="10" t="s">
        <v>29</v>
      </c>
      <c r="F12" s="10" t="s">
        <v>30</v>
      </c>
      <c r="G12" s="10"/>
      <c r="H12" s="11" t="s">
        <v>36</v>
      </c>
      <c r="I12" s="3"/>
      <c r="J12" s="7"/>
      <c r="K12" s="24" t="str">
        <f>UPPER(Currency)&amp;"ON"</f>
        <v>AUDON</v>
      </c>
      <c r="L12" s="25">
        <f>_xll.qlTermStructureReferenceDate(K12,Trigger)</f>
        <v>41877</v>
      </c>
      <c r="M12" s="26">
        <f>_xll.qlYieldTSDiscount(K12,L12)</f>
        <v>1</v>
      </c>
      <c r="N12" s="26"/>
      <c r="O12" s="26"/>
      <c r="P12" s="26"/>
      <c r="Q12" s="37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4" t="str">
        <f>UPPER(Currency)&amp;"1M"</f>
        <v>AUD1M</v>
      </c>
      <c r="L13" s="25">
        <f>_xll.qlTermStructureReferenceDate(K13,Trigger)</f>
        <v>41877</v>
      </c>
      <c r="M13" s="26">
        <f>_xll.qlYieldTSDiscount(K13,L13)</f>
        <v>1</v>
      </c>
      <c r="N13" s="26"/>
      <c r="O13" s="26"/>
      <c r="P13" s="26"/>
      <c r="Q13" s="37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9">
        <f t="array" ref="C14:C17">_xll.qlIMMNextDates(_xll.qlSettingsEvaluationDate(Trigger)-1,B14:B17)</f>
        <v>41899</v>
      </c>
      <c r="D14" s="6" t="str">
        <f t="array" ref="D14:D17">VLOOKUP(Currency,FuturesTable,4,0)&amp;_xll.qlIMMcode(FuturesDates)</f>
        <v>YBAU4</v>
      </c>
      <c r="E14" s="3"/>
      <c r="F14" s="3"/>
      <c r="G14" s="3"/>
      <c r="H14" s="3"/>
      <c r="I14" s="3"/>
      <c r="J14" s="7"/>
      <c r="K14" s="24" t="str">
        <f>UPPER(Currency)&amp;"3M"</f>
        <v>AUD3M</v>
      </c>
      <c r="L14" s="25">
        <f>_xll.qlTermStructureReferenceDate(K14,Trigger)</f>
        <v>41877</v>
      </c>
      <c r="M14" s="26">
        <f>_xll.qlYieldTSDiscount(K14,L14)</f>
        <v>1</v>
      </c>
      <c r="N14" s="26"/>
      <c r="O14" s="26"/>
      <c r="P14" s="26"/>
      <c r="Q14" s="37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2" t="b">
        <v>1</v>
      </c>
      <c r="C15" s="40">
        <v>41990</v>
      </c>
      <c r="D15" s="8" t="str">
        <v>YBAZ4</v>
      </c>
      <c r="E15" s="3"/>
      <c r="F15" s="3"/>
      <c r="G15" s="3"/>
      <c r="H15" s="3"/>
      <c r="I15" s="3"/>
      <c r="J15" s="7"/>
      <c r="K15" s="24" t="str">
        <f>UPPER(Currency)&amp;"6M"</f>
        <v>AUD6M</v>
      </c>
      <c r="L15" s="25">
        <f>_xll.qlTermStructureReferenceDate(K15,Trigger)</f>
        <v>41877</v>
      </c>
      <c r="M15" s="26">
        <f>_xll.qlYieldTSDiscount(K15,L15)</f>
        <v>1</v>
      </c>
      <c r="N15" s="26"/>
      <c r="O15" s="26"/>
      <c r="P15" s="26"/>
      <c r="Q15" s="37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ht="12" thickBot="1" x14ac:dyDescent="0.25">
      <c r="A16" s="3"/>
      <c r="B16" s="42" t="b">
        <v>1</v>
      </c>
      <c r="C16" s="40">
        <v>42081</v>
      </c>
      <c r="D16" s="8" t="str">
        <v>YBAH5</v>
      </c>
      <c r="E16" s="3"/>
      <c r="F16" s="3"/>
      <c r="G16" s="3"/>
      <c r="H16" s="3"/>
      <c r="I16" s="3"/>
      <c r="J16" s="9"/>
      <c r="K16" s="45"/>
      <c r="L16" s="45"/>
      <c r="M16" s="45"/>
      <c r="N16" s="45"/>
      <c r="O16" s="45"/>
      <c r="P16" s="45"/>
      <c r="Q16" s="45"/>
      <c r="R16" s="1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3" t="b">
        <v>1</v>
      </c>
      <c r="C17" s="41">
        <v>42172</v>
      </c>
      <c r="D17" s="11" t="str">
        <v>YBAM5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J101" s="3"/>
      <c r="K101" s="3"/>
      <c r="L101" s="3"/>
      <c r="M101" s="3"/>
      <c r="N101" s="3"/>
      <c r="O101" s="3"/>
      <c r="P101" s="3"/>
      <c r="Q101" s="3"/>
      <c r="R101" s="3"/>
    </row>
  </sheetData>
  <phoneticPr fontId="2" type="noConversion"/>
  <dataValidations count="3">
    <dataValidation type="list" allowBlank="1" showInputMessage="1" showErrorMessage="1" sqref="U4">
      <formula1>"EUR,USD,GBP,JPY,CHF,AUD,CNY,CNH,HKD"</formula1>
    </dataValidation>
    <dataValidation type="list" allowBlank="1" showInputMessage="1" showErrorMessage="1" sqref="K5">
      <formula1>TenYearsBondFutures</formula1>
    </dataValidation>
    <dataValidation type="list" allowBlank="1" showInputMessage="1" showErrorMessage="1" sqref="K6">
      <formula1>IMMFutures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ommandButton2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4" name="CommandButton2"/>
      </mc:Fallback>
    </mc:AlternateContent>
    <mc:AlternateContent xmlns:mc="http://schemas.openxmlformats.org/markup-compatibility/2006">
      <mc:Choice Requires="x14">
        <control shapeId="1025" r:id="rId6" name="CommandButton1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6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2007-04-04T08:40:21Z</cp:lastPrinted>
  <dcterms:created xsi:type="dcterms:W3CDTF">2006-04-26T09:45:07Z</dcterms:created>
  <dcterms:modified xsi:type="dcterms:W3CDTF">2014-08-26T13:05:24Z</dcterms:modified>
</cp:coreProperties>
</file>