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8870" yWindow="-15" windowWidth="18915" windowHeight="10350" tabRatio="879"/>
  </bookViews>
  <sheets>
    <sheet name="General Settings" sheetId="56" r:id="rId1"/>
    <sheet name="CNH Hibor" sheetId="6" r:id="rId2"/>
    <sheet name="Deposits" sheetId="15" r:id="rId3"/>
    <sheet name="FRAs" sheetId="16" r:id="rId4"/>
    <sheet name="OIS" sheetId="22" r:id="rId5"/>
    <sheet name="Swap3M" sheetId="25" r:id="rId6"/>
  </sheets>
  <definedNames>
    <definedName name="Calendar">'General Settings'!$I$11</definedName>
    <definedName name="Contributor" localSheetId="2">Deposits!#REF!</definedName>
    <definedName name="Contributor" localSheetId="4">OIS!$O$2</definedName>
    <definedName name="Contributor">Swap3M!$O$2</definedName>
    <definedName name="ContributorFRA">FRAs!$N$4</definedName>
    <definedName name="Contributors">'General Settings'!$C$12:$C$21</definedName>
    <definedName name="ContributorTable" localSheetId="2">Deposits!#REF!</definedName>
    <definedName name="ContributorTable">'General Settings'!$C$12:$D$21</definedName>
    <definedName name="Conventions" localSheetId="5">Swap3M!#REF!</definedName>
    <definedName name="Counter">#REF!</definedName>
    <definedName name="Currency">'General Settings'!$D$4</definedName>
    <definedName name="Discounting">'General Settings'!$I$9</definedName>
    <definedName name="Discounting2">'General Settings'!#REF!</definedName>
    <definedName name="EvaluationDate">'General Settings'!$I$10</definedName>
    <definedName name="FamilyName">'General Settings'!$I$19</definedName>
    <definedName name="FileName" localSheetId="1">'CNH Hibor'!#REF!</definedName>
    <definedName name="FileOverwrite">'General Settings'!$I$8</definedName>
    <definedName name="FixingType">'General Settings'!$I$21</definedName>
    <definedName name="Instruments" localSheetId="3">FRAs!$M$7:$M$33</definedName>
    <definedName name="Instruments" localSheetId="4">OIS!$N$5:$N$58</definedName>
    <definedName name="Instruments" localSheetId="5">Swap3M!$N$5:$N$43</definedName>
    <definedName name="InterpolationType">'General Settings'!$D$9</definedName>
    <definedName name="LastFixingsTrigger">'General Settings'!$D$8</definedName>
    <definedName name="LastUpdate">'General Settings'!$D$23</definedName>
    <definedName name="LiveDataFeed">'General Settings'!$D$24</definedName>
    <definedName name="MoneyMarketDayCounter">'General Settings'!$I$20</definedName>
    <definedName name="ObjectOverwrite">'General Settings'!$I$5</definedName>
    <definedName name="OverNightIndexCalendar">'General Settings'!#REF!</definedName>
    <definedName name="Permanent">'General Settings'!$I$4</definedName>
    <definedName name="PriceTickValue">'General Settings'!$I$18</definedName>
    <definedName name="Quote" localSheetId="2">Deposits!$P$4:$P$21</definedName>
    <definedName name="Quote" localSheetId="3">FRAs!$W$7:$W$33</definedName>
    <definedName name="Quote" localSheetId="4">OIS!$X$5:$X$58</definedName>
    <definedName name="Quote" localSheetId="5">Swap3M!$X$5:$X$43</definedName>
    <definedName name="QuoteLive" localSheetId="2">Deposits!$L$4:$L$21</definedName>
    <definedName name="QuoteLive" localSheetId="3">FRAs!$S$7:$S$33</definedName>
    <definedName name="QuoteLive" localSheetId="4">OIS!$T$5:$T$58</definedName>
    <definedName name="QuoteLive" localSheetId="5">Swap3M!$T$5:$T$43</definedName>
    <definedName name="QuoteStatic" localSheetId="2">Deposits!$N$4:$N$21</definedName>
    <definedName name="QuoteStatic" localSheetId="3">FRAs!$U$7:$U$33</definedName>
    <definedName name="QuoteStatic" localSheetId="4">OIS!$V$5:$V$58</definedName>
    <definedName name="QuoteStatic" localSheetId="5">Swap3M!$V$5:$V$43</definedName>
    <definedName name="QuoteSuffix">'General Settings'!$I$16</definedName>
    <definedName name="RateTickValue">'General Settings'!$I$17</definedName>
    <definedName name="ReutersRtMode">'General Settings'!$D$6</definedName>
    <definedName name="SerializationPath">'General Settings'!$I$7</definedName>
    <definedName name="Serialize">'General Settings'!$I$6</definedName>
    <definedName name="Swap3M4Y">Swap3M!$X$13</definedName>
    <definedName name="Swap6M4Y">#REF!</definedName>
    <definedName name="SwapMainSetConventions">Swap3M!#REF!</definedName>
    <definedName name="SwapSecondarySetConventions">#REF!</definedName>
    <definedName name="Traits" localSheetId="1">'CNH Hibor'!#REF!</definedName>
    <definedName name="Trigger">'General Settings'!$D$5</definedName>
    <definedName name="TriggerCounter">'General Settings'!$D$7</definedName>
  </definedNames>
  <calcPr calcId="145621"/>
</workbook>
</file>

<file path=xl/calcChain.xml><?xml version="1.0" encoding="utf-8"?>
<calcChain xmlns="http://schemas.openxmlformats.org/spreadsheetml/2006/main">
  <c r="P4" i="15" l="1" a="1"/>
  <c r="P4" i="15"/>
  <c r="P5" i="15"/>
  <c r="P6" i="15"/>
  <c r="P7" i="15"/>
  <c r="P8" i="15"/>
  <c r="P9" i="15"/>
  <c r="P10" i="15"/>
  <c r="P11" i="15"/>
  <c r="P12" i="15"/>
  <c r="P13" i="15"/>
  <c r="P14" i="15"/>
  <c r="P15" i="15"/>
  <c r="P16" i="15"/>
  <c r="P17" i="15"/>
  <c r="P18" i="15"/>
  <c r="P19" i="15"/>
  <c r="P20" i="15"/>
  <c r="P21" i="15"/>
  <c r="X5" i="25" a="1"/>
  <c r="X5" i="25"/>
  <c r="X6" i="25"/>
  <c r="X7" i="25"/>
  <c r="X8" i="25"/>
  <c r="X9" i="25"/>
  <c r="X10" i="25"/>
  <c r="X11" i="25"/>
  <c r="X12" i="25"/>
  <c r="X13" i="25"/>
  <c r="X14" i="25"/>
  <c r="X15" i="25"/>
  <c r="X16" i="25"/>
  <c r="X17" i="25"/>
  <c r="X18" i="25"/>
  <c r="X19" i="25"/>
  <c r="X20" i="25"/>
  <c r="X21" i="25"/>
  <c r="X22" i="25"/>
  <c r="X23" i="25"/>
  <c r="X24" i="25"/>
  <c r="X25" i="25"/>
  <c r="X26" i="25"/>
  <c r="X27" i="25"/>
  <c r="X28" i="25"/>
  <c r="X29" i="25"/>
  <c r="X30" i="25"/>
  <c r="X31" i="25"/>
  <c r="X32" i="25"/>
  <c r="X33" i="25"/>
  <c r="X34" i="25"/>
  <c r="X35" i="25"/>
  <c r="X36" i="25"/>
  <c r="X37" i="25"/>
  <c r="X38" i="25"/>
  <c r="X39" i="25"/>
  <c r="X40" i="25"/>
  <c r="X41" i="25"/>
  <c r="X42" i="25"/>
  <c r="X43" i="25"/>
  <c r="X5" i="22" a="1"/>
  <c r="X5" i="22"/>
  <c r="X6" i="22"/>
  <c r="X7" i="22"/>
  <c r="X8" i="22"/>
  <c r="X9" i="22"/>
  <c r="X10" i="22"/>
  <c r="X11" i="22"/>
  <c r="X12" i="22"/>
  <c r="X13" i="22"/>
  <c r="X14" i="22"/>
  <c r="X15" i="22"/>
  <c r="X16" i="22"/>
  <c r="X17" i="22"/>
  <c r="X18" i="22"/>
  <c r="X19" i="22"/>
  <c r="X20" i="22"/>
  <c r="X21" i="22"/>
  <c r="X22" i="22"/>
  <c r="X23" i="22"/>
  <c r="X24" i="22"/>
  <c r="X25" i="22"/>
  <c r="X26" i="22"/>
  <c r="X27" i="22"/>
  <c r="X28" i="22"/>
  <c r="X29" i="22"/>
  <c r="X30" i="22"/>
  <c r="X31" i="22"/>
  <c r="X32" i="22"/>
  <c r="X33" i="22"/>
  <c r="X34" i="22"/>
  <c r="X35" i="22"/>
  <c r="X36" i="22"/>
  <c r="X37" i="22"/>
  <c r="X38" i="22"/>
  <c r="X39" i="22"/>
  <c r="X40" i="22"/>
  <c r="X41" i="22"/>
  <c r="X42" i="22"/>
  <c r="X43" i="22"/>
  <c r="X44" i="22"/>
  <c r="X45" i="22"/>
  <c r="X46" i="22"/>
  <c r="X47" i="22"/>
  <c r="X48" i="22"/>
  <c r="X49" i="22"/>
  <c r="X50" i="22"/>
  <c r="X51" i="22"/>
  <c r="X52" i="22"/>
  <c r="X53" i="22"/>
  <c r="X54" i="22"/>
  <c r="X55" i="22"/>
  <c r="X56" i="22"/>
  <c r="X57" i="22"/>
  <c r="X58" i="22"/>
  <c r="W7" i="16" a="1"/>
  <c r="W7" i="16"/>
  <c r="W8" i="16"/>
  <c r="W9" i="16"/>
  <c r="W10" i="16"/>
  <c r="W11" i="16"/>
  <c r="W12" i="16"/>
  <c r="W13" i="16"/>
  <c r="W14" i="16"/>
  <c r="W15" i="16"/>
  <c r="W16" i="16"/>
  <c r="W17" i="16"/>
  <c r="W18" i="16"/>
  <c r="W19" i="16"/>
  <c r="W20" i="16"/>
  <c r="W21" i="16"/>
  <c r="W22" i="16"/>
  <c r="W23" i="16"/>
  <c r="W24" i="16"/>
  <c r="W25" i="16"/>
  <c r="W26" i="16"/>
  <c r="W27" i="16"/>
  <c r="W28" i="16"/>
  <c r="W29" i="16"/>
  <c r="W30" i="16"/>
  <c r="W31" i="16"/>
  <c r="W32" i="16"/>
  <c r="W33" i="16"/>
  <c r="S17" i="16"/>
  <c r="S15" i="16"/>
  <c r="S20" i="16"/>
  <c r="S7" i="16"/>
  <c r="S9" i="16"/>
  <c r="S30" i="16"/>
  <c r="S12" i="16"/>
  <c r="S32" i="16"/>
  <c r="S22" i="16"/>
  <c r="S27" i="16"/>
  <c r="S24" i="16"/>
  <c r="S14" i="16"/>
  <c r="S19" i="16"/>
  <c r="S16" i="16"/>
  <c r="S29" i="16"/>
  <c r="S11" i="16"/>
  <c r="S8" i="16"/>
  <c r="S21" i="16"/>
  <c r="S26" i="16"/>
  <c r="S33" i="16"/>
  <c r="S31" i="16"/>
  <c r="S13" i="16"/>
  <c r="S18" i="16"/>
  <c r="S25" i="16"/>
  <c r="S23" i="16"/>
  <c r="S28" i="16"/>
  <c r="S10" i="16"/>
  <c r="E5" i="25" l="1"/>
  <c r="E6" i="25"/>
  <c r="N6" i="25"/>
  <c r="K20" i="15"/>
  <c r="K19" i="15"/>
  <c r="K18" i="15"/>
  <c r="K17" i="15"/>
  <c r="K16" i="15"/>
  <c r="K15" i="15"/>
  <c r="K14" i="15"/>
  <c r="K13" i="15"/>
  <c r="K12" i="15"/>
  <c r="K11" i="15"/>
  <c r="K10" i="15"/>
  <c r="K9" i="15"/>
  <c r="K8" i="15"/>
  <c r="K7" i="15"/>
  <c r="K6" i="15"/>
  <c r="K5" i="15"/>
  <c r="K4" i="15"/>
  <c r="K21" i="15"/>
  <c r="D8" i="56"/>
  <c r="T6" i="25"/>
  <c r="F6" i="25"/>
  <c r="F5" i="25"/>
  <c r="K3" i="15"/>
  <c r="O13" i="6" l="1"/>
  <c r="O12" i="6"/>
  <c r="O11" i="6"/>
  <c r="O10" i="6"/>
  <c r="O9" i="6"/>
  <c r="O8" i="6"/>
  <c r="O7" i="6"/>
  <c r="O6" i="6"/>
  <c r="Y6" i="25"/>
  <c r="R13" i="6" l="1"/>
  <c r="J11" i="6"/>
  <c r="I6" i="6" l="1"/>
  <c r="I13" i="6"/>
  <c r="I12" i="6"/>
  <c r="I11" i="6"/>
  <c r="I10" i="6"/>
  <c r="I9" i="6"/>
  <c r="I8" i="6"/>
  <c r="I7" i="6"/>
  <c r="S10" i="6"/>
  <c r="S9" i="6"/>
  <c r="S7" i="6"/>
  <c r="S13" i="6"/>
  <c r="S11" i="6"/>
  <c r="S12" i="6"/>
  <c r="S8" i="6"/>
  <c r="S6" i="6"/>
  <c r="K6" i="6"/>
  <c r="M6" i="6" s="1"/>
  <c r="L6" i="6"/>
  <c r="E13" i="6" l="1"/>
  <c r="E12" i="6"/>
  <c r="E11" i="6"/>
  <c r="E10" i="6"/>
  <c r="E9" i="6"/>
  <c r="E8" i="6"/>
  <c r="E7" i="6"/>
  <c r="E6" i="6"/>
  <c r="K13" i="6"/>
  <c r="K12" i="6"/>
  <c r="K11" i="6"/>
  <c r="L11" i="6" s="1"/>
  <c r="K10" i="6"/>
  <c r="L10" i="6" s="1"/>
  <c r="K9" i="6"/>
  <c r="K8" i="6"/>
  <c r="K7" i="6"/>
  <c r="M7" i="6" s="1"/>
  <c r="M10" i="6"/>
  <c r="M11" i="6"/>
  <c r="L7" i="6"/>
  <c r="O5" i="6"/>
  <c r="L13" i="6"/>
  <c r="M13" i="6"/>
  <c r="L12" i="6"/>
  <c r="M12" i="6"/>
  <c r="M9" i="6"/>
  <c r="L9" i="6"/>
  <c r="M8" i="6"/>
  <c r="L8" i="6"/>
  <c r="K22" i="16" l="1"/>
  <c r="K23" i="16"/>
  <c r="K24" i="16"/>
  <c r="K25" i="16"/>
  <c r="K26" i="16"/>
  <c r="K27" i="16"/>
  <c r="K28" i="16"/>
  <c r="J28" i="16" s="1"/>
  <c r="K29" i="16"/>
  <c r="J29" i="16" s="1"/>
  <c r="K30" i="16"/>
  <c r="J30" i="16" s="1"/>
  <c r="K31" i="16"/>
  <c r="J31" i="16" s="1"/>
  <c r="K32" i="16"/>
  <c r="J32" i="16" s="1"/>
  <c r="J23" i="16"/>
  <c r="J24" i="16"/>
  <c r="J25" i="16"/>
  <c r="J26" i="16"/>
  <c r="J27" i="16"/>
  <c r="J22" i="16"/>
  <c r="C23" i="16"/>
  <c r="C24" i="16"/>
  <c r="C25" i="16"/>
  <c r="C26" i="16"/>
  <c r="C27" i="16"/>
  <c r="C28" i="16"/>
  <c r="C29" i="16"/>
  <c r="C30" i="16"/>
  <c r="C31" i="16"/>
  <c r="C32" i="16"/>
  <c r="C33" i="16"/>
  <c r="C22" i="16"/>
  <c r="K33" i="16" l="1"/>
  <c r="J33" i="16" s="1"/>
  <c r="K21" i="16"/>
  <c r="J21" i="16" s="1"/>
  <c r="K20" i="16"/>
  <c r="J20" i="16" s="1"/>
  <c r="K19" i="16"/>
  <c r="K18" i="16"/>
  <c r="J18" i="16" s="1"/>
  <c r="K17" i="16"/>
  <c r="J17" i="16" s="1"/>
  <c r="K16" i="16"/>
  <c r="J16" i="16" s="1"/>
  <c r="K15" i="16"/>
  <c r="J15" i="16" s="1"/>
  <c r="K14" i="16"/>
  <c r="J14" i="16" s="1"/>
  <c r="K12" i="16"/>
  <c r="J12" i="16" s="1"/>
  <c r="K11" i="16"/>
  <c r="J11" i="16" s="1"/>
  <c r="K10" i="16"/>
  <c r="J10" i="16" s="1"/>
  <c r="K9" i="16"/>
  <c r="J9" i="16" s="1"/>
  <c r="K8" i="16"/>
  <c r="J8" i="16" s="1"/>
  <c r="K7" i="16"/>
  <c r="J7" i="16" s="1"/>
  <c r="K13" i="16"/>
  <c r="J13" i="16" s="1"/>
  <c r="C19" i="16"/>
  <c r="J19" i="16" l="1"/>
  <c r="E3" i="6" l="1"/>
  <c r="T13" i="25"/>
  <c r="T18" i="25"/>
  <c r="T43" i="25"/>
  <c r="T24" i="25"/>
  <c r="T20" i="22"/>
  <c r="T28" i="22"/>
  <c r="T49" i="22"/>
  <c r="T25" i="22"/>
  <c r="T16" i="22"/>
  <c r="T51" i="22"/>
  <c r="T31" i="22"/>
  <c r="T7" i="25"/>
  <c r="T18" i="22"/>
  <c r="T14" i="22"/>
  <c r="T8" i="22"/>
  <c r="T7" i="22"/>
  <c r="T43" i="22"/>
  <c r="T21" i="22"/>
  <c r="T9" i="25"/>
  <c r="T39" i="25"/>
  <c r="T5" i="22"/>
  <c r="T37" i="22"/>
  <c r="T23" i="25"/>
  <c r="T23" i="22"/>
  <c r="T17" i="22"/>
  <c r="T26" i="25"/>
  <c r="T29" i="22"/>
  <c r="T36" i="22"/>
  <c r="T25" i="25"/>
  <c r="T21" i="25"/>
  <c r="T15" i="25"/>
  <c r="T35" i="25"/>
  <c r="T38" i="25"/>
  <c r="T13" i="22"/>
  <c r="T38" i="22"/>
  <c r="T58" i="22"/>
  <c r="T57" i="22"/>
  <c r="T39" i="22"/>
  <c r="T15" i="22"/>
  <c r="T30" i="22"/>
  <c r="T12" i="25"/>
  <c r="T44" i="22"/>
  <c r="T35" i="22"/>
  <c r="T6" i="22"/>
  <c r="T29" i="25"/>
  <c r="T11" i="22"/>
  <c r="T50" i="22"/>
  <c r="T5" i="25"/>
  <c r="T22" i="25"/>
  <c r="T55" i="22"/>
  <c r="T22" i="22"/>
  <c r="T27" i="25"/>
  <c r="T42" i="25"/>
  <c r="T34" i="22"/>
  <c r="T41" i="22"/>
  <c r="T17" i="25"/>
  <c r="T53" i="22"/>
  <c r="T54" i="22"/>
  <c r="T37" i="25"/>
  <c r="T34" i="25"/>
  <c r="T20" i="25"/>
  <c r="T26" i="22"/>
  <c r="T36" i="25"/>
  <c r="T32" i="22"/>
  <c r="T27" i="22"/>
  <c r="T11" i="25"/>
  <c r="T40" i="25"/>
  <c r="T10" i="25"/>
  <c r="T19" i="25"/>
  <c r="T14" i="25"/>
  <c r="T40" i="22"/>
  <c r="T33" i="22"/>
  <c r="T45" i="22"/>
  <c r="T12" i="22"/>
  <c r="T10" i="22"/>
  <c r="T42" i="22"/>
  <c r="T48" i="22"/>
  <c r="T31" i="25"/>
  <c r="T33" i="25"/>
  <c r="T16" i="25"/>
  <c r="T30" i="25"/>
  <c r="T24" i="22"/>
  <c r="T46" i="22"/>
  <c r="T32" i="25"/>
  <c r="T9" i="22"/>
  <c r="T52" i="22"/>
  <c r="T28" i="25"/>
  <c r="T56" i="22"/>
  <c r="T19" i="22"/>
  <c r="T41" i="25"/>
  <c r="T8" i="25"/>
  <c r="T47" i="22"/>
  <c r="Y5" i="25"/>
  <c r="R6" i="6" l="1"/>
  <c r="U6" i="6"/>
  <c r="R7" i="6" l="1"/>
  <c r="R8" i="6" l="1"/>
  <c r="R9" i="6"/>
  <c r="R10" i="6"/>
  <c r="R11" i="6"/>
  <c r="R12" i="6"/>
  <c r="U12" i="6"/>
  <c r="I10" i="56"/>
  <c r="D12" i="56" l="1"/>
  <c r="B1" i="56"/>
  <c r="F4" i="25" l="1"/>
  <c r="C13" i="16" l="1"/>
  <c r="C14" i="16"/>
  <c r="C15" i="16"/>
  <c r="C16" i="16"/>
  <c r="C17" i="16"/>
  <c r="C18" i="16"/>
  <c r="C20" i="16"/>
  <c r="C21" i="16"/>
  <c r="G4" i="25"/>
  <c r="E6" i="16" l="1"/>
  <c r="E3" i="15"/>
  <c r="F3" i="15"/>
  <c r="F6" i="16"/>
  <c r="F4" i="22" l="1"/>
  <c r="G4" i="22"/>
  <c r="M30" i="16" l="1"/>
  <c r="M27" i="16"/>
  <c r="M13" i="16"/>
  <c r="M23" i="16"/>
  <c r="M29" i="16"/>
  <c r="M15" i="16"/>
  <c r="N12" i="22"/>
  <c r="N20" i="22"/>
  <c r="N28" i="22"/>
  <c r="N36" i="22"/>
  <c r="N44" i="22"/>
  <c r="N52" i="22"/>
  <c r="M31" i="16"/>
  <c r="M24" i="16"/>
  <c r="M10" i="16"/>
  <c r="M21" i="16"/>
  <c r="N5" i="22"/>
  <c r="N15" i="22"/>
  <c r="N24" i="22"/>
  <c r="N33" i="22"/>
  <c r="N42" i="22"/>
  <c r="N51" i="22"/>
  <c r="M25" i="16"/>
  <c r="M12" i="16"/>
  <c r="M32" i="16"/>
  <c r="M16" i="16"/>
  <c r="N7" i="22"/>
  <c r="N17" i="22"/>
  <c r="N27" i="22"/>
  <c r="N38" i="22"/>
  <c r="N48" i="22"/>
  <c r="M22" i="16"/>
  <c r="M17" i="16"/>
  <c r="N8" i="22"/>
  <c r="N18" i="22"/>
  <c r="N29" i="22"/>
  <c r="N39" i="22"/>
  <c r="N49" i="22"/>
  <c r="M26" i="16"/>
  <c r="M28" i="16"/>
  <c r="M20" i="16"/>
  <c r="N13" i="22"/>
  <c r="N26" i="22"/>
  <c r="N41" i="22"/>
  <c r="N55" i="22"/>
  <c r="E30" i="22"/>
  <c r="E41" i="22"/>
  <c r="E21" i="22"/>
  <c r="E39" i="22"/>
  <c r="E46" i="22"/>
  <c r="E8" i="22"/>
  <c r="E4" i="22"/>
  <c r="E29" i="22"/>
  <c r="E26" i="22"/>
  <c r="E51" i="22"/>
  <c r="E23" i="22"/>
  <c r="E57" i="22"/>
  <c r="M19" i="16"/>
  <c r="M7" i="16"/>
  <c r="N16" i="22"/>
  <c r="N31" i="22"/>
  <c r="N45" i="22"/>
  <c r="N57" i="22"/>
  <c r="N14" i="22"/>
  <c r="N30" i="22"/>
  <c r="N43" i="22"/>
  <c r="N56" i="22"/>
  <c r="N58" i="22"/>
  <c r="E55" i="22"/>
  <c r="E31" i="22"/>
  <c r="M18" i="16"/>
  <c r="M33" i="16"/>
  <c r="N6" i="22"/>
  <c r="N25" i="22"/>
  <c r="N50" i="22"/>
  <c r="E52" i="22"/>
  <c r="E58" i="22"/>
  <c r="E7" i="22"/>
  <c r="E6" i="22"/>
  <c r="E50" i="22"/>
  <c r="D3" i="15"/>
  <c r="N9" i="22"/>
  <c r="N53" i="22"/>
  <c r="E15" i="22"/>
  <c r="E5" i="22"/>
  <c r="E27" i="22"/>
  <c r="E14" i="22"/>
  <c r="N35" i="22"/>
  <c r="E24" i="22"/>
  <c r="E56" i="22"/>
  <c r="N32" i="22"/>
  <c r="E11" i="22"/>
  <c r="E32" i="22"/>
  <c r="E43" i="22"/>
  <c r="N11" i="22"/>
  <c r="E12" i="22"/>
  <c r="E16" i="22"/>
  <c r="N10" i="22"/>
  <c r="N34" i="22"/>
  <c r="N54" i="22"/>
  <c r="E47" i="22"/>
  <c r="E35" i="22"/>
  <c r="E13" i="22"/>
  <c r="E40" i="22"/>
  <c r="E22" i="22"/>
  <c r="D6" i="16"/>
  <c r="E37" i="22"/>
  <c r="M8" i="16"/>
  <c r="N19" i="22"/>
  <c r="N37" i="22"/>
  <c r="N21" i="22"/>
  <c r="E34" i="22"/>
  <c r="E42" i="22"/>
  <c r="N22" i="22"/>
  <c r="E20" i="22"/>
  <c r="E45" i="22"/>
  <c r="N23" i="22"/>
  <c r="E28" i="22"/>
  <c r="E53" i="22"/>
  <c r="N40" i="22"/>
  <c r="E36" i="22"/>
  <c r="E38" i="22"/>
  <c r="E49" i="22"/>
  <c r="M9" i="16"/>
  <c r="N46" i="22"/>
  <c r="E44" i="22"/>
  <c r="E54" i="22"/>
  <c r="M11" i="16"/>
  <c r="N47" i="22"/>
  <c r="M14" i="16"/>
  <c r="E17" i="22"/>
  <c r="E25" i="22"/>
  <c r="E10" i="22"/>
  <c r="E48" i="22"/>
  <c r="E9" i="22"/>
  <c r="E18" i="22"/>
  <c r="E33" i="22"/>
  <c r="E19" i="22"/>
  <c r="N7" i="16" l="1" a="1"/>
  <c r="N8" i="16" s="1"/>
  <c r="O5" i="22" a="1"/>
  <c r="O28" i="22" s="1"/>
  <c r="E29" i="25"/>
  <c r="N21" i="25"/>
  <c r="N28" i="25"/>
  <c r="E34" i="25"/>
  <c r="D30" i="16"/>
  <c r="E30" i="16"/>
  <c r="X30" i="16" s="1"/>
  <c r="N11" i="25" l="1"/>
  <c r="N18" i="16"/>
  <c r="N23" i="16"/>
  <c r="N36" i="25"/>
  <c r="E14" i="25"/>
  <c r="N28" i="16"/>
  <c r="N22" i="16"/>
  <c r="N10" i="16"/>
  <c r="E26" i="25"/>
  <c r="N19" i="16"/>
  <c r="N12" i="16"/>
  <c r="E17" i="25"/>
  <c r="N20" i="16"/>
  <c r="N30" i="16"/>
  <c r="N15" i="16"/>
  <c r="N13" i="16"/>
  <c r="N26" i="25"/>
  <c r="N43" i="25"/>
  <c r="N22" i="25"/>
  <c r="N27" i="16"/>
  <c r="N24" i="16"/>
  <c r="N31" i="16"/>
  <c r="N24" i="25"/>
  <c r="N29" i="16"/>
  <c r="N17" i="16"/>
  <c r="N16" i="16"/>
  <c r="N25" i="16"/>
  <c r="N11" i="16"/>
  <c r="N7" i="16"/>
  <c r="E24" i="25"/>
  <c r="N9" i="16"/>
  <c r="E7" i="25"/>
  <c r="N8" i="25"/>
  <c r="N34" i="25"/>
  <c r="N32" i="16"/>
  <c r="N29" i="25"/>
  <c r="N38" i="25"/>
  <c r="N31" i="25"/>
  <c r="N26" i="16"/>
  <c r="N21" i="16"/>
  <c r="E8" i="25"/>
  <c r="N9" i="25"/>
  <c r="N17" i="25"/>
  <c r="E27" i="25"/>
  <c r="N13" i="25"/>
  <c r="N5" i="25"/>
  <c r="N30" i="25"/>
  <c r="N33" i="25"/>
  <c r="N41" i="25"/>
  <c r="E18" i="25"/>
  <c r="E21" i="25"/>
  <c r="E13" i="25"/>
  <c r="E25" i="25"/>
  <c r="N10" i="25"/>
  <c r="E4" i="25"/>
  <c r="E37" i="25"/>
  <c r="E16" i="25"/>
  <c r="N12" i="25"/>
  <c r="N25" i="25"/>
  <c r="O31" i="22"/>
  <c r="O51" i="22"/>
  <c r="O9" i="22"/>
  <c r="O23" i="22"/>
  <c r="O50" i="22"/>
  <c r="O44" i="22"/>
  <c r="O53" i="22"/>
  <c r="O47" i="22"/>
  <c r="O25" i="22"/>
  <c r="O18" i="22"/>
  <c r="O7" i="22"/>
  <c r="O32" i="22"/>
  <c r="N35" i="25"/>
  <c r="O45" i="22"/>
  <c r="O27" i="22"/>
  <c r="O29" i="22"/>
  <c r="O38" i="22"/>
  <c r="O11" i="22"/>
  <c r="O43" i="22"/>
  <c r="E22" i="25"/>
  <c r="O33" i="22"/>
  <c r="E42" i="25"/>
  <c r="E9" i="25"/>
  <c r="O39" i="22"/>
  <c r="O10" i="22"/>
  <c r="O35" i="22"/>
  <c r="O13" i="22"/>
  <c r="O6" i="22"/>
  <c r="N33" i="16"/>
  <c r="O15" i="22"/>
  <c r="E40" i="25"/>
  <c r="O40" i="22"/>
  <c r="O16" i="22"/>
  <c r="O8" i="22"/>
  <c r="O52" i="22"/>
  <c r="O34" i="22"/>
  <c r="O17" i="22"/>
  <c r="N14" i="16"/>
  <c r="O49" i="22"/>
  <c r="E28" i="25"/>
  <c r="N14" i="25"/>
  <c r="O21" i="22"/>
  <c r="O19" i="22"/>
  <c r="O37" i="22"/>
  <c r="O30" i="22"/>
  <c r="O22" i="22"/>
  <c r="O57" i="22"/>
  <c r="O46" i="22"/>
  <c r="O42" i="22"/>
  <c r="O41" i="22"/>
  <c r="O26" i="22"/>
  <c r="O20" i="22"/>
  <c r="O24" i="22"/>
  <c r="O36" i="22"/>
  <c r="O5" i="22"/>
  <c r="O12" i="22"/>
  <c r="N23" i="25"/>
  <c r="E38" i="25"/>
  <c r="E31" i="25"/>
  <c r="E43" i="25"/>
  <c r="E39" i="25"/>
  <c r="E19" i="25"/>
  <c r="O14" i="22"/>
  <c r="N20" i="25"/>
  <c r="O56" i="22"/>
  <c r="O48" i="22"/>
  <c r="N32" i="25"/>
  <c r="E30" i="25"/>
  <c r="N16" i="25"/>
  <c r="O55" i="22"/>
  <c r="E12" i="25"/>
  <c r="O54" i="22"/>
  <c r="O58" i="22"/>
  <c r="N7" i="25"/>
  <c r="N42" i="25"/>
  <c r="E11" i="25"/>
  <c r="E20" i="25"/>
  <c r="E35" i="25"/>
  <c r="N40" i="25"/>
  <c r="E36" i="25"/>
  <c r="N15" i="25"/>
  <c r="N18" i="25"/>
  <c r="N27" i="25"/>
  <c r="E10" i="25"/>
  <c r="E23" i="25"/>
  <c r="E41" i="25"/>
  <c r="E33" i="25"/>
  <c r="E15" i="25"/>
  <c r="E32" i="25"/>
  <c r="N39" i="25"/>
  <c r="N37" i="25"/>
  <c r="N19" i="25"/>
  <c r="D22" i="16"/>
  <c r="F30" i="16"/>
  <c r="E22" i="16"/>
  <c r="X22" i="16" s="1"/>
  <c r="O5" i="25" l="1" a="1"/>
  <c r="D23" i="16"/>
  <c r="E23" i="16"/>
  <c r="F23" i="16" s="1"/>
  <c r="X23" i="16"/>
  <c r="F22" i="16"/>
  <c r="O10" i="25" l="1"/>
  <c r="O5" i="25"/>
  <c r="O36" i="25"/>
  <c r="O41" i="25"/>
  <c r="O20" i="25"/>
  <c r="O12" i="25"/>
  <c r="O25" i="25"/>
  <c r="O35" i="25"/>
  <c r="O43" i="25"/>
  <c r="O9" i="25"/>
  <c r="O19" i="25"/>
  <c r="O27" i="25"/>
  <c r="O40" i="25"/>
  <c r="O34" i="25"/>
  <c r="O11" i="25"/>
  <c r="O24" i="25"/>
  <c r="O18" i="25"/>
  <c r="O42" i="25"/>
  <c r="O8" i="25"/>
  <c r="O33" i="25"/>
  <c r="O26" i="25"/>
  <c r="O39" i="25"/>
  <c r="O17" i="25"/>
  <c r="O23" i="25"/>
  <c r="O32" i="25"/>
  <c r="O7" i="25"/>
  <c r="O16" i="25"/>
  <c r="O38" i="25"/>
  <c r="O31" i="25"/>
  <c r="O22" i="25"/>
  <c r="O15" i="25"/>
  <c r="O6" i="25"/>
  <c r="O30" i="25"/>
  <c r="O37" i="25"/>
  <c r="O14" i="25"/>
  <c r="O21" i="25"/>
  <c r="O29" i="25"/>
  <c r="O13" i="25"/>
  <c r="O28" i="25"/>
  <c r="D24" i="16"/>
  <c r="D32" i="16"/>
  <c r="D27" i="16"/>
  <c r="D25" i="16"/>
  <c r="D31" i="16"/>
  <c r="D26" i="16"/>
  <c r="D28" i="16"/>
  <c r="D29" i="16"/>
  <c r="D19" i="16"/>
  <c r="E27" i="16"/>
  <c r="X27" i="16"/>
  <c r="E26" i="16"/>
  <c r="F27" i="16"/>
  <c r="E29" i="16"/>
  <c r="E19" i="16"/>
  <c r="E24" i="16"/>
  <c r="F24" i="16"/>
  <c r="X29" i="16"/>
  <c r="E32" i="16"/>
  <c r="X32" i="16" s="1"/>
  <c r="E28" i="16"/>
  <c r="E31" i="16"/>
  <c r="X31" i="16" s="1"/>
  <c r="F28" i="16"/>
  <c r="X28" i="16"/>
  <c r="E25" i="16"/>
  <c r="X19" i="16"/>
  <c r="X24" i="16"/>
  <c r="F32" i="16"/>
  <c r="X26" i="16"/>
  <c r="X25" i="16"/>
  <c r="F25" i="16"/>
  <c r="D18" i="16" l="1"/>
  <c r="F57" i="22"/>
  <c r="F9" i="22"/>
  <c r="F8" i="22"/>
  <c r="F26" i="16"/>
  <c r="F26" i="25"/>
  <c r="F42" i="25"/>
  <c r="F17" i="22"/>
  <c r="F29" i="22"/>
  <c r="F43" i="22"/>
  <c r="F28" i="25"/>
  <c r="F42" i="22"/>
  <c r="F24" i="25"/>
  <c r="F19" i="16"/>
  <c r="F10" i="22"/>
  <c r="F16" i="25"/>
  <c r="F7" i="22"/>
  <c r="F15" i="22"/>
  <c r="F56" i="22"/>
  <c r="F40" i="25"/>
  <c r="F37" i="25"/>
  <c r="F12" i="25"/>
  <c r="Y17" i="22"/>
  <c r="Y42" i="22"/>
  <c r="F27" i="22"/>
  <c r="F20" i="25"/>
  <c r="F35" i="25"/>
  <c r="F27" i="25"/>
  <c r="F5" i="22"/>
  <c r="F21" i="25"/>
  <c r="Y21" i="25" s="1"/>
  <c r="Y26" i="25"/>
  <c r="F36" i="22"/>
  <c r="Y36" i="22" s="1"/>
  <c r="F19" i="25"/>
  <c r="F33" i="22"/>
  <c r="Y33" i="22" s="1"/>
  <c r="F58" i="22"/>
  <c r="F28" i="22"/>
  <c r="Y28" i="22" s="1"/>
  <c r="Y27" i="22"/>
  <c r="Y8" i="22"/>
  <c r="Y10" i="22"/>
  <c r="F22" i="25"/>
  <c r="F40" i="22"/>
  <c r="F12" i="22"/>
  <c r="F32" i="25"/>
  <c r="Y57" i="22"/>
  <c r="Y20" i="25"/>
  <c r="F31" i="16"/>
  <c r="F11" i="22"/>
  <c r="Y11" i="22" s="1"/>
  <c r="F30" i="25"/>
  <c r="F29" i="25"/>
  <c r="Y29" i="25" s="1"/>
  <c r="Y24" i="25"/>
  <c r="Y37" i="25"/>
  <c r="F34" i="22"/>
  <c r="Y34" i="22" s="1"/>
  <c r="F14" i="25"/>
  <c r="F18" i="22"/>
  <c r="Y18" i="22" s="1"/>
  <c r="F19" i="22"/>
  <c r="F49" i="22"/>
  <c r="E18" i="16"/>
  <c r="X18" i="16" s="1"/>
  <c r="F33" i="25"/>
  <c r="F47" i="22"/>
  <c r="G7" i="22"/>
  <c r="Y27" i="25"/>
  <c r="Y15" i="22"/>
  <c r="F29" i="16"/>
  <c r="F10" i="25"/>
  <c r="F38" i="22"/>
  <c r="Y14" i="25"/>
  <c r="Y9" i="22"/>
  <c r="Y5" i="22"/>
  <c r="F15" i="25"/>
  <c r="Y15" i="25" s="1"/>
  <c r="F35" i="22"/>
  <c r="F43" i="25"/>
  <c r="Y43" i="25" s="1"/>
  <c r="F54" i="22"/>
  <c r="Y54" i="22" s="1"/>
  <c r="F55" i="22"/>
  <c r="F31" i="25"/>
  <c r="Y43" i="22"/>
  <c r="Y19" i="25"/>
  <c r="Y29" i="22"/>
  <c r="Y35" i="25"/>
  <c r="F39" i="22"/>
  <c r="Y39" i="22" s="1"/>
  <c r="F38" i="25"/>
  <c r="Y38" i="25" s="1"/>
  <c r="F22" i="22"/>
  <c r="Y22" i="22" s="1"/>
  <c r="F46" i="22"/>
  <c r="F16" i="22"/>
  <c r="Y16" i="22" s="1"/>
  <c r="F9" i="25"/>
  <c r="Y22" i="25"/>
  <c r="Y12" i="25"/>
  <c r="Y56" i="22"/>
  <c r="F25" i="25"/>
  <c r="F34" i="25"/>
  <c r="Y34" i="25" s="1"/>
  <c r="F11" i="25"/>
  <c r="Y11" i="25" s="1"/>
  <c r="F39" i="25"/>
  <c r="Y39" i="25" s="1"/>
  <c r="Y38" i="22"/>
  <c r="Y19" i="22"/>
  <c r="Y30" i="25"/>
  <c r="F13" i="25"/>
  <c r="Y13" i="25" s="1"/>
  <c r="F23" i="25"/>
  <c r="Y23" i="25" s="1"/>
  <c r="F20" i="22"/>
  <c r="Y20" i="22" s="1"/>
  <c r="F41" i="22"/>
  <c r="Y41" i="22" s="1"/>
  <c r="Y28" i="25"/>
  <c r="Y32" i="25"/>
  <c r="F53" i="22"/>
  <c r="F6" i="22"/>
  <c r="F52" i="22"/>
  <c r="Y52" i="22" s="1"/>
  <c r="Y16" i="25"/>
  <c r="Y10" i="25"/>
  <c r="Y31" i="25"/>
  <c r="Y49" i="22"/>
  <c r="F37" i="22"/>
  <c r="F44" i="22"/>
  <c r="Y44" i="22" s="1"/>
  <c r="F24" i="22"/>
  <c r="Y24" i="22" s="1"/>
  <c r="F8" i="25"/>
  <c r="Y8" i="25" s="1"/>
  <c r="Y7" i="22"/>
  <c r="Y53" i="22"/>
  <c r="Y37" i="22"/>
  <c r="F30" i="22"/>
  <c r="Y30" i="22" s="1"/>
  <c r="Y9" i="25"/>
  <c r="F14" i="22"/>
  <c r="Y14" i="22" s="1"/>
  <c r="F25" i="22"/>
  <c r="F13" i="22"/>
  <c r="Y13" i="22" s="1"/>
  <c r="F41" i="25"/>
  <c r="Y41" i="25" s="1"/>
  <c r="Y25" i="22"/>
  <c r="Y42" i="25"/>
  <c r="Y58" i="22"/>
  <c r="F50" i="22"/>
  <c r="F45" i="22"/>
  <c r="F36" i="25"/>
  <c r="Y36" i="25" s="1"/>
  <c r="F26" i="22"/>
  <c r="Y26" i="22" s="1"/>
  <c r="Y35" i="22"/>
  <c r="Y40" i="25"/>
  <c r="Y40" i="22"/>
  <c r="Y45" i="22"/>
  <c r="F32" i="22"/>
  <c r="Y32" i="22" s="1"/>
  <c r="F31" i="22"/>
  <c r="Y31" i="22" s="1"/>
  <c r="F23" i="22"/>
  <c r="Y23" i="22" s="1"/>
  <c r="F21" i="22"/>
  <c r="Y21" i="22" s="1"/>
  <c r="Y55" i="22"/>
  <c r="Y50" i="22"/>
  <c r="Y12" i="22"/>
  <c r="Y25" i="25"/>
  <c r="F18" i="25"/>
  <c r="Y18" i="25" s="1"/>
  <c r="F51" i="22"/>
  <c r="Y51" i="22" s="1"/>
  <c r="F17" i="25"/>
  <c r="Y17" i="25" s="1"/>
  <c r="Y33" i="25"/>
  <c r="Y46" i="22"/>
  <c r="Y47" i="22"/>
  <c r="F48" i="22"/>
  <c r="Y48" i="22" s="1"/>
  <c r="Y6" i="22"/>
  <c r="D16" i="15" l="1"/>
  <c r="D10" i="16"/>
  <c r="D9" i="16"/>
  <c r="D8" i="16"/>
  <c r="D15" i="15"/>
  <c r="D20" i="16"/>
  <c r="D21" i="16"/>
  <c r="D21" i="15"/>
  <c r="D17" i="16"/>
  <c r="D19" i="15"/>
  <c r="D15" i="16"/>
  <c r="D8" i="15"/>
  <c r="D33" i="16"/>
  <c r="D18" i="15"/>
  <c r="D20" i="15"/>
  <c r="D14" i="15"/>
  <c r="D12" i="16"/>
  <c r="D12" i="15"/>
  <c r="D13" i="16"/>
  <c r="D6" i="15"/>
  <c r="D17" i="15"/>
  <c r="D14" i="16"/>
  <c r="D11" i="16"/>
  <c r="D16" i="16"/>
  <c r="D11" i="15"/>
  <c r="D5" i="15"/>
  <c r="D13" i="15"/>
  <c r="D10" i="15"/>
  <c r="D9" i="15"/>
  <c r="D4" i="15"/>
  <c r="D7" i="15"/>
  <c r="D7" i="16"/>
  <c r="E4" i="15"/>
  <c r="Q4" i="15" s="1"/>
  <c r="V6" i="6"/>
  <c r="X6" i="6"/>
  <c r="G6" i="22"/>
  <c r="G46" i="22"/>
  <c r="G23" i="25"/>
  <c r="G16" i="25"/>
  <c r="G31" i="25"/>
  <c r="E7" i="16"/>
  <c r="G33" i="25"/>
  <c r="G38" i="25"/>
  <c r="G37" i="22"/>
  <c r="E7" i="15"/>
  <c r="G30" i="25"/>
  <c r="G37" i="25"/>
  <c r="E11" i="16"/>
  <c r="G28" i="22"/>
  <c r="G8" i="25"/>
  <c r="G34" i="22"/>
  <c r="G15" i="25"/>
  <c r="G16" i="22"/>
  <c r="E17" i="16"/>
  <c r="E21" i="16"/>
  <c r="G9" i="25"/>
  <c r="E13" i="16"/>
  <c r="G45" i="22"/>
  <c r="E8" i="15"/>
  <c r="G41" i="22"/>
  <c r="G5" i="22"/>
  <c r="G56" i="22"/>
  <c r="G34" i="25"/>
  <c r="G11" i="25"/>
  <c r="G22" i="22"/>
  <c r="G53" i="22"/>
  <c r="G14" i="22"/>
  <c r="G13" i="25"/>
  <c r="G20" i="25"/>
  <c r="G48" i="22"/>
  <c r="G24" i="22"/>
  <c r="G22" i="25"/>
  <c r="G11" i="22"/>
  <c r="G27" i="25"/>
  <c r="G41" i="25"/>
  <c r="G25" i="22"/>
  <c r="E8" i="16"/>
  <c r="E9" i="15"/>
  <c r="G40" i="22"/>
  <c r="G38" i="22"/>
  <c r="G13" i="22"/>
  <c r="X21" i="16"/>
  <c r="F18" i="16"/>
  <c r="G12" i="22"/>
  <c r="G10" i="22"/>
  <c r="G36" i="22"/>
  <c r="E20" i="15"/>
  <c r="G42" i="25"/>
  <c r="G29" i="22"/>
  <c r="G44" i="22"/>
  <c r="G25" i="25"/>
  <c r="E15" i="16"/>
  <c r="G54" i="22"/>
  <c r="G9" i="22"/>
  <c r="G31" i="22"/>
  <c r="E10" i="16"/>
  <c r="X17" i="16"/>
  <c r="G19" i="25"/>
  <c r="G51" i="22"/>
  <c r="G17" i="25"/>
  <c r="G27" i="22"/>
  <c r="G47" i="22"/>
  <c r="G55" i="22"/>
  <c r="G26" i="22"/>
  <c r="E21" i="15"/>
  <c r="F20" i="15"/>
  <c r="G30" i="22"/>
  <c r="G57" i="22"/>
  <c r="G17" i="22"/>
  <c r="G43" i="22"/>
  <c r="G58" i="22"/>
  <c r="E17" i="15"/>
  <c r="G40" i="25"/>
  <c r="E12" i="16"/>
  <c r="G8" i="22"/>
  <c r="E11" i="15"/>
  <c r="E9" i="16"/>
  <c r="G50" i="22"/>
  <c r="G21" i="22"/>
  <c r="E16" i="15"/>
  <c r="G18" i="22"/>
  <c r="E18" i="15"/>
  <c r="E5" i="15"/>
  <c r="G23" i="22"/>
  <c r="E10" i="15"/>
  <c r="G24" i="25"/>
  <c r="G20" i="22"/>
  <c r="G21" i="25"/>
  <c r="G39" i="25"/>
  <c r="G10" i="25"/>
  <c r="F21" i="15"/>
  <c r="G36" i="25"/>
  <c r="G32" i="25"/>
  <c r="G52" i="22"/>
  <c r="G43" i="25"/>
  <c r="E6" i="15"/>
  <c r="E14" i="16"/>
  <c r="G18" i="25"/>
  <c r="G26" i="25"/>
  <c r="E16" i="16"/>
  <c r="X16" i="16" s="1"/>
  <c r="G39" i="22"/>
  <c r="X14" i="16"/>
  <c r="E13" i="15"/>
  <c r="G14" i="25"/>
  <c r="G35" i="22"/>
  <c r="E33" i="16"/>
  <c r="G49" i="22"/>
  <c r="G15" i="22"/>
  <c r="X33" i="16"/>
  <c r="G28" i="25"/>
  <c r="E14" i="15"/>
  <c r="F13" i="15"/>
  <c r="E12" i="15"/>
  <c r="E19" i="15"/>
  <c r="G35" i="25"/>
  <c r="G33" i="22"/>
  <c r="G32" i="22"/>
  <c r="G29" i="25"/>
  <c r="G19" i="22"/>
  <c r="E20" i="16"/>
  <c r="X20" i="16" s="1"/>
  <c r="G42" i="22"/>
  <c r="G12" i="25"/>
  <c r="E15" i="15"/>
  <c r="F16" i="15"/>
  <c r="X15" i="16"/>
  <c r="F18" i="15"/>
  <c r="Q5" i="15"/>
  <c r="F5" i="15"/>
  <c r="F15" i="15"/>
  <c r="W6" i="6" l="1"/>
  <c r="Y6" i="6" s="1"/>
  <c r="U7" i="6"/>
  <c r="V8" i="6"/>
  <c r="X8" i="6"/>
  <c r="U9" i="6"/>
  <c r="U8" i="6"/>
  <c r="Q18" i="15"/>
  <c r="Q20" i="15"/>
  <c r="F6" i="15"/>
  <c r="F14" i="16"/>
  <c r="F8" i="16"/>
  <c r="Q15" i="15"/>
  <c r="Q16" i="15"/>
  <c r="Q9" i="15"/>
  <c r="F21" i="16"/>
  <c r="F10" i="16"/>
  <c r="F8" i="15"/>
  <c r="Q19" i="15"/>
  <c r="X9" i="16"/>
  <c r="X8" i="16"/>
  <c r="F33" i="16"/>
  <c r="F11" i="16"/>
  <c r="F16" i="16"/>
  <c r="Q12" i="15"/>
  <c r="Q11" i="15"/>
  <c r="Q8" i="15"/>
  <c r="F15" i="16"/>
  <c r="F7" i="16"/>
  <c r="F17" i="15"/>
  <c r="Q14" i="15"/>
  <c r="X12" i="16"/>
  <c r="X13" i="16"/>
  <c r="F9" i="15"/>
  <c r="F7" i="15"/>
  <c r="F14" i="15"/>
  <c r="Q13" i="15"/>
  <c r="Q17" i="15"/>
  <c r="X11" i="16"/>
  <c r="F12" i="16"/>
  <c r="F4" i="15"/>
  <c r="F11" i="15"/>
  <c r="Q6" i="15"/>
  <c r="Q21" i="15"/>
  <c r="Q7" i="15"/>
  <c r="F9" i="16"/>
  <c r="F10" i="15"/>
  <c r="F19" i="15"/>
  <c r="F12" i="15"/>
  <c r="Q10" i="15"/>
  <c r="Q2" i="15" s="1"/>
  <c r="X10" i="16"/>
  <c r="X7" i="16"/>
  <c r="F13" i="16"/>
  <c r="F20" i="16"/>
  <c r="F17" i="16"/>
  <c r="W8" i="6" l="1"/>
  <c r="Y8" i="6" s="1"/>
  <c r="V7" i="6"/>
  <c r="X7" i="6"/>
  <c r="U11" i="6"/>
  <c r="W7" i="6" l="1"/>
  <c r="Y7" i="6" s="1"/>
  <c r="U13" i="6"/>
  <c r="V9" i="6"/>
  <c r="X9" i="6" s="1"/>
  <c r="W9" i="6" l="1"/>
  <c r="Y9" i="6" s="1"/>
  <c r="V11" i="6"/>
  <c r="X11" i="6"/>
  <c r="F7" i="25"/>
  <c r="G7" i="25"/>
  <c r="Y7" i="25"/>
  <c r="W11" i="6" l="1"/>
  <c r="Y11" i="6" s="1"/>
  <c r="V13" i="6"/>
  <c r="X13" i="6"/>
  <c r="V12" i="6"/>
  <c r="X12" i="6" s="1"/>
  <c r="Y3" i="25"/>
  <c r="W12" i="6" l="1"/>
  <c r="Y12" i="6" s="1"/>
  <c r="W13" i="6"/>
  <c r="Y13" i="6" s="1"/>
  <c r="U10" i="6"/>
  <c r="Y3" i="22"/>
  <c r="O4" i="22"/>
  <c r="N6" i="16"/>
  <c r="O4" i="25"/>
  <c r="V10" i="6" l="1"/>
  <c r="X5" i="16"/>
  <c r="D7" i="56"/>
  <c r="X10" i="6"/>
  <c r="W10" i="6" l="1"/>
  <c r="Y10" i="6" s="1"/>
</calcChain>
</file>

<file path=xl/sharedStrings.xml><?xml version="1.0" encoding="utf-8"?>
<sst xmlns="http://schemas.openxmlformats.org/spreadsheetml/2006/main" count="1056" uniqueCount="186">
  <si>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</si>
  <si>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</si>
  <si>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</si>
  <si>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</si>
  <si>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</si>
  <si>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</si>
  <si>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</si>
  <si>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</si>
  <si>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</si>
  <si>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</si>
  <si>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</si>
  <si>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</si>
  <si>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</si>
  <si>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</si>
  <si>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</si>
  <si>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</si>
  <si>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</si>
  <si>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</si>
  <si>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</si>
  <si>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</si>
  <si>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</si>
  <si>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</si>
  <si>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</si>
  <si>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</si>
  <si>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FamilyName</t>
  </si>
  <si>
    <t>60Y</t>
  </si>
  <si>
    <t>50Y</t>
  </si>
  <si>
    <t>45Y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</si>
  <si>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</si>
  <si>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</si>
  <si>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</si>
  <si>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</si>
  <si>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</si>
  <si>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</si>
  <si>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</si>
  <si>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</si>
  <si>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</si>
  <si>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</si>
  <si>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</si>
  <si>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</si>
  <si>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</si>
  <si>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</si>
  <si>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</si>
  <si>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</si>
  <si>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</si>
  <si>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</si>
  <si>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</si>
  <si>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</si>
  <si>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</si>
  <si>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</si>
  <si>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</si>
  <si>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</si>
  <si>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</si>
  <si>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</si>
  <si>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</si>
  <si>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</si>
  <si>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</si>
  <si>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</si>
  <si>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</si>
  <si>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FixingType</t>
  </si>
  <si>
    <t>ForBasisCalc</t>
  </si>
  <si>
    <t>Discounting</t>
  </si>
  <si>
    <t>21M</t>
  </si>
  <si>
    <t>18M</t>
  </si>
  <si>
    <t>15M</t>
  </si>
  <si>
    <t>Length</t>
  </si>
  <si>
    <t>PriceTickValue</t>
  </si>
  <si>
    <t>RateTickValue</t>
  </si>
  <si>
    <t>_Quote</t>
  </si>
  <si>
    <t>QuoteSuffix</t>
  </si>
  <si>
    <t>ADDITIONAL SETTINGS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</si>
  <si>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</si>
  <si>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</si>
  <si>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</si>
  <si>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</si>
  <si>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</si>
  <si>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</si>
  <si>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</si>
  <si>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</si>
  <si>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</si>
  <si>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</si>
  <si>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</si>
  <si>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</si>
  <si>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</si>
  <si>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</si>
  <si>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</si>
  <si>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</si>
  <si>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</si>
  <si>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</si>
  <si>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x9F</t>
  </si>
  <si>
    <t>x8F</t>
  </si>
  <si>
    <t>x7F</t>
  </si>
  <si>
    <t>x6F</t>
  </si>
  <si>
    <t>x5F</t>
  </si>
  <si>
    <t>x4F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</si>
  <si>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</si>
  <si>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</si>
  <si>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</si>
  <si>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</si>
  <si>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</si>
  <si>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</si>
  <si>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</si>
  <si>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</si>
  <si>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</si>
  <si>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</si>
  <si>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</si>
  <si>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</si>
  <si>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</si>
  <si>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</si>
  <si>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</si>
  <si>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</si>
  <si>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</si>
  <si>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</si>
  <si>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USD_010_SwapQuotes</t>
  </si>
  <si>
    <t>ON</t>
  </si>
  <si>
    <t>ASK</t>
  </si>
  <si>
    <t>BID</t>
  </si>
  <si>
    <t>KLIEM</t>
  </si>
  <si>
    <t>Prebon</t>
  </si>
  <si>
    <t>TRIT</t>
  </si>
  <si>
    <t>Tradition</t>
  </si>
  <si>
    <t>TTKL</t>
  </si>
  <si>
    <t>Tullets</t>
  </si>
  <si>
    <t>The record could not be found</t>
  </si>
  <si>
    <t>ICAP</t>
  </si>
  <si>
    <t>CKCC</t>
  </si>
  <si>
    <t>Reuters</t>
  </si>
  <si>
    <t>SN</t>
  </si>
  <si>
    <t>LAST</t>
  </si>
  <si>
    <t>TN</t>
  </si>
  <si>
    <t>Contributors</t>
  </si>
  <si>
    <t>Change</t>
  </si>
  <si>
    <t>Effective</t>
  </si>
  <si>
    <t>Static</t>
  </si>
  <si>
    <t>X</t>
  </si>
  <si>
    <t>Mid Safe</t>
  </si>
  <si>
    <t>HST_CLOSE</t>
  </si>
  <si>
    <t>Mid Equivalent</t>
  </si>
  <si>
    <t>Live Data Feed</t>
  </si>
  <si>
    <t>Last update</t>
  </si>
  <si>
    <t>GCMN</t>
  </si>
  <si>
    <t>ICAP NY</t>
  </si>
  <si>
    <t>SMKR</t>
  </si>
  <si>
    <t>Contributor Code</t>
  </si>
  <si>
    <t>MonotonicCubicNaturalSpline</t>
  </si>
  <si>
    <t>InterpolationType</t>
  </si>
  <si>
    <t>TriggerCounter</t>
  </si>
  <si>
    <t>FRQ:1S</t>
  </si>
  <si>
    <t>ReutersRtMode</t>
  </si>
  <si>
    <t>GENERAL_SETTINGS</t>
  </si>
  <si>
    <t>USD_InterestRateQuotesFeed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</si>
  <si>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</si>
  <si>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</si>
  <si>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</si>
  <si>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</si>
  <si>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</si>
  <si>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</si>
  <si>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</si>
  <si>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EvaluationDate</t>
  </si>
  <si>
    <t>LastFixingsTrigger</t>
  </si>
  <si>
    <t>MoneyMarketDayCounter</t>
  </si>
  <si>
    <t>PYNY</t>
  </si>
  <si>
    <t>Tullet NY</t>
  </si>
  <si>
    <t>CNH</t>
  </si>
  <si>
    <t>Calendar</t>
  </si>
  <si>
    <t>HongKong::HKEx</t>
  </si>
  <si>
    <t>fix days</t>
  </si>
  <si>
    <t>calendar</t>
  </si>
  <si>
    <t>bdc</t>
  </si>
  <si>
    <t>eom</t>
  </si>
  <si>
    <t>Indexes</t>
  </si>
  <si>
    <t>R. Handles</t>
  </si>
  <si>
    <t>Modified Following</t>
  </si>
  <si>
    <t>Following</t>
  </si>
  <si>
    <t>Hibor</t>
  </si>
  <si>
    <t>Index Last Fixing</t>
  </si>
  <si>
    <t>1W</t>
  </si>
  <si>
    <t>dc</t>
  </si>
  <si>
    <t>Actual/365 (Fixed)</t>
  </si>
  <si>
    <t>Tradition HK</t>
  </si>
  <si>
    <t>TRHK</t>
  </si>
  <si>
    <t>Record not service permissioned</t>
  </si>
  <si>
    <t>QM</t>
  </si>
  <si>
    <t>3H</t>
  </si>
  <si>
    <t>Broker</t>
  </si>
  <si>
    <t>BRKR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</si>
</sst>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ddd\,\ dd\-mmm\-yyyy"/>
    <numFmt numFmtId="172" formatCode="ddd\,\ dd\-mmm\-yyyy\,\ h:mm:ss"/>
    <numFmt numFmtId="173" formatCode="ddd\,\ dd\-mmm\-yyyy\ h:mm:ss"/>
    <numFmt numFmtId="174" formatCode="ddd\,\ dd\-mmm\-yy"/>
  </numFmts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MS Sans Serif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b/>
      <sz val="12"/>
      <name val="MS Sans Serif"/>
      <family val="2"/>
    </font>
    <font>
      <i/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color indexed="10"/>
      <name val="Microsoft Sans Serif"/>
      <family val="2"/>
    </font>
    <font>
      <sz val="8"/>
      <color indexed="10"/>
      <name val="Arial"/>
      <family val="2"/>
    </font>
    <font>
      <sz val="8"/>
      <color indexed="12"/>
      <name val="Arial"/>
      <family val="2"/>
    </font>
    <font>
      <sz val="8"/>
      <name val="MS Sans Serif"/>
      <family val="2"/>
    </font>
    <font>
      <sz val="8"/>
      <color indexed="10"/>
      <name val="MS Sans Serif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8"/>
      <color rgb="FFFF0000"/>
      <name val="Courier New"/>
      <family val="3"/>
    </font>
    <font>
      <sz val="8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3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gray0625">
        <fgColor indexed="22"/>
        <bgColor rgb="FFFFFF00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4">
    <xf numFmtId="0" fontId="0" fillId="0" borderId="0"/>
    <xf numFmtId="0" fontId="1" fillId="0" borderId="0"/>
    <xf numFmtId="0" fontId="5" fillId="0" borderId="0"/>
    <xf numFmtId="166" fontId="6" fillId="5" borderId="0">
      <alignment horizontal="center" vertical="center"/>
    </xf>
    <xf numFmtId="9" fontId="10" fillId="0" borderId="0" applyFont="0" applyFill="0" applyBorder="0" applyAlignment="0" applyProtection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167" fontId="12" fillId="0" borderId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" fillId="0" borderId="0"/>
  </cellStyleXfs>
  <cellXfs count="250">
    <xf numFmtId="0" fontId="0" fillId="0" borderId="0" xfId="0"/>
    <xf numFmtId="0" fontId="2" fillId="3" borderId="1" xfId="1" applyFont="1" applyFill="1" applyBorder="1"/>
    <xf numFmtId="0" fontId="2" fillId="3" borderId="2" xfId="1" applyFont="1" applyFill="1" applyBorder="1"/>
    <xf numFmtId="0" fontId="2" fillId="3" borderId="3" xfId="1" applyFont="1" applyFill="1" applyBorder="1"/>
    <xf numFmtId="0" fontId="2" fillId="3" borderId="4" xfId="1" applyFont="1" applyFill="1" applyBorder="1"/>
    <xf numFmtId="0" fontId="2" fillId="3" borderId="7" xfId="1" applyFont="1" applyFill="1" applyBorder="1"/>
    <xf numFmtId="0" fontId="2" fillId="3" borderId="0" xfId="1" applyFont="1" applyFill="1" applyBorder="1"/>
    <xf numFmtId="15" fontId="2" fillId="3" borderId="4" xfId="1" applyNumberFormat="1" applyFont="1" applyFill="1" applyBorder="1"/>
    <xf numFmtId="165" fontId="2" fillId="4" borderId="6" xfId="1" applyNumberFormat="1" applyFont="1" applyFill="1" applyBorder="1" applyAlignment="1" applyProtection="1">
      <alignment horizontal="center"/>
    </xf>
    <xf numFmtId="0" fontId="2" fillId="2" borderId="5" xfId="1" applyNumberFormat="1" applyFont="1" applyFill="1" applyBorder="1"/>
    <xf numFmtId="0" fontId="1" fillId="0" borderId="0" xfId="1"/>
    <xf numFmtId="0" fontId="5" fillId="0" borderId="0" xfId="1" applyFont="1"/>
    <xf numFmtId="165" fontId="2" fillId="4" borderId="6" xfId="1" quotePrefix="1" applyNumberFormat="1" applyFont="1" applyFill="1" applyBorder="1" applyAlignment="1" applyProtection="1">
      <alignment horizontal="center"/>
    </xf>
    <xf numFmtId="0" fontId="2" fillId="4" borderId="11" xfId="1" applyNumberFormat="1" applyFont="1" applyFill="1" applyBorder="1" applyAlignment="1" applyProtection="1"/>
    <xf numFmtId="0" fontId="5" fillId="3" borderId="1" xfId="1" applyFont="1" applyFill="1" applyBorder="1"/>
    <xf numFmtId="0" fontId="5" fillId="3" borderId="2" xfId="1" applyFont="1" applyFill="1" applyBorder="1"/>
    <xf numFmtId="0" fontId="5" fillId="3" borderId="3" xfId="1" applyFont="1" applyFill="1" applyBorder="1"/>
    <xf numFmtId="0" fontId="5" fillId="3" borderId="4" xfId="1" applyFont="1" applyFill="1" applyBorder="1"/>
    <xf numFmtId="0" fontId="5" fillId="4" borderId="5" xfId="1" applyNumberFormat="1" applyFont="1" applyFill="1" applyBorder="1" applyAlignment="1" applyProtection="1"/>
    <xf numFmtId="0" fontId="5" fillId="0" borderId="0" xfId="1" applyFont="1" applyAlignment="1">
      <alignment horizontal="left"/>
    </xf>
    <xf numFmtId="0" fontId="5" fillId="3" borderId="12" xfId="1" applyFont="1" applyFill="1" applyBorder="1"/>
    <xf numFmtId="0" fontId="5" fillId="3" borderId="15" xfId="1" applyFont="1" applyFill="1" applyBorder="1"/>
    <xf numFmtId="0" fontId="5" fillId="3" borderId="16" xfId="1" applyFont="1" applyFill="1" applyBorder="1"/>
    <xf numFmtId="0" fontId="2" fillId="4" borderId="5" xfId="1" applyNumberFormat="1" applyFont="1" applyFill="1" applyBorder="1" applyAlignment="1" applyProtection="1">
      <alignment vertical="center"/>
    </xf>
    <xf numFmtId="0" fontId="5" fillId="3" borderId="11" xfId="1" applyNumberFormat="1" applyFont="1" applyFill="1" applyBorder="1" applyAlignment="1">
      <alignment horizontal="left"/>
    </xf>
    <xf numFmtId="0" fontId="5" fillId="3" borderId="12" xfId="1" applyNumberFormat="1" applyFont="1" applyFill="1" applyBorder="1" applyAlignment="1">
      <alignment horizontal="center"/>
    </xf>
    <xf numFmtId="0" fontId="5" fillId="3" borderId="18" xfId="1" applyFont="1" applyFill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2" fillId="4" borderId="6" xfId="1" applyNumberFormat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>
      <alignment vertical="center"/>
    </xf>
    <xf numFmtId="0" fontId="9" fillId="3" borderId="5" xfId="1" applyFont="1" applyFill="1" applyBorder="1" applyAlignment="1">
      <alignment horizontal="center" vertical="center" wrapText="1"/>
    </xf>
    <xf numFmtId="0" fontId="9" fillId="3" borderId="6" xfId="1" applyFont="1" applyFill="1" applyBorder="1" applyAlignment="1">
      <alignment horizontal="center" vertical="center" wrapText="1"/>
    </xf>
    <xf numFmtId="169" fontId="2" fillId="4" borderId="6" xfId="1" quotePrefix="1" applyNumberFormat="1" applyFont="1" applyFill="1" applyBorder="1" applyAlignment="1" applyProtection="1">
      <alignment horizontal="center"/>
    </xf>
    <xf numFmtId="170" fontId="2" fillId="4" borderId="6" xfId="1" quotePrefix="1" applyNumberFormat="1" applyFont="1" applyFill="1" applyBorder="1" applyAlignment="1" applyProtection="1">
      <alignment horizontal="center"/>
    </xf>
    <xf numFmtId="0" fontId="13" fillId="0" borderId="0" xfId="1" applyFont="1"/>
    <xf numFmtId="0" fontId="5" fillId="3" borderId="17" xfId="1" applyFont="1" applyFill="1" applyBorder="1" applyAlignment="1">
      <alignment horizontal="center"/>
    </xf>
    <xf numFmtId="164" fontId="14" fillId="4" borderId="5" xfId="1" applyNumberFormat="1" applyFont="1" applyFill="1" applyBorder="1" applyAlignment="1" applyProtection="1">
      <alignment horizontal="left"/>
    </xf>
    <xf numFmtId="0" fontId="5" fillId="3" borderId="5" xfId="1" applyNumberFormat="1" applyFont="1" applyFill="1" applyBorder="1" applyAlignment="1"/>
    <xf numFmtId="0" fontId="9" fillId="3" borderId="5" xfId="1" applyFont="1" applyFill="1" applyBorder="1" applyAlignment="1"/>
    <xf numFmtId="0" fontId="14" fillId="4" borderId="5" xfId="1" applyNumberFormat="1" applyFont="1" applyFill="1" applyBorder="1" applyAlignment="1" applyProtection="1">
      <alignment vertical="center"/>
    </xf>
    <xf numFmtId="0" fontId="2" fillId="4" borderId="5" xfId="1" applyNumberFormat="1" applyFont="1" applyFill="1" applyBorder="1" applyAlignment="1" applyProtection="1">
      <alignment horizontal="center" vertical="center"/>
    </xf>
    <xf numFmtId="0" fontId="5" fillId="3" borderId="5" xfId="1" applyFont="1" applyFill="1" applyBorder="1" applyAlignment="1">
      <alignment vertical="center"/>
    </xf>
    <xf numFmtId="0" fontId="13" fillId="3" borderId="19" xfId="1" applyFont="1" applyFill="1" applyBorder="1"/>
    <xf numFmtId="0" fontId="13" fillId="3" borderId="20" xfId="1" applyFont="1" applyFill="1" applyBorder="1"/>
    <xf numFmtId="0" fontId="1" fillId="0" borderId="0" xfId="1" applyAlignment="1">
      <alignment horizontal="left"/>
    </xf>
    <xf numFmtId="0" fontId="10" fillId="0" borderId="0" xfId="1" applyFont="1"/>
    <xf numFmtId="0" fontId="5" fillId="3" borderId="2" xfId="1" applyFont="1" applyFill="1" applyBorder="1" applyAlignment="1">
      <alignment horizontal="left"/>
    </xf>
    <xf numFmtId="0" fontId="14" fillId="4" borderId="11" xfId="1" applyNumberFormat="1" applyFont="1" applyFill="1" applyBorder="1" applyAlignment="1" applyProtection="1"/>
    <xf numFmtId="0" fontId="5" fillId="3" borderId="11" xfId="1" applyNumberFormat="1" applyFont="1" applyFill="1" applyBorder="1" applyAlignment="1"/>
    <xf numFmtId="0" fontId="5" fillId="3" borderId="16" xfId="1" applyNumberFormat="1" applyFont="1" applyFill="1" applyBorder="1" applyAlignment="1"/>
    <xf numFmtId="0" fontId="5" fillId="3" borderId="7" xfId="1" applyFont="1" applyFill="1" applyBorder="1" applyAlignment="1">
      <alignment horizontal="center"/>
    </xf>
    <xf numFmtId="0" fontId="5" fillId="3" borderId="15" xfId="1" applyNumberFormat="1" applyFont="1" applyFill="1" applyBorder="1" applyAlignment="1"/>
    <xf numFmtId="0" fontId="14" fillId="4" borderId="22" xfId="1" applyNumberFormat="1" applyFont="1" applyFill="1" applyBorder="1" applyAlignment="1" applyProtection="1"/>
    <xf numFmtId="0" fontId="5" fillId="3" borderId="22" xfId="1" applyNumberFormat="1" applyFont="1" applyFill="1" applyBorder="1" applyAlignment="1"/>
    <xf numFmtId="0" fontId="5" fillId="3" borderId="21" xfId="1" applyNumberFormat="1" applyFont="1" applyFill="1" applyBorder="1" applyAlignment="1"/>
    <xf numFmtId="0" fontId="5" fillId="3" borderId="20" xfId="1" applyNumberFormat="1" applyFont="1" applyFill="1" applyBorder="1" applyAlignment="1"/>
    <xf numFmtId="0" fontId="14" fillId="4" borderId="23" xfId="1" applyNumberFormat="1" applyFont="1" applyFill="1" applyBorder="1" applyAlignment="1" applyProtection="1"/>
    <xf numFmtId="0" fontId="5" fillId="3" borderId="23" xfId="1" applyNumberFormat="1" applyFont="1" applyFill="1" applyBorder="1" applyAlignment="1"/>
    <xf numFmtId="0" fontId="5" fillId="3" borderId="18" xfId="1" applyNumberFormat="1" applyFont="1" applyFill="1" applyBorder="1" applyAlignment="1"/>
    <xf numFmtId="0" fontId="5" fillId="3" borderId="0" xfId="1" applyNumberFormat="1" applyFont="1" applyFill="1" applyBorder="1" applyAlignment="1"/>
    <xf numFmtId="0" fontId="14" fillId="4" borderId="22" xfId="1" applyNumberFormat="1" applyFont="1" applyFill="1" applyBorder="1" applyAlignment="1" applyProtection="1">
      <alignment vertical="center"/>
    </xf>
    <xf numFmtId="0" fontId="2" fillId="4" borderId="22" xfId="1" applyNumberFormat="1" applyFont="1" applyFill="1" applyBorder="1" applyAlignment="1" applyProtection="1">
      <alignment horizontal="center" vertical="center"/>
    </xf>
    <xf numFmtId="0" fontId="3" fillId="3" borderId="21" xfId="1" applyFont="1" applyFill="1" applyBorder="1" applyAlignment="1">
      <alignment vertical="center"/>
    </xf>
    <xf numFmtId="0" fontId="9" fillId="3" borderId="20" xfId="1" applyFont="1" applyFill="1" applyBorder="1" applyAlignment="1">
      <alignment horizontal="center" vertical="center" wrapText="1"/>
    </xf>
    <xf numFmtId="0" fontId="9" fillId="3" borderId="21" xfId="1" applyFont="1" applyFill="1" applyBorder="1" applyAlignment="1">
      <alignment horizontal="center" vertical="center" wrapText="1"/>
    </xf>
    <xf numFmtId="0" fontId="5" fillId="3" borderId="0" xfId="1" applyFont="1" applyFill="1" applyBorder="1"/>
    <xf numFmtId="0" fontId="5" fillId="3" borderId="5" xfId="1" applyFont="1" applyFill="1" applyBorder="1" applyAlignment="1">
      <alignment horizontal="center"/>
    </xf>
    <xf numFmtId="0" fontId="5" fillId="3" borderId="7" xfId="1" applyFont="1" applyFill="1" applyBorder="1" applyAlignment="1">
      <alignment horizontal="left"/>
    </xf>
    <xf numFmtId="0" fontId="2" fillId="4" borderId="5" xfId="1" applyNumberFormat="1" applyFont="1" applyFill="1" applyBorder="1" applyAlignment="1" applyProtection="1"/>
    <xf numFmtId="0" fontId="5" fillId="3" borderId="5" xfId="1" applyNumberFormat="1" applyFont="1" applyFill="1" applyBorder="1" applyAlignment="1">
      <alignment horizontal="center"/>
    </xf>
    <xf numFmtId="170" fontId="5" fillId="0" borderId="5" xfId="10" applyNumberFormat="1" applyFont="1" applyFill="1" applyBorder="1" applyAlignment="1">
      <alignment horizontal="center"/>
    </xf>
    <xf numFmtId="170" fontId="5" fillId="0" borderId="11" xfId="10" applyNumberFormat="1" applyFont="1" applyFill="1" applyBorder="1" applyAlignment="1">
      <alignment horizontal="center"/>
    </xf>
    <xf numFmtId="0" fontId="9" fillId="3" borderId="14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8" xfId="1" applyFont="1" applyFill="1" applyBorder="1"/>
    <xf numFmtId="0" fontId="1" fillId="0" borderId="9" xfId="1" applyBorder="1"/>
    <xf numFmtId="0" fontId="1" fillId="0" borderId="9" xfId="1" applyBorder="1" applyAlignment="1">
      <alignment horizontal="left"/>
    </xf>
    <xf numFmtId="0" fontId="5" fillId="3" borderId="9" xfId="1" applyFont="1" applyFill="1" applyBorder="1"/>
    <xf numFmtId="0" fontId="5" fillId="0" borderId="3" xfId="1" applyFont="1" applyBorder="1"/>
    <xf numFmtId="0" fontId="5" fillId="3" borderId="2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5" fillId="3" borderId="10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/>
    </xf>
    <xf numFmtId="0" fontId="5" fillId="3" borderId="5" xfId="1" applyNumberFormat="1" applyFont="1" applyFill="1" applyBorder="1" applyAlignment="1">
      <alignment horizontal="left"/>
    </xf>
    <xf numFmtId="0" fontId="5" fillId="0" borderId="9" xfId="1" applyFont="1" applyBorder="1"/>
    <xf numFmtId="0" fontId="9" fillId="0" borderId="14" xfId="1" applyFont="1" applyBorder="1" applyAlignment="1">
      <alignment horizontal="center" vertical="center" wrapText="1"/>
    </xf>
    <xf numFmtId="0" fontId="5" fillId="3" borderId="24" xfId="1" applyFont="1" applyFill="1" applyBorder="1"/>
    <xf numFmtId="170" fontId="5" fillId="0" borderId="17" xfId="4" applyNumberFormat="1" applyFont="1" applyFill="1" applyBorder="1" applyAlignment="1">
      <alignment horizontal="center"/>
    </xf>
    <xf numFmtId="169" fontId="5" fillId="0" borderId="0" xfId="4" applyNumberFormat="1" applyFont="1" applyFill="1" applyBorder="1" applyAlignment="1">
      <alignment horizontal="center"/>
    </xf>
    <xf numFmtId="0" fontId="5" fillId="3" borderId="0" xfId="1" applyFont="1" applyFill="1" applyBorder="1" applyAlignment="1">
      <alignment horizontal="center"/>
    </xf>
    <xf numFmtId="169" fontId="5" fillId="0" borderId="23" xfId="4" applyNumberFormat="1" applyFont="1" applyBorder="1"/>
    <xf numFmtId="169" fontId="5" fillId="0" borderId="17" xfId="4" applyNumberFormat="1" applyFont="1" applyFill="1" applyBorder="1" applyAlignment="1">
      <alignment horizontal="center"/>
    </xf>
    <xf numFmtId="170" fontId="5" fillId="0" borderId="0" xfId="4" applyNumberFormat="1" applyFont="1" applyFill="1" applyBorder="1" applyAlignment="1"/>
    <xf numFmtId="0" fontId="5" fillId="0" borderId="18" xfId="4" applyNumberFormat="1" applyFont="1" applyFill="1" applyBorder="1" applyAlignment="1">
      <alignment horizontal="center"/>
    </xf>
    <xf numFmtId="0" fontId="5" fillId="0" borderId="15" xfId="1" applyFont="1" applyBorder="1" applyAlignment="1">
      <alignment horizontal="center"/>
    </xf>
    <xf numFmtId="170" fontId="5" fillId="0" borderId="12" xfId="4" applyNumberFormat="1" applyFont="1" applyFill="1" applyBorder="1" applyAlignment="1">
      <alignment horizontal="center"/>
    </xf>
    <xf numFmtId="169" fontId="5" fillId="0" borderId="15" xfId="4" applyNumberFormat="1" applyFont="1" applyFill="1" applyBorder="1" applyAlignment="1">
      <alignment horizontal="center"/>
    </xf>
    <xf numFmtId="169" fontId="5" fillId="0" borderId="11" xfId="4" applyNumberFormat="1" applyFont="1" applyBorder="1"/>
    <xf numFmtId="169" fontId="5" fillId="0" borderId="12" xfId="4" applyNumberFormat="1" applyFont="1" applyFill="1" applyBorder="1" applyAlignment="1">
      <alignment horizontal="center"/>
    </xf>
    <xf numFmtId="0" fontId="5" fillId="0" borderId="16" xfId="4" applyNumberFormat="1" applyFont="1" applyFill="1" applyBorder="1" applyAlignment="1">
      <alignment horizontal="center"/>
    </xf>
    <xf numFmtId="170" fontId="5" fillId="0" borderId="19" xfId="4" applyNumberFormat="1" applyFont="1" applyFill="1" applyBorder="1" applyAlignment="1">
      <alignment horizontal="center"/>
    </xf>
    <xf numFmtId="169" fontId="5" fillId="0" borderId="20" xfId="4" applyNumberFormat="1" applyFont="1" applyFill="1" applyBorder="1" applyAlignment="1">
      <alignment horizontal="center"/>
    </xf>
    <xf numFmtId="169" fontId="5" fillId="0" borderId="22" xfId="4" applyNumberFormat="1" applyFont="1" applyBorder="1"/>
    <xf numFmtId="169" fontId="5" fillId="0" borderId="19" xfId="4" applyNumberFormat="1" applyFont="1" applyFill="1" applyBorder="1" applyAlignment="1">
      <alignment horizontal="center"/>
    </xf>
    <xf numFmtId="170" fontId="5" fillId="0" borderId="20" xfId="4" applyNumberFormat="1" applyFont="1" applyFill="1" applyBorder="1" applyAlignment="1"/>
    <xf numFmtId="0" fontId="5" fillId="0" borderId="21" xfId="4" applyNumberFormat="1" applyFont="1" applyFill="1" applyBorder="1" applyAlignment="1">
      <alignment horizontal="center"/>
    </xf>
    <xf numFmtId="170" fontId="9" fillId="0" borderId="6" xfId="4" applyNumberFormat="1" applyFont="1" applyFill="1" applyBorder="1" applyAlignment="1">
      <alignment horizontal="center" vertical="center" wrapText="1"/>
    </xf>
    <xf numFmtId="170" fontId="9" fillId="0" borderId="13" xfId="4" applyNumberFormat="1" applyFont="1" applyFill="1" applyBorder="1" applyAlignment="1">
      <alignment horizontal="center" vertical="center" wrapText="1"/>
    </xf>
    <xf numFmtId="169" fontId="9" fillId="0" borderId="5" xfId="4" applyNumberFormat="1" applyFont="1" applyFill="1" applyBorder="1" applyAlignment="1">
      <alignment horizontal="center" vertical="center" wrapText="1"/>
    </xf>
    <xf numFmtId="169" fontId="9" fillId="0" borderId="6" xfId="4" applyNumberFormat="1" applyFont="1" applyFill="1" applyBorder="1" applyAlignment="1">
      <alignment horizontal="center" vertical="center" wrapText="1"/>
    </xf>
    <xf numFmtId="0" fontId="5" fillId="0" borderId="0" xfId="1" applyFont="1" applyFill="1" applyBorder="1"/>
    <xf numFmtId="0" fontId="5" fillId="3" borderId="7" xfId="1" applyFont="1" applyFill="1" applyBorder="1"/>
    <xf numFmtId="10" fontId="5" fillId="0" borderId="0" xfId="4" applyNumberFormat="1" applyFont="1"/>
    <xf numFmtId="0" fontId="5" fillId="3" borderId="1" xfId="1" applyFont="1" applyFill="1" applyBorder="1" applyAlignment="1">
      <alignment horizontal="center"/>
    </xf>
    <xf numFmtId="169" fontId="5" fillId="0" borderId="11" xfId="4" applyNumberFormat="1" applyFont="1" applyFill="1" applyBorder="1" applyAlignment="1">
      <alignment horizontal="center"/>
    </xf>
    <xf numFmtId="0" fontId="5" fillId="0" borderId="15" xfId="4" applyNumberFormat="1" applyFont="1" applyFill="1" applyBorder="1" applyAlignment="1"/>
    <xf numFmtId="169" fontId="5" fillId="0" borderId="15" xfId="4" applyNumberFormat="1" applyFont="1" applyFill="1" applyBorder="1" applyAlignment="1"/>
    <xf numFmtId="0" fontId="5" fillId="0" borderId="15" xfId="4" applyNumberFormat="1" applyFont="1" applyFill="1" applyBorder="1" applyAlignment="1">
      <alignment horizontal="center"/>
    </xf>
    <xf numFmtId="169" fontId="5" fillId="0" borderId="23" xfId="4" applyNumberFormat="1" applyFont="1" applyFill="1" applyBorder="1" applyAlignment="1">
      <alignment horizontal="center"/>
    </xf>
    <xf numFmtId="0" fontId="5" fillId="0" borderId="0" xfId="4" applyNumberFormat="1" applyFont="1" applyFill="1" applyBorder="1" applyAlignment="1"/>
    <xf numFmtId="169" fontId="5" fillId="0" borderId="0" xfId="4" applyNumberFormat="1" applyFont="1" applyFill="1" applyBorder="1" applyAlignment="1"/>
    <xf numFmtId="0" fontId="5" fillId="0" borderId="0" xfId="4" applyNumberFormat="1" applyFont="1" applyFill="1" applyBorder="1" applyAlignment="1">
      <alignment horizontal="center"/>
    </xf>
    <xf numFmtId="169" fontId="5" fillId="0" borderId="22" xfId="4" applyNumberFormat="1" applyFont="1" applyFill="1" applyBorder="1" applyAlignment="1">
      <alignment horizontal="center"/>
    </xf>
    <xf numFmtId="0" fontId="5" fillId="0" borderId="20" xfId="4" applyNumberFormat="1" applyFont="1" applyFill="1" applyBorder="1" applyAlignment="1"/>
    <xf numFmtId="169" fontId="5" fillId="0" borderId="20" xfId="4" applyNumberFormat="1" applyFont="1" applyFill="1" applyBorder="1" applyAlignment="1"/>
    <xf numFmtId="0" fontId="5" fillId="0" borderId="20" xfId="4" applyNumberFormat="1" applyFont="1" applyFill="1" applyBorder="1" applyAlignment="1">
      <alignment horizontal="center"/>
    </xf>
    <xf numFmtId="0" fontId="5" fillId="0" borderId="0" xfId="1" applyFont="1" applyAlignment="1">
      <alignment horizontal="center" vertical="center"/>
    </xf>
    <xf numFmtId="169" fontId="9" fillId="0" borderId="14" xfId="4" applyNumberFormat="1" applyFont="1" applyFill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/>
    </xf>
    <xf numFmtId="0" fontId="5" fillId="0" borderId="10" xfId="1" applyFont="1" applyFill="1" applyBorder="1"/>
    <xf numFmtId="169" fontId="5" fillId="0" borderId="16" xfId="4" applyNumberFormat="1" applyFont="1" applyFill="1" applyBorder="1" applyAlignment="1">
      <alignment horizontal="center"/>
    </xf>
    <xf numFmtId="169" fontId="5" fillId="0" borderId="18" xfId="4" applyNumberFormat="1" applyFont="1" applyFill="1" applyBorder="1" applyAlignment="1">
      <alignment horizontal="center"/>
    </xf>
    <xf numFmtId="169" fontId="5" fillId="0" borderId="21" xfId="4" applyNumberFormat="1" applyFont="1" applyFill="1" applyBorder="1" applyAlignment="1">
      <alignment horizontal="center"/>
    </xf>
    <xf numFmtId="0" fontId="5" fillId="3" borderId="9" xfId="1" applyFont="1" applyFill="1" applyBorder="1" applyAlignment="1">
      <alignment horizontal="center"/>
    </xf>
    <xf numFmtId="169" fontId="9" fillId="0" borderId="20" xfId="4" applyNumberFormat="1" applyFont="1" applyFill="1" applyBorder="1" applyAlignment="1">
      <alignment horizontal="center" vertical="center" wrapText="1"/>
    </xf>
    <xf numFmtId="170" fontId="9" fillId="0" borderId="19" xfId="4" applyNumberFormat="1" applyFont="1" applyFill="1" applyBorder="1" applyAlignment="1">
      <alignment horizontal="center" vertical="center" wrapText="1"/>
    </xf>
    <xf numFmtId="0" fontId="9" fillId="0" borderId="20" xfId="1" applyFont="1" applyBorder="1" applyAlignment="1">
      <alignment horizontal="center" vertical="center" wrapText="1"/>
    </xf>
    <xf numFmtId="0" fontId="5" fillId="0" borderId="1" xfId="1" applyFont="1" applyBorder="1"/>
    <xf numFmtId="0" fontId="5" fillId="0" borderId="2" xfId="1" applyFont="1" applyBorder="1"/>
    <xf numFmtId="0" fontId="5" fillId="0" borderId="0" xfId="1" applyFont="1" applyBorder="1"/>
    <xf numFmtId="0" fontId="5" fillId="3" borderId="21" xfId="1" applyFont="1" applyFill="1" applyBorder="1" applyAlignment="1">
      <alignment horizontal="center"/>
    </xf>
    <xf numFmtId="0" fontId="1" fillId="3" borderId="3" xfId="1" applyFill="1" applyBorder="1"/>
    <xf numFmtId="0" fontId="16" fillId="3" borderId="0" xfId="1" applyFont="1" applyFill="1" applyBorder="1" applyAlignment="1">
      <alignment horizontal="right"/>
    </xf>
    <xf numFmtId="0" fontId="17" fillId="3" borderId="0" xfId="1" applyFont="1" applyFill="1" applyBorder="1" applyAlignment="1">
      <alignment horizontal="center"/>
    </xf>
    <xf numFmtId="0" fontId="4" fillId="3" borderId="7" xfId="1" applyFont="1" applyFill="1" applyBorder="1"/>
    <xf numFmtId="0" fontId="17" fillId="3" borderId="4" xfId="1" applyFont="1" applyFill="1" applyBorder="1"/>
    <xf numFmtId="0" fontId="17" fillId="3" borderId="12" xfId="1" applyFont="1" applyFill="1" applyBorder="1" applyAlignment="1">
      <alignment horizontal="center"/>
    </xf>
    <xf numFmtId="0" fontId="17" fillId="3" borderId="11" xfId="1" applyFont="1" applyFill="1" applyBorder="1" applyAlignment="1">
      <alignment horizontal="center"/>
    </xf>
    <xf numFmtId="0" fontId="17" fillId="3" borderId="17" xfId="1" applyFont="1" applyFill="1" applyBorder="1" applyAlignment="1">
      <alignment horizontal="center"/>
    </xf>
    <xf numFmtId="0" fontId="17" fillId="3" borderId="23" xfId="1" applyFont="1" applyFill="1" applyBorder="1" applyAlignment="1">
      <alignment horizontal="center"/>
    </xf>
    <xf numFmtId="0" fontId="17" fillId="3" borderId="0" xfId="1" applyFont="1" applyFill="1" applyBorder="1"/>
    <xf numFmtId="0" fontId="17" fillId="3" borderId="6" xfId="1" applyFont="1" applyFill="1" applyBorder="1" applyAlignment="1">
      <alignment horizontal="center"/>
    </xf>
    <xf numFmtId="0" fontId="17" fillId="3" borderId="5" xfId="1" applyFont="1" applyFill="1" applyBorder="1" applyAlignment="1">
      <alignment horizontal="center"/>
    </xf>
    <xf numFmtId="1" fontId="17" fillId="3" borderId="12" xfId="1" applyNumberFormat="1" applyFont="1" applyFill="1" applyBorder="1" applyAlignment="1">
      <alignment horizontal="center"/>
    </xf>
    <xf numFmtId="0" fontId="17" fillId="2" borderId="11" xfId="1" applyFont="1" applyFill="1" applyBorder="1"/>
    <xf numFmtId="1" fontId="17" fillId="3" borderId="17" xfId="1" applyNumberFormat="1" applyFont="1" applyFill="1" applyBorder="1" applyAlignment="1">
      <alignment horizontal="center"/>
    </xf>
    <xf numFmtId="0" fontId="17" fillId="2" borderId="23" xfId="1" applyFont="1" applyFill="1" applyBorder="1"/>
    <xf numFmtId="0" fontId="17" fillId="3" borderId="17" xfId="1" applyNumberFormat="1" applyFont="1" applyFill="1" applyBorder="1" applyAlignment="1">
      <alignment horizontal="center"/>
    </xf>
    <xf numFmtId="173" fontId="17" fillId="3" borderId="17" xfId="1" applyNumberFormat="1" applyFont="1" applyFill="1" applyBorder="1" applyAlignment="1">
      <alignment horizontal="center"/>
    </xf>
    <xf numFmtId="0" fontId="17" fillId="2" borderId="22" xfId="1" applyFont="1" applyFill="1" applyBorder="1"/>
    <xf numFmtId="0" fontId="4" fillId="3" borderId="4" xfId="1" applyFont="1" applyFill="1" applyBorder="1"/>
    <xf numFmtId="0" fontId="4" fillId="3" borderId="0" xfId="1" applyFont="1" applyFill="1" applyBorder="1"/>
    <xf numFmtId="0" fontId="5" fillId="3" borderId="4" xfId="11" applyFont="1" applyFill="1" applyBorder="1"/>
    <xf numFmtId="0" fontId="10" fillId="3" borderId="7" xfId="11" applyFont="1" applyFill="1" applyBorder="1"/>
    <xf numFmtId="165" fontId="2" fillId="4" borderId="5" xfId="1" applyNumberFormat="1" applyFont="1" applyFill="1" applyBorder="1" applyAlignment="1" applyProtection="1">
      <alignment horizontal="center"/>
    </xf>
    <xf numFmtId="165" fontId="2" fillId="4" borderId="5" xfId="1" quotePrefix="1" applyNumberFormat="1" applyFont="1" applyFill="1" applyBorder="1" applyAlignment="1" applyProtection="1">
      <alignment horizontal="left"/>
    </xf>
    <xf numFmtId="165" fontId="2" fillId="4" borderId="5" xfId="1" quotePrefix="1" applyNumberFormat="1" applyFont="1" applyFill="1" applyBorder="1" applyAlignment="1" applyProtection="1">
      <alignment horizontal="center"/>
    </xf>
    <xf numFmtId="0" fontId="5" fillId="2" borderId="5" xfId="11" applyFont="1" applyFill="1" applyBorder="1"/>
    <xf numFmtId="0" fontId="9" fillId="0" borderId="13" xfId="1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0" fontId="1" fillId="7" borderId="0" xfId="1" applyFill="1"/>
    <xf numFmtId="0" fontId="5" fillId="7" borderId="0" xfId="1" applyFont="1" applyFill="1" applyBorder="1"/>
    <xf numFmtId="0" fontId="5" fillId="7" borderId="0" xfId="2" applyFill="1"/>
    <xf numFmtId="172" fontId="18" fillId="3" borderId="0" xfId="1" applyNumberFormat="1" applyFont="1" applyFill="1" applyBorder="1" applyAlignment="1">
      <alignment horizontal="center"/>
    </xf>
    <xf numFmtId="0" fontId="15" fillId="3" borderId="0" xfId="1" quotePrefix="1" applyFont="1" applyFill="1" applyBorder="1" applyAlignment="1">
      <alignment horizontal="center"/>
    </xf>
    <xf numFmtId="0" fontId="8" fillId="3" borderId="5" xfId="1" applyFont="1" applyFill="1" applyBorder="1" applyAlignment="1">
      <alignment vertical="center"/>
    </xf>
    <xf numFmtId="0" fontId="5" fillId="4" borderId="5" xfId="1" applyNumberFormat="1" applyFont="1" applyFill="1" applyBorder="1" applyAlignment="1" applyProtection="1">
      <alignment horizontal="center" vertical="center"/>
    </xf>
    <xf numFmtId="0" fontId="5" fillId="4" borderId="5" xfId="1" applyNumberFormat="1" applyFont="1" applyFill="1" applyBorder="1" applyAlignment="1" applyProtection="1">
      <alignment vertical="center"/>
    </xf>
    <xf numFmtId="170" fontId="5" fillId="0" borderId="5" xfId="10" applyNumberFormat="1" applyFont="1" applyFill="1" applyBorder="1" applyAlignment="1">
      <alignment horizontal="right"/>
    </xf>
    <xf numFmtId="0" fontId="5" fillId="3" borderId="0" xfId="1" applyNumberFormat="1" applyFont="1" applyFill="1" applyBorder="1" applyAlignment="1">
      <alignment horizontal="center"/>
    </xf>
    <xf numFmtId="170" fontId="5" fillId="3" borderId="0" xfId="10" applyNumberFormat="1" applyFont="1" applyFill="1" applyBorder="1" applyAlignment="1">
      <alignment horizontal="center"/>
    </xf>
    <xf numFmtId="0" fontId="5" fillId="3" borderId="0" xfId="1" applyNumberFormat="1" applyFont="1" applyFill="1" applyBorder="1" applyAlignment="1">
      <alignment horizontal="left"/>
    </xf>
    <xf numFmtId="0" fontId="5" fillId="3" borderId="0" xfId="1" applyNumberFormat="1" applyFont="1" applyFill="1" applyBorder="1" applyAlignment="1" applyProtection="1"/>
    <xf numFmtId="0" fontId="5" fillId="0" borderId="9" xfId="1" applyFont="1" applyBorder="1" applyAlignment="1">
      <alignment horizontal="left"/>
    </xf>
    <xf numFmtId="0" fontId="19" fillId="2" borderId="0" xfId="2" applyFont="1" applyFill="1"/>
    <xf numFmtId="0" fontId="19" fillId="3" borderId="10" xfId="1" applyFont="1" applyFill="1" applyBorder="1"/>
    <xf numFmtId="0" fontId="19" fillId="3" borderId="9" xfId="1" applyFont="1" applyFill="1" applyBorder="1"/>
    <xf numFmtId="0" fontId="19" fillId="3" borderId="9" xfId="2" applyFont="1" applyFill="1" applyBorder="1"/>
    <xf numFmtId="0" fontId="19" fillId="3" borderId="8" xfId="2" applyFont="1" applyFill="1" applyBorder="1"/>
    <xf numFmtId="0" fontId="19" fillId="3" borderId="7" xfId="1" applyFont="1" applyFill="1" applyBorder="1"/>
    <xf numFmtId="0" fontId="19" fillId="3" borderId="0" xfId="1" applyFont="1" applyFill="1" applyBorder="1"/>
    <xf numFmtId="0" fontId="19" fillId="3" borderId="0" xfId="2" applyFont="1" applyFill="1" applyBorder="1"/>
    <xf numFmtId="0" fontId="19" fillId="3" borderId="4" xfId="2" applyFont="1" applyFill="1" applyBorder="1"/>
    <xf numFmtId="0" fontId="19" fillId="4" borderId="5" xfId="1" applyNumberFormat="1" applyFont="1" applyFill="1" applyBorder="1" applyAlignment="1" applyProtection="1">
      <alignment horizontal="center"/>
    </xf>
    <xf numFmtId="170" fontId="21" fillId="0" borderId="13" xfId="12" applyNumberFormat="1" applyFont="1" applyFill="1" applyBorder="1" applyAlignment="1">
      <alignment horizontal="center" vertical="center" wrapText="1"/>
    </xf>
    <xf numFmtId="170" fontId="21" fillId="0" borderId="14" xfId="12" applyNumberFormat="1" applyFont="1" applyFill="1" applyBorder="1" applyAlignment="1">
      <alignment horizontal="center" vertical="center" wrapText="1"/>
    </xf>
    <xf numFmtId="170" fontId="21" fillId="0" borderId="6" xfId="12" applyNumberFormat="1" applyFont="1" applyFill="1" applyBorder="1" applyAlignment="1">
      <alignment horizontal="center" vertical="center" wrapText="1"/>
    </xf>
    <xf numFmtId="0" fontId="19" fillId="2" borderId="5" xfId="1" applyNumberFormat="1" applyFont="1" applyFill="1" applyBorder="1" applyAlignment="1"/>
    <xf numFmtId="0" fontId="19" fillId="4" borderId="11" xfId="1" applyNumberFormat="1" applyFont="1" applyFill="1" applyBorder="1" applyAlignment="1" applyProtection="1"/>
    <xf numFmtId="170" fontId="19" fillId="0" borderId="22" xfId="12" applyNumberFormat="1" applyFont="1" applyFill="1" applyBorder="1" applyAlignment="1">
      <alignment horizontal="center"/>
    </xf>
    <xf numFmtId="170" fontId="19" fillId="0" borderId="0" xfId="12" applyNumberFormat="1" applyFont="1" applyFill="1" applyBorder="1" applyAlignment="1"/>
    <xf numFmtId="174" fontId="19" fillId="0" borderId="0" xfId="12" applyNumberFormat="1" applyFont="1" applyFill="1" applyBorder="1" applyAlignment="1"/>
    <xf numFmtId="169" fontId="19" fillId="0" borderId="0" xfId="12" applyNumberFormat="1" applyFont="1" applyFill="1" applyBorder="1" applyAlignment="1"/>
    <xf numFmtId="170" fontId="19" fillId="0" borderId="18" xfId="12" applyNumberFormat="1" applyFont="1" applyFill="1" applyBorder="1" applyAlignment="1"/>
    <xf numFmtId="170" fontId="19" fillId="0" borderId="17" xfId="12" applyNumberFormat="1" applyFont="1" applyFill="1" applyBorder="1" applyAlignment="1"/>
    <xf numFmtId="170" fontId="19" fillId="0" borderId="23" xfId="12" applyNumberFormat="1" applyFont="1" applyFill="1" applyBorder="1" applyAlignment="1">
      <alignment horizontal="center"/>
    </xf>
    <xf numFmtId="0" fontId="19" fillId="3" borderId="3" xfId="1" applyFont="1" applyFill="1" applyBorder="1"/>
    <xf numFmtId="0" fontId="19" fillId="3" borderId="2" xfId="1" applyFont="1" applyFill="1" applyBorder="1"/>
    <xf numFmtId="0" fontId="19" fillId="3" borderId="1" xfId="1" applyFont="1" applyFill="1" applyBorder="1"/>
    <xf numFmtId="0" fontId="19" fillId="2" borderId="0" xfId="1" applyFont="1" applyFill="1"/>
    <xf numFmtId="0" fontId="22" fillId="3" borderId="0" xfId="2" applyFont="1" applyFill="1" applyBorder="1" applyAlignment="1">
      <alignment horizontal="center"/>
    </xf>
    <xf numFmtId="0" fontId="7" fillId="6" borderId="25" xfId="1" applyFont="1" applyFill="1" applyBorder="1" applyAlignment="1">
      <alignment horizontal="centerContinuous"/>
    </xf>
    <xf numFmtId="0" fontId="7" fillId="6" borderId="26" xfId="1" applyFont="1" applyFill="1" applyBorder="1" applyAlignment="1">
      <alignment horizontal="centerContinuous"/>
    </xf>
    <xf numFmtId="0" fontId="7" fillId="6" borderId="27" xfId="1" applyFont="1" applyFill="1" applyBorder="1" applyAlignment="1">
      <alignment horizontal="centerContinuous"/>
    </xf>
    <xf numFmtId="0" fontId="19" fillId="8" borderId="11" xfId="1" applyNumberFormat="1" applyFont="1" applyFill="1" applyBorder="1" applyAlignment="1" applyProtection="1"/>
    <xf numFmtId="170" fontId="21" fillId="0" borderId="22" xfId="12" applyNumberFormat="1" applyFont="1" applyFill="1" applyBorder="1" applyAlignment="1">
      <alignment horizontal="center" vertical="center" wrapText="1"/>
    </xf>
    <xf numFmtId="0" fontId="20" fillId="3" borderId="5" xfId="1" applyNumberFormat="1" applyFont="1" applyFill="1" applyBorder="1" applyAlignment="1">
      <alignment horizontal="center" vertical="center" wrapText="1"/>
    </xf>
    <xf numFmtId="0" fontId="19" fillId="3" borderId="0" xfId="2" applyFont="1" applyFill="1" applyBorder="1" applyAlignment="1">
      <alignment horizontal="center" vertical="center" wrapText="1"/>
    </xf>
    <xf numFmtId="0" fontId="19" fillId="0" borderId="0" xfId="11" applyFont="1" applyBorder="1" applyAlignment="1"/>
    <xf numFmtId="171" fontId="2" fillId="4" borderId="5" xfId="1" applyNumberFormat="1" applyFont="1" applyFill="1" applyBorder="1" applyAlignment="1" applyProtection="1">
      <alignment horizontal="center"/>
    </xf>
    <xf numFmtId="0" fontId="5" fillId="3" borderId="19" xfId="1" applyNumberFormat="1" applyFont="1" applyFill="1" applyBorder="1" applyAlignment="1"/>
    <xf numFmtId="0" fontId="5" fillId="3" borderId="17" xfId="1" applyNumberFormat="1" applyFont="1" applyFill="1" applyBorder="1" applyAlignment="1"/>
    <xf numFmtId="0" fontId="5" fillId="3" borderId="12" xfId="1" applyNumberFormat="1" applyFont="1" applyFill="1" applyBorder="1" applyAlignment="1"/>
    <xf numFmtId="173" fontId="17" fillId="3" borderId="22" xfId="1" applyNumberFormat="1" applyFont="1" applyFill="1" applyBorder="1" applyAlignment="1">
      <alignment horizontal="center"/>
    </xf>
    <xf numFmtId="0" fontId="19" fillId="9" borderId="5" xfId="1" applyNumberFormat="1" applyFont="1" applyFill="1" applyBorder="1" applyAlignment="1"/>
    <xf numFmtId="0" fontId="19" fillId="3" borderId="24" xfId="1" applyFont="1" applyFill="1" applyBorder="1"/>
    <xf numFmtId="0" fontId="19" fillId="3" borderId="18" xfId="2" applyFont="1" applyFill="1" applyBorder="1"/>
    <xf numFmtId="0" fontId="19" fillId="3" borderId="18" xfId="1" applyFont="1" applyFill="1" applyBorder="1"/>
    <xf numFmtId="0" fontId="19" fillId="9" borderId="6" xfId="1" applyNumberFormat="1" applyFont="1" applyFill="1" applyBorder="1" applyAlignment="1">
      <alignment horizontal="center"/>
    </xf>
    <xf numFmtId="0" fontId="19" fillId="2" borderId="6" xfId="1" applyNumberFormat="1" applyFont="1" applyFill="1" applyBorder="1" applyAlignment="1">
      <alignment horizontal="center"/>
    </xf>
    <xf numFmtId="0" fontId="19" fillId="8" borderId="11" xfId="1" applyNumberFormat="1" applyFont="1" applyFill="1" applyBorder="1" applyAlignment="1" applyProtection="1">
      <alignment horizontal="center"/>
    </xf>
    <xf numFmtId="0" fontId="19" fillId="4" borderId="11" xfId="1" applyNumberFormat="1" applyFont="1" applyFill="1" applyBorder="1" applyAlignment="1" applyProtection="1">
      <alignment horizontal="center"/>
    </xf>
    <xf numFmtId="170" fontId="23" fillId="0" borderId="18" xfId="12" applyNumberFormat="1" applyFont="1" applyFill="1" applyBorder="1" applyAlignment="1"/>
    <xf numFmtId="0" fontId="23" fillId="4" borderId="11" xfId="1" applyNumberFormat="1" applyFont="1" applyFill="1" applyBorder="1" applyAlignment="1" applyProtection="1"/>
    <xf numFmtId="0" fontId="23" fillId="8" borderId="11" xfId="1" applyNumberFormat="1" applyFont="1" applyFill="1" applyBorder="1" applyAlignment="1" applyProtection="1"/>
    <xf numFmtId="0" fontId="23" fillId="9" borderId="6" xfId="1" applyNumberFormat="1" applyFont="1" applyFill="1" applyBorder="1" applyAlignment="1">
      <alignment horizontal="center"/>
    </xf>
    <xf numFmtId="0" fontId="23" fillId="2" borderId="6" xfId="1" applyNumberFormat="1" applyFont="1" applyFill="1" applyBorder="1" applyAlignment="1">
      <alignment horizontal="center"/>
    </xf>
    <xf numFmtId="170" fontId="23" fillId="0" borderId="16" xfId="12" applyNumberFormat="1" applyFont="1" applyFill="1" applyBorder="1" applyAlignment="1"/>
    <xf numFmtId="0" fontId="5" fillId="3" borderId="10" xfId="1" applyFont="1" applyFill="1" applyBorder="1" applyAlignment="1">
      <alignment horizontal="center"/>
    </xf>
    <xf numFmtId="0" fontId="5" fillId="0" borderId="9" xfId="1" applyFont="1" applyFill="1" applyBorder="1"/>
    <xf numFmtId="0" fontId="5" fillId="3" borderId="8" xfId="1" applyFont="1" applyFill="1" applyBorder="1" applyAlignment="1">
      <alignment horizontal="center"/>
    </xf>
    <xf numFmtId="169" fontId="5" fillId="0" borderId="22" xfId="4" applyNumberFormat="1" applyFont="1" applyBorder="1" applyAlignment="1">
      <alignment horizontal="center"/>
    </xf>
    <xf numFmtId="169" fontId="5" fillId="0" borderId="23" xfId="4" applyNumberFormat="1" applyFont="1" applyBorder="1" applyAlignment="1">
      <alignment horizontal="center"/>
    </xf>
    <xf numFmtId="0" fontId="5" fillId="3" borderId="21" xfId="1" applyFont="1" applyFill="1" applyBorder="1" applyAlignment="1">
      <alignment horizontal="left"/>
    </xf>
    <xf numFmtId="0" fontId="24" fillId="0" borderId="0" xfId="4" applyNumberFormat="1" applyFont="1" applyFill="1" applyBorder="1" applyAlignment="1"/>
    <xf numFmtId="0" fontId="24" fillId="0" borderId="15" xfId="4" applyNumberFormat="1" applyFont="1" applyFill="1" applyBorder="1" applyAlignment="1"/>
    <xf numFmtId="0" fontId="24" fillId="0" borderId="20" xfId="4" applyNumberFormat="1" applyFont="1" applyFill="1" applyBorder="1" applyAlignment="1"/>
    <xf numFmtId="0" fontId="7" fillId="6" borderId="25" xfId="1" applyFont="1" applyFill="1" applyBorder="1" applyAlignment="1">
      <alignment horizontal="center"/>
    </xf>
    <xf numFmtId="0" fontId="7" fillId="6" borderId="26" xfId="1" applyFont="1" applyFill="1" applyBorder="1" applyAlignment="1">
      <alignment horizontal="center"/>
    </xf>
    <xf numFmtId="0" fontId="7" fillId="6" borderId="27" xfId="1" applyFont="1" applyFill="1" applyBorder="1" applyAlignment="1">
      <alignment horizontal="center"/>
    </xf>
  </cellXfs>
  <cellStyles count="14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_SwaptionATMVols" xfId="2"/>
    <cellStyle name="Normale_AZIONI" xfId="7"/>
    <cellStyle name="Percent 2" xfId="4"/>
    <cellStyle name="Percent 3" xfId="10"/>
    <cellStyle name="Percent 4" xfId="12"/>
    <cellStyle name="result" xfId="3"/>
    <cellStyle name="Valuta (0)_AZIONI" xfId="8"/>
    <cellStyle name="Valuta_AZIONI" xfId="9"/>
  </cellStyles>
  <dxfs count="11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18:07:16</v>
        <stp/>
        <stp>{7D3E2A86-80F7-432C-8784-13689749A22D}</stp>
        <tr r="O5" s="6"/>
      </tp>
      <tp t="s">
        <v>Updated at 18:07:16</v>
        <stp/>
        <stp>{2EC6599E-CD8D-4476-B476-BABC88DE0868}</stp>
        <tr r="N6" s="16"/>
      </tp>
      <tp t="s">
        <v>Updated at 18:07:16</v>
        <stp/>
        <stp>{A40635B3-DA21-40D0-BF73-910C11A39111}</stp>
        <tr r="O4" s="25"/>
      </tp>
      <tp t="s">
        <v>Updated at 18:07:16</v>
        <stp/>
        <stp>{348E817E-FA8C-4B2C-AADD-CD9C79BEA81C}</stp>
        <tr r="K3" s="15"/>
      </tp>
      <tp t="s">
        <v>Updated at 18:07:16</v>
        <stp/>
        <stp>{2EAA61EE-789D-4076-BB66-015A88F6E410}</stp>
        <tr r="O4" s="2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volatileDependencies" Target="volatileDependencies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J27"/>
  <sheetViews>
    <sheetView tabSelected="1" topLeftCell="B1" workbookViewId="0">
      <selection activeCell="D5" sqref="D5"/>
    </sheetView>
  </sheetViews>
  <sheetFormatPr defaultRowHeight="12.75" x14ac:dyDescent="0.2"/>
  <cols>
    <col min="1" max="2" width="2.7109375" style="170" customWidth="1"/>
    <col min="3" max="3" width="14.85546875" style="170" bestFit="1" customWidth="1"/>
    <col min="4" max="4" width="21.42578125" style="170" bestFit="1" customWidth="1"/>
    <col min="5" max="7" width="2.7109375" style="170" customWidth="1"/>
    <col min="8" max="8" width="18.5703125" style="170" bestFit="1" customWidth="1"/>
    <col min="9" max="9" width="53.7109375" style="170" bestFit="1" customWidth="1"/>
    <col min="10" max="10" width="2.7109375" style="170" customWidth="1"/>
    <col min="11" max="16384" width="9.140625" style="170"/>
  </cols>
  <sheetData>
    <row r="1" spans="1:10" ht="13.5" thickBot="1" x14ac:dyDescent="0.25">
      <c r="A1" s="170" t="s">
        <v>150</v>
      </c>
      <c r="B1" s="170" t="str">
        <f>_xll.qlxlVersion(TRUE,Trigger)</f>
        <v>QuantLibXL 1.5.0 - MS VC++ 9.0 - Multithreaded Dynamic Runtime library - Release Configuration - Jun 25 2014 10:33:09</v>
      </c>
    </row>
    <row r="2" spans="1:10" ht="16.5" thickBot="1" x14ac:dyDescent="0.3">
      <c r="B2" s="247" t="s">
        <v>149</v>
      </c>
      <c r="C2" s="248"/>
      <c r="D2" s="248"/>
      <c r="E2" s="249"/>
      <c r="G2" s="211" t="s">
        <v>7</v>
      </c>
      <c r="H2" s="212"/>
      <c r="I2" s="212"/>
      <c r="J2" s="213"/>
    </row>
    <row r="3" spans="1:10" x14ac:dyDescent="0.2">
      <c r="B3" s="144"/>
      <c r="C3" s="161"/>
      <c r="D3" s="161"/>
      <c r="E3" s="160"/>
      <c r="G3" s="5"/>
      <c r="H3" s="6"/>
      <c r="I3" s="6"/>
      <c r="J3" s="4"/>
    </row>
    <row r="4" spans="1:10" x14ac:dyDescent="0.2">
      <c r="B4" s="144"/>
      <c r="C4" s="159" t="s">
        <v>0</v>
      </c>
      <c r="D4" s="223" t="s">
        <v>163</v>
      </c>
      <c r="E4" s="145"/>
      <c r="G4" s="5"/>
      <c r="H4" s="9" t="s">
        <v>5</v>
      </c>
      <c r="I4" s="164" t="b">
        <v>1</v>
      </c>
      <c r="J4" s="7"/>
    </row>
    <row r="5" spans="1:10" x14ac:dyDescent="0.2">
      <c r="B5" s="144"/>
      <c r="C5" s="156" t="s">
        <v>6</v>
      </c>
      <c r="D5" s="158">
        <v>41886.75503472222</v>
      </c>
      <c r="E5" s="145"/>
      <c r="G5" s="5"/>
      <c r="H5" s="9" t="s">
        <v>4</v>
      </c>
      <c r="I5" s="164" t="b">
        <v>0</v>
      </c>
      <c r="J5" s="7"/>
    </row>
    <row r="6" spans="1:10" x14ac:dyDescent="0.2">
      <c r="B6" s="144"/>
      <c r="C6" s="156" t="s">
        <v>148</v>
      </c>
      <c r="D6" s="157" t="s">
        <v>147</v>
      </c>
      <c r="E6" s="145"/>
      <c r="G6" s="5"/>
      <c r="H6" s="9" t="s">
        <v>3</v>
      </c>
      <c r="I6" s="164" t="b">
        <v>0</v>
      </c>
      <c r="J6" s="7"/>
    </row>
    <row r="7" spans="1:10" x14ac:dyDescent="0.2">
      <c r="B7" s="144"/>
      <c r="C7" s="156" t="s">
        <v>146</v>
      </c>
      <c r="D7" s="155">
        <f>_xll.ohTrigger(Deposits!Q2,FRAs!X5,Swap3M!Y3,OIS!Y3)</f>
        <v>16</v>
      </c>
      <c r="E7" s="145"/>
      <c r="G7" s="5"/>
      <c r="H7" s="9" t="s">
        <v>2</v>
      </c>
      <c r="I7" s="165"/>
      <c r="J7" s="7"/>
    </row>
    <row r="8" spans="1:10" x14ac:dyDescent="0.2">
      <c r="B8" s="144"/>
      <c r="C8" s="156" t="s">
        <v>159</v>
      </c>
      <c r="D8" s="155">
        <f>_xll.ohTrigger('CNH Hibor'!Q6:Q13)</f>
        <v>3</v>
      </c>
      <c r="E8" s="145"/>
      <c r="G8" s="5"/>
      <c r="H8" s="9" t="s">
        <v>1</v>
      </c>
      <c r="I8" s="166" t="b">
        <v>1</v>
      </c>
      <c r="J8" s="7"/>
    </row>
    <row r="9" spans="1:10" x14ac:dyDescent="0.2">
      <c r="B9" s="144"/>
      <c r="C9" s="154" t="s">
        <v>145</v>
      </c>
      <c r="D9" s="153" t="s">
        <v>144</v>
      </c>
      <c r="E9" s="145"/>
      <c r="G9" s="5"/>
      <c r="H9" s="9" t="s">
        <v>61</v>
      </c>
      <c r="I9" s="164"/>
      <c r="J9" s="7"/>
    </row>
    <row r="10" spans="1:10" x14ac:dyDescent="0.2">
      <c r="B10" s="144"/>
      <c r="C10" s="150"/>
      <c r="D10" s="139"/>
      <c r="E10" s="145"/>
      <c r="G10" s="163"/>
      <c r="H10" s="167" t="s">
        <v>158</v>
      </c>
      <c r="I10" s="219">
        <f>_xll.qlSettingsEvaluationDate(Trigger)</f>
        <v>41886</v>
      </c>
      <c r="J10" s="162"/>
    </row>
    <row r="11" spans="1:10" x14ac:dyDescent="0.2">
      <c r="B11" s="144"/>
      <c r="C11" s="152" t="s">
        <v>130</v>
      </c>
      <c r="D11" s="151" t="s">
        <v>143</v>
      </c>
      <c r="E11" s="145"/>
      <c r="G11" s="163"/>
      <c r="H11" s="167" t="s">
        <v>164</v>
      </c>
      <c r="I11" s="219" t="s">
        <v>165</v>
      </c>
      <c r="J11" s="162"/>
    </row>
    <row r="12" spans="1:10" ht="13.5" thickBot="1" x14ac:dyDescent="0.25">
      <c r="B12" s="144"/>
      <c r="C12" s="149" t="s">
        <v>126</v>
      </c>
      <c r="D12" s="148" t="str">
        <f>""</f>
        <v/>
      </c>
      <c r="E12" s="145"/>
      <c r="G12" s="3"/>
      <c r="H12" s="2"/>
      <c r="I12" s="2"/>
      <c r="J12" s="1"/>
    </row>
    <row r="13" spans="1:10" ht="13.5" thickBot="1" x14ac:dyDescent="0.25">
      <c r="B13" s="144"/>
      <c r="C13" s="149" t="s">
        <v>117</v>
      </c>
      <c r="D13" s="148" t="s">
        <v>125</v>
      </c>
      <c r="E13" s="145"/>
      <c r="G13" s="172"/>
      <c r="H13" s="172"/>
      <c r="I13" s="172"/>
      <c r="J13" s="172"/>
    </row>
    <row r="14" spans="1:10" ht="16.5" thickBot="1" x14ac:dyDescent="0.3">
      <c r="B14" s="144"/>
      <c r="C14" s="149" t="s">
        <v>124</v>
      </c>
      <c r="D14" s="148" t="s">
        <v>124</v>
      </c>
      <c r="E14" s="145"/>
      <c r="G14" s="211" t="s">
        <v>70</v>
      </c>
      <c r="H14" s="212"/>
      <c r="I14" s="212"/>
      <c r="J14" s="213"/>
    </row>
    <row r="15" spans="1:10" x14ac:dyDescent="0.2">
      <c r="B15" s="144"/>
      <c r="C15" s="149" t="s">
        <v>122</v>
      </c>
      <c r="D15" s="148" t="s">
        <v>121</v>
      </c>
      <c r="E15" s="145"/>
      <c r="G15" s="5"/>
      <c r="H15" s="6"/>
      <c r="I15" s="6"/>
      <c r="J15" s="4"/>
    </row>
    <row r="16" spans="1:10" x14ac:dyDescent="0.2">
      <c r="B16" s="144"/>
      <c r="C16" s="149" t="s">
        <v>162</v>
      </c>
      <c r="D16" s="148" t="s">
        <v>161</v>
      </c>
      <c r="E16" s="145"/>
      <c r="G16" s="5"/>
      <c r="H16" s="9" t="s">
        <v>69</v>
      </c>
      <c r="I16" s="12" t="s">
        <v>68</v>
      </c>
      <c r="J16" s="7"/>
    </row>
    <row r="17" spans="2:10" x14ac:dyDescent="0.2">
      <c r="B17" s="144"/>
      <c r="C17" s="149" t="s">
        <v>120</v>
      </c>
      <c r="D17" s="148" t="s">
        <v>119</v>
      </c>
      <c r="E17" s="145"/>
      <c r="G17" s="5"/>
      <c r="H17" s="9" t="s">
        <v>67</v>
      </c>
      <c r="I17" s="33">
        <v>1E-4</v>
      </c>
      <c r="J17" s="7"/>
    </row>
    <row r="18" spans="2:10" x14ac:dyDescent="0.2">
      <c r="B18" s="144"/>
      <c r="C18" s="149" t="s">
        <v>179</v>
      </c>
      <c r="D18" s="148" t="s">
        <v>180</v>
      </c>
      <c r="E18" s="145"/>
      <c r="G18" s="5"/>
      <c r="H18" s="9" t="s">
        <v>66</v>
      </c>
      <c r="I18" s="32">
        <v>-0.01</v>
      </c>
      <c r="J18" s="7"/>
    </row>
    <row r="19" spans="2:10" x14ac:dyDescent="0.2">
      <c r="B19" s="144"/>
      <c r="C19" s="149" t="s">
        <v>118</v>
      </c>
      <c r="D19" s="148" t="s">
        <v>142</v>
      </c>
      <c r="E19" s="145"/>
      <c r="G19" s="5"/>
      <c r="H19" s="9" t="s">
        <v>24</v>
      </c>
      <c r="I19" s="8" t="s">
        <v>174</v>
      </c>
      <c r="J19" s="7"/>
    </row>
    <row r="20" spans="2:10" x14ac:dyDescent="0.2">
      <c r="B20" s="144"/>
      <c r="C20" s="149" t="s">
        <v>184</v>
      </c>
      <c r="D20" s="148" t="s">
        <v>185</v>
      </c>
      <c r="E20" s="145"/>
      <c r="G20" s="5"/>
      <c r="H20" s="9" t="s">
        <v>160</v>
      </c>
      <c r="I20" s="8"/>
      <c r="J20" s="7"/>
    </row>
    <row r="21" spans="2:10" x14ac:dyDescent="0.2">
      <c r="B21" s="144"/>
      <c r="C21" s="147" t="s">
        <v>141</v>
      </c>
      <c r="D21" s="146" t="s">
        <v>140</v>
      </c>
      <c r="E21" s="145"/>
      <c r="G21" s="5"/>
      <c r="H21" s="9" t="s">
        <v>59</v>
      </c>
      <c r="I21" s="8" t="s">
        <v>60</v>
      </c>
      <c r="J21" s="7"/>
    </row>
    <row r="22" spans="2:10" ht="13.5" thickBot="1" x14ac:dyDescent="0.25">
      <c r="B22" s="144"/>
      <c r="C22" s="143"/>
      <c r="D22" s="143"/>
      <c r="E22" s="145"/>
      <c r="G22" s="3"/>
      <c r="H22" s="2"/>
      <c r="I22" s="2"/>
      <c r="J22" s="1"/>
    </row>
    <row r="23" spans="2:10" x14ac:dyDescent="0.2">
      <c r="B23" s="144"/>
      <c r="C23" s="142" t="s">
        <v>139</v>
      </c>
      <c r="D23" s="173">
        <v>41795.654097222221</v>
      </c>
      <c r="E23" s="17"/>
    </row>
    <row r="24" spans="2:10" x14ac:dyDescent="0.2">
      <c r="B24" s="144"/>
      <c r="C24" s="142" t="s">
        <v>138</v>
      </c>
      <c r="D24" s="174" t="b">
        <v>1</v>
      </c>
      <c r="E24" s="17"/>
    </row>
    <row r="25" spans="2:10" ht="11.25" customHeight="1" thickBot="1" x14ac:dyDescent="0.25">
      <c r="B25" s="141"/>
      <c r="C25" s="15"/>
      <c r="D25" s="15"/>
      <c r="E25" s="14"/>
    </row>
    <row r="26" spans="2:10" x14ac:dyDescent="0.2">
      <c r="C26" s="171"/>
      <c r="D26" s="171"/>
      <c r="E26" s="171"/>
    </row>
    <row r="27" spans="2:10" x14ac:dyDescent="0.2">
      <c r="C27" s="171"/>
      <c r="D27" s="171"/>
      <c r="E27" s="171"/>
    </row>
  </sheetData>
  <mergeCells count="1">
    <mergeCell ref="B2:E2"/>
  </mergeCells>
  <conditionalFormatting sqref="D24">
    <cfRule type="cellIs" dxfId="10" priority="1" stopIfTrue="1" operator="equal">
      <formula>TRUE</formula>
    </cfRule>
  </conditionalFormatting>
  <dataValidations count="4">
    <dataValidation type="list" allowBlank="1" showInputMessage="1" showErrorMessage="1" sqref="D9:D10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4">
      <formula1>"EUR,USD,GBP,JPY,CHF,AUD,CNY,CNH"</formula1>
    </dataValidation>
    <dataValidation type="list" allowBlank="1" showInputMessage="1" showErrorMessage="1" sqref="I11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showInputMessage="1" showErrorMessage="1" sqref="I19">
      <formula1>"Libor,ibor,Hibor"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Z15"/>
  <sheetViews>
    <sheetView workbookViewId="0">
      <selection activeCell="E3" sqref="E3"/>
    </sheetView>
  </sheetViews>
  <sheetFormatPr defaultRowHeight="11.25" x14ac:dyDescent="0.2"/>
  <cols>
    <col min="1" max="2" width="2.140625" style="209" customWidth="1"/>
    <col min="3" max="3" width="6.5703125" style="209" bestFit="1" customWidth="1"/>
    <col min="4" max="4" width="9.5703125" style="209" bestFit="1" customWidth="1"/>
    <col min="5" max="5" width="15.140625" style="209" bestFit="1" customWidth="1"/>
    <col min="6" max="6" width="19.28515625" style="209" bestFit="1" customWidth="1"/>
    <col min="7" max="7" width="5" style="209" bestFit="1" customWidth="1"/>
    <col min="8" max="8" width="21.42578125" style="209" bestFit="1" customWidth="1"/>
    <col min="9" max="9" width="11" style="209" bestFit="1" customWidth="1"/>
    <col min="10" max="10" width="15.140625" style="209" bestFit="1" customWidth="1"/>
    <col min="11" max="11" width="16.140625" style="209" bestFit="1" customWidth="1"/>
    <col min="12" max="12" width="32.7109375" style="209" bestFit="1" customWidth="1"/>
    <col min="13" max="13" width="15.140625" style="209" bestFit="1" customWidth="1"/>
    <col min="14" max="14" width="7" style="209" bestFit="1" customWidth="1"/>
    <col min="15" max="15" width="11" style="209" bestFit="1" customWidth="1"/>
    <col min="16" max="16" width="15.140625" style="209" bestFit="1" customWidth="1"/>
    <col min="17" max="18" width="7" style="209" bestFit="1" customWidth="1"/>
    <col min="19" max="20" width="8" style="209" bestFit="1" customWidth="1"/>
    <col min="21" max="21" width="14.140625" style="209" bestFit="1" customWidth="1"/>
    <col min="22" max="22" width="9" style="209" bestFit="1" customWidth="1"/>
    <col min="23" max="23" width="6" style="209" bestFit="1" customWidth="1"/>
    <col min="24" max="24" width="13.140625" style="209" bestFit="1" customWidth="1"/>
    <col min="25" max="25" width="8" style="209" bestFit="1" customWidth="1"/>
    <col min="26" max="16384" width="9.140625" style="209"/>
  </cols>
  <sheetData>
    <row r="1" spans="2:26" s="184" customFormat="1" ht="12" thickBot="1" x14ac:dyDescent="0.25"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209"/>
    </row>
    <row r="2" spans="2:26" s="184" customFormat="1" x14ac:dyDescent="0.2">
      <c r="B2" s="185"/>
      <c r="C2" s="186"/>
      <c r="D2" s="186"/>
      <c r="E2" s="186"/>
      <c r="F2" s="186"/>
      <c r="G2" s="186"/>
      <c r="H2" s="186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187"/>
      <c r="Z2" s="188"/>
    </row>
    <row r="3" spans="2:26" s="184" customFormat="1" x14ac:dyDescent="0.2">
      <c r="B3" s="189"/>
      <c r="C3" s="190"/>
      <c r="D3" s="190"/>
      <c r="E3" s="193" t="str">
        <f>IF(Serialize,_xll.ohObjectSave(I6:L12,SerializationPath&amp;#REF!,FileOverwrite,,Serialize),"---")</f>
        <v>---</v>
      </c>
      <c r="F3" s="190"/>
      <c r="G3" s="190"/>
      <c r="H3" s="190"/>
      <c r="I3" s="190"/>
      <c r="J3" s="190"/>
      <c r="K3" s="190"/>
      <c r="L3" s="190"/>
      <c r="M3" s="190"/>
      <c r="N3" s="191"/>
      <c r="O3" s="191"/>
      <c r="P3" s="191"/>
      <c r="Q3" s="191"/>
      <c r="R3" s="191"/>
      <c r="S3" s="191"/>
      <c r="T3" s="191"/>
      <c r="U3" s="191"/>
      <c r="V3" s="191"/>
      <c r="W3" s="191"/>
      <c r="X3" s="191"/>
      <c r="Y3" s="191"/>
      <c r="Z3" s="192"/>
    </row>
    <row r="4" spans="2:26" s="184" customFormat="1" x14ac:dyDescent="0.2">
      <c r="B4" s="189"/>
      <c r="C4" s="190"/>
      <c r="D4" s="190"/>
      <c r="E4" s="190"/>
      <c r="F4" s="190"/>
      <c r="G4" s="190"/>
      <c r="H4" s="190"/>
      <c r="I4" s="190"/>
      <c r="J4" s="190"/>
      <c r="K4" s="190"/>
      <c r="L4" s="190"/>
      <c r="M4" s="190"/>
      <c r="N4" s="191"/>
      <c r="O4" s="210"/>
      <c r="P4" s="191"/>
      <c r="Q4" s="191"/>
      <c r="R4" s="191"/>
      <c r="S4" s="191"/>
      <c r="T4" s="191"/>
      <c r="U4" s="191"/>
      <c r="V4" s="191"/>
      <c r="W4" s="191"/>
      <c r="X4" s="191"/>
      <c r="Y4" s="191"/>
      <c r="Z4" s="192"/>
    </row>
    <row r="5" spans="2:26" s="184" customFormat="1" ht="28.5" customHeight="1" x14ac:dyDescent="0.2">
      <c r="B5" s="189"/>
      <c r="C5" s="216" t="s">
        <v>23</v>
      </c>
      <c r="D5" s="216" t="s">
        <v>166</v>
      </c>
      <c r="E5" s="216" t="s">
        <v>167</v>
      </c>
      <c r="F5" s="216" t="s">
        <v>168</v>
      </c>
      <c r="G5" s="216" t="s">
        <v>169</v>
      </c>
      <c r="H5" s="216" t="s">
        <v>177</v>
      </c>
      <c r="I5" s="216" t="s">
        <v>170</v>
      </c>
      <c r="J5" s="216" t="s">
        <v>171</v>
      </c>
      <c r="K5" s="216" t="s">
        <v>170</v>
      </c>
      <c r="L5" s="216" t="s">
        <v>175</v>
      </c>
      <c r="M5" s="216"/>
      <c r="N5" s="217"/>
      <c r="O5" s="194" t="str">
        <f>_xll.RData(O6:O13,P5:Q5,"RTFEED:IDN",,,P6)</f>
        <v>Updated at 18:07:16</v>
      </c>
      <c r="P5" s="195" t="s">
        <v>157</v>
      </c>
      <c r="Q5" s="195" t="s">
        <v>128</v>
      </c>
      <c r="R5" s="195" t="s">
        <v>156</v>
      </c>
      <c r="S5" s="195" t="s">
        <v>155</v>
      </c>
      <c r="T5" s="226"/>
      <c r="U5" s="194" t="s">
        <v>154</v>
      </c>
      <c r="V5" s="195" t="s">
        <v>153</v>
      </c>
      <c r="W5" s="195" t="s">
        <v>152</v>
      </c>
      <c r="X5" s="196" t="s">
        <v>151</v>
      </c>
      <c r="Y5" s="215"/>
      <c r="Z5" s="192"/>
    </row>
    <row r="6" spans="2:26" s="184" customFormat="1" x14ac:dyDescent="0.2">
      <c r="B6" s="189"/>
      <c r="C6" s="224" t="s">
        <v>114</v>
      </c>
      <c r="D6" s="228">
        <v>0</v>
      </c>
      <c r="E6" s="228" t="str">
        <f t="shared" ref="E6:E13" si="0">Calendar</f>
        <v>HongKong::HKEx</v>
      </c>
      <c r="F6" s="228" t="s">
        <v>173</v>
      </c>
      <c r="G6" s="228" t="b">
        <v>1</v>
      </c>
      <c r="H6" s="235" t="s">
        <v>178</v>
      </c>
      <c r="I6" s="230" t="str">
        <f t="shared" ref="I6:I13" si="1">PROPER(Currency)&amp;FamilyName&amp;C6</f>
        <v>CnhHiborON</v>
      </c>
      <c r="J6" s="214"/>
      <c r="K6" s="234" t="str">
        <f>_xll.qlOvernightIndex(I6,FamilyName,D6,"CNY",Calendar,H6,,Permanent,Trigger,ObjectOverwrite)</f>
        <v>CnhHiborON#0004</v>
      </c>
      <c r="L6" s="214" t="str">
        <f>_xll.qlLastFixingQuote(PROPER(Currency)&amp;FamilyName&amp;$C6&amp;"LastFixing_Quote",K6,Permanent,Trigger,ObjectOverwrite)</f>
        <v>CnhHiborONLastFixing_Quote#0004</v>
      </c>
      <c r="M6" s="214" t="str">
        <f>_xll.ohRangeRetrieveError($K6)</f>
        <v/>
      </c>
      <c r="N6" s="191"/>
      <c r="O6" s="203" t="str">
        <f t="shared" ref="O6:O13" si="2">"HI"&amp;Currency&amp;C6&amp;"DF"&amp;"="</f>
        <v>HICNHONDF=</v>
      </c>
      <c r="P6" s="201">
        <v>41886</v>
      </c>
      <c r="Q6" s="202">
        <v>2.2949999999999999</v>
      </c>
      <c r="R6" s="202" t="b">
        <f t="shared" ref="R6:R13" si="3">IF(AND(ISNUMBER($Q6),$Q6&lt;&gt;0%),TRUE,FALSE)</f>
        <v>1</v>
      </c>
      <c r="S6" s="218" t="b">
        <f>IF(Q6,_xll.qlIndexAddFixings(I6,P6,Q6/100,TRUE),NA())</f>
        <v>1</v>
      </c>
      <c r="T6" s="226"/>
      <c r="U6" s="232" t="e">
        <f>_xll.qlIndexFixing($I6,$P6,TRUE,$R6)</f>
        <v>#NUM!</v>
      </c>
      <c r="V6" s="200">
        <f>IF($S6,_xll.qlIndexFixing($I6,$P6,FALSE,$R6),"-")</f>
        <v>2.2949999999999998E-2</v>
      </c>
      <c r="W6" s="200" t="e">
        <f t="shared" ref="W6" si="4">U6-V6</f>
        <v>#NUM!</v>
      </c>
      <c r="X6" s="204" t="e">
        <f>_xll.qlIndexFixing($I6,$P6,TRUE,$V6)</f>
        <v>#NUM!</v>
      </c>
      <c r="Y6" s="199">
        <f>IF(ISERROR(W6),0,ABS(W6))</f>
        <v>0</v>
      </c>
      <c r="Z6" s="192"/>
    </row>
    <row r="7" spans="2:26" s="184" customFormat="1" x14ac:dyDescent="0.2">
      <c r="B7" s="189"/>
      <c r="C7" s="197" t="s">
        <v>176</v>
      </c>
      <c r="D7" s="229">
        <v>2</v>
      </c>
      <c r="E7" s="229" t="str">
        <f t="shared" si="0"/>
        <v>HongKong::HKEx</v>
      </c>
      <c r="F7" s="229" t="s">
        <v>173</v>
      </c>
      <c r="G7" s="229" t="b">
        <v>1</v>
      </c>
      <c r="H7" s="236" t="s">
        <v>178</v>
      </c>
      <c r="I7" s="231" t="str">
        <f t="shared" si="1"/>
        <v>CnhHibor1W</v>
      </c>
      <c r="J7" s="198"/>
      <c r="K7" s="233" t="str">
        <f>_xll.qlIborIndex(I7,FamilyName,C7,D7,"CNY",E7,F7,G7,H7,,Permanent,Trigger,ObjectOverwrite)</f>
        <v>CnhHibor1W#0004</v>
      </c>
      <c r="L7" s="198" t="str">
        <f>_xll.qlLastFixingQuote(PROPER(Currency)&amp;FamilyName&amp;$C7&amp;"LastFixing_Quote",K7,Permanent,Trigger,ObjectOverwrite)</f>
        <v>CnhHibor1WLastFixing_Quote#0004</v>
      </c>
      <c r="M7" s="198" t="str">
        <f>_xll.ohRangeRetrieveError($K7)</f>
        <v/>
      </c>
      <c r="N7" s="191"/>
      <c r="O7" s="203" t="str">
        <f t="shared" si="2"/>
        <v>HICNH1WDF=</v>
      </c>
      <c r="P7" s="201">
        <v>41886</v>
      </c>
      <c r="Q7" s="202">
        <v>2.7033299999999998</v>
      </c>
      <c r="R7" s="202" t="b">
        <f t="shared" si="3"/>
        <v>1</v>
      </c>
      <c r="S7" s="218" t="b">
        <f>IF(Q7,_xll.qlIndexAddFixings(I7,P7,Q7/100,TRUE),NA())</f>
        <v>1</v>
      </c>
      <c r="T7" s="226"/>
      <c r="U7" s="232" t="e">
        <f>_xll.qlIndexFixing($I7,$P7,TRUE,$R7)</f>
        <v>#NUM!</v>
      </c>
      <c r="V7" s="200">
        <f>IF($S7,_xll.qlIndexFixing($I7,$P7,FALSE,$R7),"-")</f>
        <v>2.7033299999999996E-2</v>
      </c>
      <c r="W7" s="200" t="e">
        <f t="shared" ref="W7:W13" si="5">U7-V7</f>
        <v>#NUM!</v>
      </c>
      <c r="X7" s="204" t="e">
        <f>_xll.qlIndexFixing($I7,$P7,TRUE,$V7)</f>
        <v>#NUM!</v>
      </c>
      <c r="Y7" s="205">
        <f t="shared" ref="Y7:Y13" si="6">IF(ISERROR(W7),0,ABS(W7))</f>
        <v>0</v>
      </c>
      <c r="Z7" s="192"/>
    </row>
    <row r="8" spans="2:26" s="184" customFormat="1" x14ac:dyDescent="0.2">
      <c r="B8" s="189"/>
      <c r="C8" s="197" t="s">
        <v>21</v>
      </c>
      <c r="D8" s="229">
        <v>2</v>
      </c>
      <c r="E8" s="229" t="str">
        <f t="shared" si="0"/>
        <v>HongKong::HKEx</v>
      </c>
      <c r="F8" s="229" t="s">
        <v>173</v>
      </c>
      <c r="G8" s="229" t="b">
        <v>1</v>
      </c>
      <c r="H8" s="236" t="s">
        <v>178</v>
      </c>
      <c r="I8" s="231" t="str">
        <f t="shared" si="1"/>
        <v>CnhHibor2W</v>
      </c>
      <c r="J8" s="198"/>
      <c r="K8" s="233" t="str">
        <f>_xll.qlIborIndex(I8,FamilyName,C8,D8,"CNY",E8,F8,G8,H8,,Permanent,Trigger,ObjectOverwrite)</f>
        <v>CnhHibor2W#0004</v>
      </c>
      <c r="L8" s="198" t="str">
        <f>_xll.qlLastFixingQuote(PROPER(Currency)&amp;FamilyName&amp;$C8&amp;"LastFixing_Quote",K8,Permanent,Trigger,ObjectOverwrite)</f>
        <v>CnhHibor2WLastFixing_Quote#0004</v>
      </c>
      <c r="M8" s="198" t="str">
        <f>_xll.ohRangeRetrieveError($K8)</f>
        <v/>
      </c>
      <c r="N8" s="191"/>
      <c r="O8" s="203" t="str">
        <f t="shared" si="2"/>
        <v>HICNH2WDF=</v>
      </c>
      <c r="P8" s="201">
        <v>41886</v>
      </c>
      <c r="Q8" s="202">
        <v>2.8272200000000001</v>
      </c>
      <c r="R8" s="202" t="b">
        <f t="shared" si="3"/>
        <v>1</v>
      </c>
      <c r="S8" s="218" t="b">
        <f>IF(Q8,_xll.qlIndexAddFixings(I8,P8,Q8/100,TRUE),NA())</f>
        <v>1</v>
      </c>
      <c r="T8" s="226"/>
      <c r="U8" s="232" t="e">
        <f>_xll.qlIndexFixing($I8,$P8,TRUE,$R8)</f>
        <v>#NUM!</v>
      </c>
      <c r="V8" s="200">
        <f>IF($S8,_xll.qlIndexFixing($I8,$P8,FALSE,$R8),"-")</f>
        <v>2.8272200000000001E-2</v>
      </c>
      <c r="W8" s="200" t="e">
        <f t="shared" si="5"/>
        <v>#NUM!</v>
      </c>
      <c r="X8" s="204" t="e">
        <f>_xll.qlIndexFixing($I8,$P8,TRUE,$V8)</f>
        <v>#NUM!</v>
      </c>
      <c r="Y8" s="205">
        <f t="shared" si="6"/>
        <v>0</v>
      </c>
      <c r="Z8" s="192"/>
    </row>
    <row r="9" spans="2:26" s="184" customFormat="1" x14ac:dyDescent="0.2">
      <c r="B9" s="189"/>
      <c r="C9" s="197" t="s">
        <v>19</v>
      </c>
      <c r="D9" s="229">
        <v>2</v>
      </c>
      <c r="E9" s="229" t="str">
        <f t="shared" si="0"/>
        <v>HongKong::HKEx</v>
      </c>
      <c r="F9" s="229" t="s">
        <v>172</v>
      </c>
      <c r="G9" s="229" t="b">
        <v>1</v>
      </c>
      <c r="H9" s="236" t="s">
        <v>178</v>
      </c>
      <c r="I9" s="231" t="str">
        <f t="shared" si="1"/>
        <v>CnhHibor1M</v>
      </c>
      <c r="J9" s="198"/>
      <c r="K9" s="233" t="str">
        <f>_xll.qlIborIndex(I9,FamilyName,C9,D9,"CNY",E9,F9,G9,H9,,Permanent,Trigger,ObjectOverwrite)</f>
        <v>CnhHibor1M#0004</v>
      </c>
      <c r="L9" s="198" t="str">
        <f>_xll.qlLastFixingQuote(PROPER(Currency)&amp;FamilyName&amp;$C9&amp;"LastFixing_Quote",K9,Permanent,Trigger,ObjectOverwrite)</f>
        <v>CnhHibor1MLastFixing_Quote#0004</v>
      </c>
      <c r="M9" s="198" t="str">
        <f>_xll.ohRangeRetrieveError($K9)</f>
        <v/>
      </c>
      <c r="N9" s="191"/>
      <c r="O9" s="203" t="str">
        <f t="shared" si="2"/>
        <v>HICNH1MDF=</v>
      </c>
      <c r="P9" s="201">
        <v>41886</v>
      </c>
      <c r="Q9" s="202">
        <v>3.0233300000000001</v>
      </c>
      <c r="R9" s="202" t="b">
        <f t="shared" si="3"/>
        <v>1</v>
      </c>
      <c r="S9" s="218" t="b">
        <f>IF(Q9,_xll.qlIndexAddFixings(I9,P9,Q9/100,TRUE),NA())</f>
        <v>1</v>
      </c>
      <c r="T9" s="226"/>
      <c r="U9" s="232" t="e">
        <f>_xll.qlIndexFixing($I9,$P9,TRUE,$R9)</f>
        <v>#NUM!</v>
      </c>
      <c r="V9" s="200">
        <f>IF($S9,_xll.qlIndexFixing($I9,$P9,FALSE,$R9),"-")</f>
        <v>3.0233300000000001E-2</v>
      </c>
      <c r="W9" s="200" t="e">
        <f t="shared" si="5"/>
        <v>#NUM!</v>
      </c>
      <c r="X9" s="204" t="e">
        <f>_xll.qlIndexFixing($I9,$P9,TRUE,$V9)</f>
        <v>#NUM!</v>
      </c>
      <c r="Y9" s="205">
        <f t="shared" si="6"/>
        <v>0</v>
      </c>
      <c r="Z9" s="192"/>
    </row>
    <row r="10" spans="2:26" s="184" customFormat="1" x14ac:dyDescent="0.2">
      <c r="B10" s="189"/>
      <c r="C10" s="197" t="s">
        <v>18</v>
      </c>
      <c r="D10" s="229">
        <v>2</v>
      </c>
      <c r="E10" s="229" t="str">
        <f t="shared" si="0"/>
        <v>HongKong::HKEx</v>
      </c>
      <c r="F10" s="229" t="s">
        <v>172</v>
      </c>
      <c r="G10" s="229" t="b">
        <v>1</v>
      </c>
      <c r="H10" s="236" t="s">
        <v>178</v>
      </c>
      <c r="I10" s="231" t="str">
        <f t="shared" si="1"/>
        <v>CnhHibor2M</v>
      </c>
      <c r="J10" s="198"/>
      <c r="K10" s="233" t="str">
        <f>_xll.qlIborIndex(I10,FamilyName,C10,D10,"CNY",E10,F10,G10,H10,,Permanent,Trigger,ObjectOverwrite)</f>
        <v>CnhHibor2M#0004</v>
      </c>
      <c r="L10" s="198" t="str">
        <f>_xll.qlLastFixingQuote(PROPER(Currency)&amp;FamilyName&amp;$C10&amp;"LastFixing_Quote",K10,Permanent,Trigger,ObjectOverwrite)</f>
        <v>CnhHibor2MLastFixing_Quote#0004</v>
      </c>
      <c r="M10" s="198" t="str">
        <f>_xll.ohRangeRetrieveError($K10)</f>
        <v/>
      </c>
      <c r="N10" s="191"/>
      <c r="O10" s="203" t="str">
        <f t="shared" si="2"/>
        <v>HICNH2MDF=</v>
      </c>
      <c r="P10" s="201">
        <v>41886</v>
      </c>
      <c r="Q10" s="202">
        <v>3.0438900000000002</v>
      </c>
      <c r="R10" s="202" t="b">
        <f t="shared" si="3"/>
        <v>1</v>
      </c>
      <c r="S10" s="218" t="b">
        <f>IF(Q10,_xll.qlIndexAddFixings(I10,P10,Q10/100,TRUE),NA())</f>
        <v>1</v>
      </c>
      <c r="T10" s="226"/>
      <c r="U10" s="232" t="e">
        <f>_xll.qlIndexFixing($I10,$P10,TRUE,$R10)</f>
        <v>#NUM!</v>
      </c>
      <c r="V10" s="200">
        <f>IF($S10,_xll.qlIndexFixing($I10,$P10,FALSE,$R10),"-")</f>
        <v>3.0438900000000001E-2</v>
      </c>
      <c r="W10" s="200" t="e">
        <f t="shared" si="5"/>
        <v>#NUM!</v>
      </c>
      <c r="X10" s="204" t="e">
        <f>_xll.qlIndexFixing($I10,$P10,TRUE,$V10)</f>
        <v>#NUM!</v>
      </c>
      <c r="Y10" s="205">
        <f t="shared" si="6"/>
        <v>0</v>
      </c>
      <c r="Z10" s="192"/>
    </row>
    <row r="11" spans="2:26" s="184" customFormat="1" x14ac:dyDescent="0.2">
      <c r="B11" s="189"/>
      <c r="C11" s="197" t="s">
        <v>17</v>
      </c>
      <c r="D11" s="229">
        <v>2</v>
      </c>
      <c r="E11" s="229" t="str">
        <f t="shared" si="0"/>
        <v>HongKong::HKEx</v>
      </c>
      <c r="F11" s="229" t="s">
        <v>172</v>
      </c>
      <c r="G11" s="229" t="b">
        <v>1</v>
      </c>
      <c r="H11" s="236" t="s">
        <v>178</v>
      </c>
      <c r="I11" s="231" t="str">
        <f t="shared" si="1"/>
        <v>CnhHibor3M</v>
      </c>
      <c r="J11" s="198" t="str">
        <f>_xll.qlRelinkableHandleYieldTermStructure(Currency&amp;C11,,Permanent,Trigger,ObjectOverwrite)</f>
        <v>CNH3M#0004</v>
      </c>
      <c r="K11" s="233" t="str">
        <f>_xll.qlIborIndex(I11,FamilyName,C11,D11,"CNY",E11,F11,G11,H11,J11,Permanent,Trigger,ObjectOverwrite)</f>
        <v>CnhHibor3M#0004</v>
      </c>
      <c r="L11" s="198" t="str">
        <f>_xll.qlLastFixingQuote(PROPER(Currency)&amp;FamilyName&amp;$C11&amp;"LastFixing_Quote",K11,Permanent,Trigger,ObjectOverwrite)</f>
        <v>CnhHibor3MLastFixing_Quote#0004</v>
      </c>
      <c r="M11" s="198" t="str">
        <f>_xll.ohRangeRetrieveError($K11)</f>
        <v/>
      </c>
      <c r="N11" s="191"/>
      <c r="O11" s="203" t="str">
        <f t="shared" si="2"/>
        <v>HICNH3MDF=</v>
      </c>
      <c r="P11" s="201">
        <v>41886</v>
      </c>
      <c r="Q11" s="202">
        <v>3.0888900000000001</v>
      </c>
      <c r="R11" s="202" t="b">
        <f t="shared" si="3"/>
        <v>1</v>
      </c>
      <c r="S11" s="218" t="b">
        <f>IF(Q11,_xll.qlIndexAddFixings(I11,P11,Q11/100,TRUE),NA())</f>
        <v>1</v>
      </c>
      <c r="T11" s="226"/>
      <c r="U11" s="232" t="e">
        <f>_xll.qlIndexFixing($I11,$P11,TRUE,$R11)</f>
        <v>#NUM!</v>
      </c>
      <c r="V11" s="200">
        <f>IF($S11,_xll.qlIndexFixing($I11,$P11,FALSE,$R11),"-")</f>
        <v>3.08889E-2</v>
      </c>
      <c r="W11" s="200" t="e">
        <f t="shared" si="5"/>
        <v>#NUM!</v>
      </c>
      <c r="X11" s="204" t="e">
        <f>_xll.qlIndexFixing($I11,$P11,TRUE,$V11)</f>
        <v>#NUM!</v>
      </c>
      <c r="Y11" s="205">
        <f t="shared" si="6"/>
        <v>0</v>
      </c>
      <c r="Z11" s="192"/>
    </row>
    <row r="12" spans="2:26" s="184" customFormat="1" x14ac:dyDescent="0.2">
      <c r="B12" s="189"/>
      <c r="C12" s="197" t="s">
        <v>14</v>
      </c>
      <c r="D12" s="229">
        <v>2</v>
      </c>
      <c r="E12" s="229" t="str">
        <f t="shared" si="0"/>
        <v>HongKong::HKEx</v>
      </c>
      <c r="F12" s="229" t="s">
        <v>172</v>
      </c>
      <c r="G12" s="229" t="b">
        <v>1</v>
      </c>
      <c r="H12" s="236" t="s">
        <v>178</v>
      </c>
      <c r="I12" s="231" t="str">
        <f t="shared" si="1"/>
        <v>CnhHibor6M</v>
      </c>
      <c r="J12" s="198"/>
      <c r="K12" s="233" t="str">
        <f>_xll.qlIborIndex(I12,FamilyName,C12,D12,"CNY",E12,F12,G12,H12,,Permanent,Trigger,ObjectOverwrite)</f>
        <v>CnhHibor6M#0004</v>
      </c>
      <c r="L12" s="198" t="str">
        <f>_xll.qlLastFixingQuote(PROPER(Currency)&amp;FamilyName&amp;$C12&amp;"LastFixing_Quote",K12,Permanent,Trigger,ObjectOverwrite)</f>
        <v>CnhHibor6MLastFixing_Quote#0004</v>
      </c>
      <c r="M12" s="198" t="str">
        <f>_xll.ohRangeRetrieveError($K12)</f>
        <v/>
      </c>
      <c r="N12" s="191"/>
      <c r="O12" s="203" t="str">
        <f t="shared" si="2"/>
        <v>HICNH6MDF=</v>
      </c>
      <c r="P12" s="201">
        <v>41886</v>
      </c>
      <c r="Q12" s="202">
        <v>3.0666699999999998</v>
      </c>
      <c r="R12" s="202" t="b">
        <f t="shared" si="3"/>
        <v>1</v>
      </c>
      <c r="S12" s="218" t="b">
        <f>IF(Q12,_xll.qlIndexAddFixings(I12,P12,Q12/100,TRUE),NA())</f>
        <v>1</v>
      </c>
      <c r="T12" s="227"/>
      <c r="U12" s="232" t="e">
        <f>_xll.qlIndexFixing($I12,$P12,TRUE,$R12)</f>
        <v>#NUM!</v>
      </c>
      <c r="V12" s="200">
        <f>IF($S12,_xll.qlIndexFixing($I12,$P12,FALSE,$R12),"-")</f>
        <v>3.0666699999999998E-2</v>
      </c>
      <c r="W12" s="200" t="e">
        <f t="shared" ref="W12" si="7">U12-V12</f>
        <v>#NUM!</v>
      </c>
      <c r="X12" s="204" t="e">
        <f>_xll.qlIndexFixing($I12,$P12,TRUE,$V12)</f>
        <v>#NUM!</v>
      </c>
      <c r="Y12" s="205">
        <f t="shared" ref="Y12" si="8">IF(ISERROR(W12),0,ABS(W12))</f>
        <v>0</v>
      </c>
      <c r="Z12" s="192"/>
    </row>
    <row r="13" spans="2:26" s="184" customFormat="1" x14ac:dyDescent="0.2">
      <c r="B13" s="189"/>
      <c r="C13" s="197" t="s">
        <v>8</v>
      </c>
      <c r="D13" s="229">
        <v>2</v>
      </c>
      <c r="E13" s="229" t="str">
        <f t="shared" si="0"/>
        <v>HongKong::HKEx</v>
      </c>
      <c r="F13" s="229" t="s">
        <v>172</v>
      </c>
      <c r="G13" s="229" t="b">
        <v>1</v>
      </c>
      <c r="H13" s="236" t="s">
        <v>178</v>
      </c>
      <c r="I13" s="231" t="str">
        <f t="shared" si="1"/>
        <v>CnhHibor1Y</v>
      </c>
      <c r="J13" s="198"/>
      <c r="K13" s="233" t="str">
        <f>_xll.qlIborIndex(I13,FamilyName,C13,D13,"CNY",E13,F13,G13,H13,,Permanent,Trigger,ObjectOverwrite)</f>
        <v>CnhHibor1Y#0004</v>
      </c>
      <c r="L13" s="198" t="str">
        <f>_xll.qlLastFixingQuote(PROPER(Currency)&amp;FamilyName&amp;$C13&amp;"LastFixing_Quote",K13,Permanent,Trigger,ObjectOverwrite)</f>
        <v>CnhHibor1YLastFixing_Quote#0004</v>
      </c>
      <c r="M13" s="198" t="str">
        <f>_xll.ohRangeRetrieveError($K13)</f>
        <v/>
      </c>
      <c r="N13" s="191"/>
      <c r="O13" s="203" t="str">
        <f t="shared" si="2"/>
        <v>HICNH1YDF=</v>
      </c>
      <c r="P13" s="201">
        <v>41886</v>
      </c>
      <c r="Q13" s="202">
        <v>3.18222</v>
      </c>
      <c r="R13" s="202" t="b">
        <f t="shared" si="3"/>
        <v>1</v>
      </c>
      <c r="S13" s="218" t="b">
        <f>IF(Q13,_xll.qlIndexAddFixings(I13,P13,Q13/100,TRUE),NA())</f>
        <v>1</v>
      </c>
      <c r="T13" s="226"/>
      <c r="U13" s="237" t="e">
        <f>_xll.qlIndexFixing($I12,$P12,TRUE,$R12)</f>
        <v>#NUM!</v>
      </c>
      <c r="V13" s="200">
        <f>IF($S12,_xll.qlIndexFixing($I12,$P12,FALSE,$R12),"-")</f>
        <v>3.0666699999999998E-2</v>
      </c>
      <c r="W13" s="200" t="e">
        <f t="shared" si="5"/>
        <v>#NUM!</v>
      </c>
      <c r="X13" s="204" t="e">
        <f>_xll.qlIndexFixing($I12,$P12,TRUE,$V13)</f>
        <v>#NUM!</v>
      </c>
      <c r="Y13" s="205">
        <f t="shared" si="6"/>
        <v>0</v>
      </c>
      <c r="Z13" s="192"/>
    </row>
    <row r="14" spans="2:26" s="184" customFormat="1" ht="12" thickBot="1" x14ac:dyDescent="0.25">
      <c r="B14" s="206"/>
      <c r="C14" s="207"/>
      <c r="D14" s="207"/>
      <c r="E14" s="207"/>
      <c r="F14" s="207"/>
      <c r="G14" s="207"/>
      <c r="H14" s="207"/>
      <c r="I14" s="207"/>
      <c r="J14" s="207"/>
      <c r="K14" s="207"/>
      <c r="L14" s="207"/>
      <c r="M14" s="207"/>
      <c r="N14" s="207"/>
      <c r="O14" s="225"/>
      <c r="P14" s="225"/>
      <c r="Q14" s="225"/>
      <c r="R14" s="225"/>
      <c r="S14" s="225"/>
      <c r="T14" s="207"/>
      <c r="U14" s="225"/>
      <c r="V14" s="225"/>
      <c r="W14" s="225"/>
      <c r="X14" s="225"/>
      <c r="Y14" s="225"/>
      <c r="Z14" s="208"/>
    </row>
    <row r="15" spans="2:26" s="184" customFormat="1" x14ac:dyDescent="0.2">
      <c r="E15" s="209"/>
      <c r="F15" s="209"/>
      <c r="H15" s="209"/>
      <c r="I15" s="209"/>
      <c r="J15" s="209"/>
      <c r="K15" s="209"/>
      <c r="L15" s="209"/>
      <c r="M15" s="209"/>
    </row>
  </sheetData>
  <conditionalFormatting sqref="W6:W13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2">
    <dataValidation type="list" allowBlank="1" showInputMessage="1" showErrorMessage="1" sqref="F6:F13">
      <formula1>"Following,Modified Following,Preceding,Modified Preceding,Unadjusted"</formula1>
    </dataValidation>
    <dataValidation type="list" allowBlank="1" showInputMessage="1" showErrorMessage="1" sqref="H6:H13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orientation="portrait" r:id="rId1"/>
  <headerFooter alignWithMargins="0"/>
  <ignoredErrors>
    <ignoredError sqref="K11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B1:S29"/>
  <sheetViews>
    <sheetView workbookViewId="0">
      <selection activeCell="E3" sqref="E3"/>
    </sheetView>
  </sheetViews>
  <sheetFormatPr defaultRowHeight="11.25" x14ac:dyDescent="0.2"/>
  <cols>
    <col min="1" max="1" width="3" style="34" customWidth="1"/>
    <col min="2" max="2" width="2.7109375" style="34" customWidth="1"/>
    <col min="3" max="3" width="5.140625" style="34" bestFit="1" customWidth="1"/>
    <col min="4" max="4" width="17.85546875" style="34" bestFit="1" customWidth="1"/>
    <col min="5" max="5" width="16.7109375" style="34" bestFit="1" customWidth="1"/>
    <col min="6" max="6" width="36.85546875" style="34" bestFit="1" customWidth="1"/>
    <col min="7" max="9" width="2.7109375" style="34" customWidth="1"/>
    <col min="10" max="10" width="9.140625" style="34"/>
    <col min="11" max="11" width="11.85546875" style="34" customWidth="1"/>
    <col min="12" max="12" width="24.140625" style="34" bestFit="1" customWidth="1"/>
    <col min="13" max="13" width="2.7109375" style="34" customWidth="1"/>
    <col min="14" max="14" width="24.140625" style="34" bestFit="1" customWidth="1"/>
    <col min="15" max="15" width="2.7109375" style="34" customWidth="1"/>
    <col min="16" max="16" width="24.140625" style="34" bestFit="1" customWidth="1"/>
    <col min="17" max="17" width="7.140625" style="34" bestFit="1" customWidth="1"/>
    <col min="18" max="19" width="2.7109375" style="34" customWidth="1"/>
    <col min="20" max="16384" width="9.140625" style="34"/>
  </cols>
  <sheetData>
    <row r="1" spans="2:19" ht="12" thickBot="1" x14ac:dyDescent="0.25"/>
    <row r="2" spans="2:19" x14ac:dyDescent="0.2">
      <c r="B2" s="243"/>
      <c r="C2" s="43"/>
      <c r="D2" s="43"/>
      <c r="E2" s="43"/>
      <c r="F2" s="43"/>
      <c r="G2" s="42"/>
      <c r="I2" s="238"/>
      <c r="J2" s="133"/>
      <c r="K2" s="133"/>
      <c r="L2" s="133"/>
      <c r="M2" s="133"/>
      <c r="N2" s="133"/>
      <c r="O2" s="133"/>
      <c r="P2" s="77"/>
      <c r="Q2" s="239">
        <f>_xll.ohTrigger(Q4:Q21)</f>
        <v>6</v>
      </c>
      <c r="R2" s="240"/>
      <c r="S2" s="11"/>
    </row>
    <row r="3" spans="2:19" ht="22.5" x14ac:dyDescent="0.2">
      <c r="B3" s="26"/>
      <c r="C3" s="41"/>
      <c r="D3" s="29" t="str">
        <f>Currency&amp;"_010_"&amp;"Deposits.xml"</f>
        <v>CNH_010_Deposits.xml</v>
      </c>
      <c r="E3" s="40" t="str">
        <f>IF(Serialize,_xll.ohObjectSave(E4:E21,SerializationPath&amp;D3,FileOverwrite,Serialize),"---")</f>
        <v>---</v>
      </c>
      <c r="F3" s="39" t="str">
        <f>_xll.ohRangeRetrieveError(E3)</f>
        <v/>
      </c>
      <c r="G3" s="35"/>
      <c r="I3" s="50"/>
      <c r="J3" s="107"/>
      <c r="K3" s="85" t="str">
        <f>_xll.RData(K4:K21,L3,"RTFEED:IDN",,,L4)</f>
        <v>Updated at 18:07:16</v>
      </c>
      <c r="L3" s="109" t="s">
        <v>128</v>
      </c>
      <c r="M3" s="89"/>
      <c r="N3" s="108" t="s">
        <v>133</v>
      </c>
      <c r="O3" s="89"/>
      <c r="P3" s="107" t="s">
        <v>132</v>
      </c>
      <c r="Q3" s="106" t="s">
        <v>131</v>
      </c>
      <c r="R3" s="82"/>
      <c r="S3" s="11"/>
    </row>
    <row r="4" spans="2:19" x14ac:dyDescent="0.2">
      <c r="B4" s="26"/>
      <c r="C4" s="38" t="s">
        <v>88</v>
      </c>
      <c r="D4" s="37" t="str">
        <f t="shared" ref="D4:D21" si="0">Currency&amp;$C4&amp;QuoteSuffix</f>
        <v>CNHOND_Quote</v>
      </c>
      <c r="E4" s="37" t="str">
        <f>_xll.qlSimpleQuote(D4,,RateTickValue,Permanent,Trigger,ObjectOverwrite)</f>
        <v>CNHOND_Quote#0004</v>
      </c>
      <c r="F4" s="36" t="str">
        <f>_xll.ohRangeRetrieveError(E4)</f>
        <v/>
      </c>
      <c r="G4" s="35"/>
      <c r="I4" s="50"/>
      <c r="J4" s="105" t="s">
        <v>114</v>
      </c>
      <c r="K4" s="104" t="str">
        <f t="shared" ref="K4:K21" si="1">"HI"&amp;Currency&amp;J4&amp;"DF"&amp;"="</f>
        <v>HICNHONDF=</v>
      </c>
      <c r="L4" s="103">
        <v>2.2949999999999999</v>
      </c>
      <c r="M4" s="89"/>
      <c r="N4" s="241">
        <v>2.0270000000000001</v>
      </c>
      <c r="O4" s="89"/>
      <c r="P4" s="132">
        <f t="array" ref="P4:P21">QuoteStatic</f>
        <v>2.0270000000000001</v>
      </c>
      <c r="Q4" s="100" t="e">
        <f>_xll.qlSimpleQuoteSetValue(E4,P4/100,Trigger)</f>
        <v>#N/A</v>
      </c>
      <c r="R4" s="82"/>
      <c r="S4" s="11"/>
    </row>
    <row r="5" spans="2:19" x14ac:dyDescent="0.2">
      <c r="B5" s="26"/>
      <c r="C5" s="38" t="s">
        <v>87</v>
      </c>
      <c r="D5" s="37" t="str">
        <f t="shared" si="0"/>
        <v>CNHTND_Quote</v>
      </c>
      <c r="E5" s="37" t="str">
        <f>_xll.qlSimpleQuote(D5,,RateTickValue,Permanent,Trigger,ObjectOverwrite)</f>
        <v>CNHTND_Quote#0004</v>
      </c>
      <c r="F5" s="36" t="str">
        <f>_xll.ohRangeRetrieveError(E5)</f>
        <v/>
      </c>
      <c r="G5" s="35"/>
      <c r="I5" s="50"/>
      <c r="J5" s="93" t="s">
        <v>129</v>
      </c>
      <c r="K5" s="92" t="str">
        <f t="shared" si="1"/>
        <v>HICNHTNDF=</v>
      </c>
      <c r="L5" s="91" t="s">
        <v>123</v>
      </c>
      <c r="M5" s="89"/>
      <c r="N5" s="242" t="s">
        <v>123</v>
      </c>
      <c r="O5" s="89"/>
      <c r="P5" s="131" t="str">
        <v>The record could not be found</v>
      </c>
      <c r="Q5" s="87" t="e">
        <f>_xll.qlSimpleQuoteSetValue(E5,P5/100,Trigger)</f>
        <v>#NUM!</v>
      </c>
      <c r="R5" s="82"/>
      <c r="S5" s="11"/>
    </row>
    <row r="6" spans="2:19" x14ac:dyDescent="0.2">
      <c r="B6" s="26"/>
      <c r="C6" s="38" t="s">
        <v>86</v>
      </c>
      <c r="D6" s="37" t="str">
        <f t="shared" si="0"/>
        <v>CNHSND_Quote</v>
      </c>
      <c r="E6" s="37" t="str">
        <f>_xll.qlSimpleQuote(D6,,RateTickValue,Permanent,Trigger,ObjectOverwrite)</f>
        <v>CNHSND_Quote#0004</v>
      </c>
      <c r="F6" s="36" t="str">
        <f>_xll.ohRangeRetrieveError(E6)</f>
        <v/>
      </c>
      <c r="G6" s="35"/>
      <c r="I6" s="50"/>
      <c r="J6" s="93" t="s">
        <v>127</v>
      </c>
      <c r="K6" s="92" t="str">
        <f t="shared" si="1"/>
        <v>HICNHSNDF=</v>
      </c>
      <c r="L6" s="91" t="s">
        <v>123</v>
      </c>
      <c r="M6" s="89"/>
      <c r="N6" s="242" t="s">
        <v>123</v>
      </c>
      <c r="O6" s="89"/>
      <c r="P6" s="131" t="str">
        <v>The record could not be found</v>
      </c>
      <c r="Q6" s="87" t="e">
        <f>_xll.qlSimpleQuoteSetValue(E6,P6/100,Trigger)</f>
        <v>#NUM!</v>
      </c>
      <c r="R6" s="82"/>
      <c r="S6" s="11"/>
    </row>
    <row r="7" spans="2:19" x14ac:dyDescent="0.2">
      <c r="B7" s="26"/>
      <c r="C7" s="38" t="s">
        <v>85</v>
      </c>
      <c r="D7" s="37" t="str">
        <f t="shared" si="0"/>
        <v>CNHSWD_Quote</v>
      </c>
      <c r="E7" s="37" t="str">
        <f>_xll.qlSimpleQuote(D7,,RateTickValue,Permanent,Trigger,ObjectOverwrite)</f>
        <v>CNHSWD_Quote#0004</v>
      </c>
      <c r="F7" s="36" t="str">
        <f>_xll.ohRangeRetrieveError(E7)</f>
        <v/>
      </c>
      <c r="G7" s="35"/>
      <c r="I7" s="50"/>
      <c r="J7" s="93" t="s">
        <v>176</v>
      </c>
      <c r="K7" s="92" t="str">
        <f t="shared" si="1"/>
        <v>HICNH1WDF=</v>
      </c>
      <c r="L7" s="91">
        <v>2.7033299999999998</v>
      </c>
      <c r="M7" s="89"/>
      <c r="N7" s="242">
        <v>3.0844999999999998</v>
      </c>
      <c r="O7" s="89"/>
      <c r="P7" s="131">
        <v>3.0844999999999998</v>
      </c>
      <c r="Q7" s="87" t="e">
        <f>_xll.qlSimpleQuoteSetValue(E7,P7/100,Trigger)</f>
        <v>#N/A</v>
      </c>
      <c r="R7" s="82"/>
      <c r="S7" s="11"/>
    </row>
    <row r="8" spans="2:19" x14ac:dyDescent="0.2">
      <c r="B8" s="26"/>
      <c r="C8" s="38" t="s">
        <v>84</v>
      </c>
      <c r="D8" s="37" t="str">
        <f t="shared" si="0"/>
        <v>CNH2WD_Quote</v>
      </c>
      <c r="E8" s="37" t="str">
        <f>_xll.qlSimpleQuote(D8,,RateTickValue,Permanent,Trigger,ObjectOverwrite)</f>
        <v>CNH2WD_Quote#0004</v>
      </c>
      <c r="F8" s="36" t="str">
        <f>_xll.ohRangeRetrieveError(E8)</f>
        <v/>
      </c>
      <c r="G8" s="35"/>
      <c r="I8" s="50"/>
      <c r="J8" s="93" t="s">
        <v>21</v>
      </c>
      <c r="K8" s="92" t="str">
        <f t="shared" si="1"/>
        <v>HICNH2WDF=</v>
      </c>
      <c r="L8" s="91">
        <v>2.8272200000000001</v>
      </c>
      <c r="M8" s="89"/>
      <c r="N8" s="242">
        <v>3.2810000000000001</v>
      </c>
      <c r="O8" s="89"/>
      <c r="P8" s="131">
        <v>3.2810000000000001</v>
      </c>
      <c r="Q8" s="87" t="e">
        <f>_xll.qlSimpleQuoteSetValue(E8,P8/100,Trigger)</f>
        <v>#N/A</v>
      </c>
      <c r="R8" s="82"/>
      <c r="S8" s="11"/>
    </row>
    <row r="9" spans="2:19" x14ac:dyDescent="0.2">
      <c r="B9" s="26"/>
      <c r="C9" s="38" t="s">
        <v>83</v>
      </c>
      <c r="D9" s="37" t="str">
        <f t="shared" si="0"/>
        <v>CNH3WD_Quote</v>
      </c>
      <c r="E9" s="37" t="str">
        <f>_xll.qlSimpleQuote(D9,,RateTickValue,Permanent,Trigger,ObjectOverwrite)</f>
        <v>CNH3WD_Quote#0004</v>
      </c>
      <c r="F9" s="36" t="str">
        <f>_xll.ohRangeRetrieveError(E9)</f>
        <v/>
      </c>
      <c r="G9" s="35"/>
      <c r="I9" s="50"/>
      <c r="J9" s="93" t="s">
        <v>20</v>
      </c>
      <c r="K9" s="92" t="str">
        <f t="shared" si="1"/>
        <v>HICNH3WDF=</v>
      </c>
      <c r="L9" s="91" t="s">
        <v>123</v>
      </c>
      <c r="M9" s="89"/>
      <c r="N9" s="242" t="s">
        <v>123</v>
      </c>
      <c r="O9" s="89"/>
      <c r="P9" s="131" t="str">
        <v>The record could not be found</v>
      </c>
      <c r="Q9" s="87" t="e">
        <f>_xll.qlSimpleQuoteSetValue(E9,P9/100,Trigger)</f>
        <v>#NUM!</v>
      </c>
      <c r="R9" s="82"/>
      <c r="S9" s="11"/>
    </row>
    <row r="10" spans="2:19" x14ac:dyDescent="0.2">
      <c r="B10" s="26"/>
      <c r="C10" s="38" t="s">
        <v>82</v>
      </c>
      <c r="D10" s="37" t="str">
        <f t="shared" si="0"/>
        <v>CNH1MD_Quote</v>
      </c>
      <c r="E10" s="37" t="str">
        <f>_xll.qlSimpleQuote(D10,,RateTickValue,Permanent,Trigger,ObjectOverwrite)</f>
        <v>CNH1MD_Quote#0004</v>
      </c>
      <c r="F10" s="36" t="str">
        <f>_xll.ohRangeRetrieveError(E10)</f>
        <v/>
      </c>
      <c r="G10" s="35"/>
      <c r="I10" s="50"/>
      <c r="J10" s="93" t="s">
        <v>19</v>
      </c>
      <c r="K10" s="92" t="str">
        <f t="shared" si="1"/>
        <v>HICNH1MDF=</v>
      </c>
      <c r="L10" s="91">
        <v>3.0233300000000001</v>
      </c>
      <c r="M10" s="89"/>
      <c r="N10" s="242">
        <v>2.98</v>
      </c>
      <c r="O10" s="89"/>
      <c r="P10" s="131">
        <v>2.98</v>
      </c>
      <c r="Q10" s="87" t="e">
        <f>_xll.qlSimpleQuoteSetValue(E10,P10/100,Trigger)</f>
        <v>#N/A</v>
      </c>
      <c r="R10" s="82"/>
      <c r="S10" s="11"/>
    </row>
    <row r="11" spans="2:19" x14ac:dyDescent="0.2">
      <c r="B11" s="26"/>
      <c r="C11" s="38" t="s">
        <v>81</v>
      </c>
      <c r="D11" s="37" t="str">
        <f t="shared" si="0"/>
        <v>CNH2MD_Quote</v>
      </c>
      <c r="E11" s="37" t="str">
        <f>_xll.qlSimpleQuote(D11,,RateTickValue,Permanent,Trigger,ObjectOverwrite)</f>
        <v>CNH2MD_Quote#0004</v>
      </c>
      <c r="F11" s="36" t="str">
        <f>_xll.ohRangeRetrieveError(E11)</f>
        <v/>
      </c>
      <c r="G11" s="35"/>
      <c r="I11" s="50"/>
      <c r="J11" s="93" t="s">
        <v>18</v>
      </c>
      <c r="K11" s="92" t="str">
        <f t="shared" si="1"/>
        <v>HICNH2MDF=</v>
      </c>
      <c r="L11" s="91">
        <v>3.0438900000000002</v>
      </c>
      <c r="M11" s="89"/>
      <c r="N11" s="242">
        <v>2.8879999999999999</v>
      </c>
      <c r="O11" s="89"/>
      <c r="P11" s="131">
        <v>2.8879999999999999</v>
      </c>
      <c r="Q11" s="87" t="e">
        <f>_xll.qlSimpleQuoteSetValue(E11,P11/100,Trigger)</f>
        <v>#N/A</v>
      </c>
      <c r="R11" s="82"/>
      <c r="S11" s="11"/>
    </row>
    <row r="12" spans="2:19" x14ac:dyDescent="0.2">
      <c r="B12" s="26"/>
      <c r="C12" s="38" t="s">
        <v>80</v>
      </c>
      <c r="D12" s="37" t="str">
        <f t="shared" si="0"/>
        <v>CNH3MD_Quote</v>
      </c>
      <c r="E12" s="37" t="str">
        <f>_xll.qlSimpleQuote(D12,,RateTickValue,Permanent,Trigger,ObjectOverwrite)</f>
        <v>CNH3MD_Quote#0004</v>
      </c>
      <c r="F12" s="36" t="str">
        <f>_xll.ohRangeRetrieveError(E12)</f>
        <v/>
      </c>
      <c r="G12" s="35"/>
      <c r="I12" s="50"/>
      <c r="J12" s="93" t="s">
        <v>17</v>
      </c>
      <c r="K12" s="92" t="str">
        <f t="shared" si="1"/>
        <v>HICNH3MDF=</v>
      </c>
      <c r="L12" s="91">
        <v>3.0888900000000001</v>
      </c>
      <c r="M12" s="89"/>
      <c r="N12" s="242">
        <v>2.879</v>
      </c>
      <c r="O12" s="89"/>
      <c r="P12" s="131">
        <v>2.879</v>
      </c>
      <c r="Q12" s="87" t="e">
        <f>_xll.qlSimpleQuoteSetValue(E12,P12/100,Trigger)</f>
        <v>#N/A</v>
      </c>
      <c r="R12" s="82"/>
      <c r="S12" s="11"/>
    </row>
    <row r="13" spans="2:19" x14ac:dyDescent="0.2">
      <c r="B13" s="26"/>
      <c r="C13" s="38" t="s">
        <v>79</v>
      </c>
      <c r="D13" s="37" t="str">
        <f t="shared" si="0"/>
        <v>CNH4MD_Quote</v>
      </c>
      <c r="E13" s="37" t="str">
        <f>_xll.qlSimpleQuote(D13,,RateTickValue,Permanent,Trigger,ObjectOverwrite)</f>
        <v>CNH4MD_Quote#0004</v>
      </c>
      <c r="F13" s="36" t="str">
        <f>_xll.ohRangeRetrieveError(E13)</f>
        <v/>
      </c>
      <c r="G13" s="35"/>
      <c r="I13" s="50"/>
      <c r="J13" s="93" t="s">
        <v>16</v>
      </c>
      <c r="K13" s="92" t="str">
        <f t="shared" si="1"/>
        <v>HICNH4MDF=</v>
      </c>
      <c r="L13" s="91" t="s">
        <v>123</v>
      </c>
      <c r="M13" s="89"/>
      <c r="N13" s="242" t="s">
        <v>123</v>
      </c>
      <c r="O13" s="89"/>
      <c r="P13" s="131" t="str">
        <v>The record could not be found</v>
      </c>
      <c r="Q13" s="87" t="e">
        <f>_xll.qlSimpleQuoteSetValue(E13,P13/100,Trigger)</f>
        <v>#NUM!</v>
      </c>
      <c r="R13" s="82"/>
      <c r="S13" s="11"/>
    </row>
    <row r="14" spans="2:19" x14ac:dyDescent="0.2">
      <c r="B14" s="26"/>
      <c r="C14" s="38" t="s">
        <v>78</v>
      </c>
      <c r="D14" s="37" t="str">
        <f t="shared" si="0"/>
        <v>CNH5MD_Quote</v>
      </c>
      <c r="E14" s="37" t="str">
        <f>_xll.qlSimpleQuote(D14,,RateTickValue,Permanent,Trigger,ObjectOverwrite)</f>
        <v>CNH5MD_Quote#0004</v>
      </c>
      <c r="F14" s="36" t="str">
        <f>_xll.ohRangeRetrieveError(E14)</f>
        <v/>
      </c>
      <c r="G14" s="35"/>
      <c r="I14" s="50"/>
      <c r="J14" s="93" t="s">
        <v>15</v>
      </c>
      <c r="K14" s="92" t="str">
        <f t="shared" si="1"/>
        <v>HICNH5MDF=</v>
      </c>
      <c r="L14" s="91" t="s">
        <v>123</v>
      </c>
      <c r="M14" s="89"/>
      <c r="N14" s="242" t="s">
        <v>123</v>
      </c>
      <c r="O14" s="89"/>
      <c r="P14" s="131" t="str">
        <v>The record could not be found</v>
      </c>
      <c r="Q14" s="87" t="e">
        <f>_xll.qlSimpleQuoteSetValue(E14,P14/100,Trigger)</f>
        <v>#NUM!</v>
      </c>
      <c r="R14" s="82"/>
      <c r="S14" s="11"/>
    </row>
    <row r="15" spans="2:19" x14ac:dyDescent="0.2">
      <c r="B15" s="26"/>
      <c r="C15" s="38" t="s">
        <v>77</v>
      </c>
      <c r="D15" s="37" t="str">
        <f t="shared" si="0"/>
        <v>CNH6MD_Quote</v>
      </c>
      <c r="E15" s="37" t="str">
        <f>_xll.qlSimpleQuote(D15,,RateTickValue,Permanent,Trigger,ObjectOverwrite)</f>
        <v>CNH6MD_Quote#0004</v>
      </c>
      <c r="F15" s="36" t="str">
        <f>_xll.ohRangeRetrieveError(E15)</f>
        <v/>
      </c>
      <c r="G15" s="35"/>
      <c r="I15" s="50"/>
      <c r="J15" s="93" t="s">
        <v>14</v>
      </c>
      <c r="K15" s="92" t="str">
        <f t="shared" si="1"/>
        <v>HICNH6MDF=</v>
      </c>
      <c r="L15" s="91">
        <v>3.0666699999999998</v>
      </c>
      <c r="M15" s="89"/>
      <c r="N15" s="242">
        <v>2.8875000000000002</v>
      </c>
      <c r="O15" s="89"/>
      <c r="P15" s="131">
        <v>2.8875000000000002</v>
      </c>
      <c r="Q15" s="87" t="e">
        <f>_xll.qlSimpleQuoteSetValue(E15,P15/100,Trigger)</f>
        <v>#N/A</v>
      </c>
      <c r="R15" s="82"/>
      <c r="S15" s="11"/>
    </row>
    <row r="16" spans="2:19" x14ac:dyDescent="0.2">
      <c r="B16" s="26"/>
      <c r="C16" s="38" t="s">
        <v>76</v>
      </c>
      <c r="D16" s="37" t="str">
        <f t="shared" si="0"/>
        <v>CNH7MD_Quote</v>
      </c>
      <c r="E16" s="37" t="str">
        <f>_xll.qlSimpleQuote(D16,,RateTickValue,Permanent,Trigger,ObjectOverwrite)</f>
        <v>CNH7MD_Quote#0004</v>
      </c>
      <c r="F16" s="36" t="str">
        <f>_xll.ohRangeRetrieveError(E16)</f>
        <v/>
      </c>
      <c r="G16" s="35"/>
      <c r="I16" s="50"/>
      <c r="J16" s="93" t="s">
        <v>13</v>
      </c>
      <c r="K16" s="92" t="str">
        <f t="shared" si="1"/>
        <v>HICNH7MDF=</v>
      </c>
      <c r="L16" s="91" t="s">
        <v>123</v>
      </c>
      <c r="M16" s="89"/>
      <c r="N16" s="242" t="s">
        <v>123</v>
      </c>
      <c r="O16" s="89"/>
      <c r="P16" s="131" t="str">
        <v>The record could not be found</v>
      </c>
      <c r="Q16" s="87" t="e">
        <f>_xll.qlSimpleQuoteSetValue(E16,P16/100,Trigger)</f>
        <v>#NUM!</v>
      </c>
      <c r="R16" s="82"/>
      <c r="S16" s="11"/>
    </row>
    <row r="17" spans="2:19" x14ac:dyDescent="0.2">
      <c r="B17" s="26"/>
      <c r="C17" s="38" t="s">
        <v>75</v>
      </c>
      <c r="D17" s="37" t="str">
        <f t="shared" si="0"/>
        <v>CNH8MD_Quote</v>
      </c>
      <c r="E17" s="37" t="str">
        <f>_xll.qlSimpleQuote(D17,,RateTickValue,Permanent,Trigger,ObjectOverwrite)</f>
        <v>CNH8MD_Quote#0004</v>
      </c>
      <c r="F17" s="36" t="str">
        <f>_xll.ohRangeRetrieveError(E17)</f>
        <v/>
      </c>
      <c r="G17" s="35"/>
      <c r="I17" s="50"/>
      <c r="J17" s="93" t="s">
        <v>12</v>
      </c>
      <c r="K17" s="92" t="str">
        <f t="shared" si="1"/>
        <v>HICNH8MDF=</v>
      </c>
      <c r="L17" s="91" t="s">
        <v>123</v>
      </c>
      <c r="M17" s="89"/>
      <c r="N17" s="242" t="s">
        <v>123</v>
      </c>
      <c r="O17" s="89"/>
      <c r="P17" s="131" t="str">
        <v>The record could not be found</v>
      </c>
      <c r="Q17" s="87" t="e">
        <f>_xll.qlSimpleQuoteSetValue(E17,P17/100,Trigger)</f>
        <v>#NUM!</v>
      </c>
      <c r="R17" s="82"/>
      <c r="S17" s="11"/>
    </row>
    <row r="18" spans="2:19" x14ac:dyDescent="0.2">
      <c r="B18" s="26"/>
      <c r="C18" s="38" t="s">
        <v>74</v>
      </c>
      <c r="D18" s="37" t="str">
        <f t="shared" si="0"/>
        <v>CNH9MD_Quote</v>
      </c>
      <c r="E18" s="37" t="str">
        <f>_xll.qlSimpleQuote(D18,,RateTickValue,Permanent,Trigger,ObjectOverwrite)</f>
        <v>CNH9MD_Quote#0004</v>
      </c>
      <c r="F18" s="36" t="str">
        <f>_xll.ohRangeRetrieveError(E18)</f>
        <v/>
      </c>
      <c r="G18" s="35"/>
      <c r="I18" s="50"/>
      <c r="J18" s="93" t="s">
        <v>11</v>
      </c>
      <c r="K18" s="92" t="str">
        <f t="shared" si="1"/>
        <v>HICNH9MDF=</v>
      </c>
      <c r="L18" s="91" t="s">
        <v>181</v>
      </c>
      <c r="M18" s="89"/>
      <c r="N18" s="242" t="s">
        <v>181</v>
      </c>
      <c r="O18" s="89"/>
      <c r="P18" s="131" t="str">
        <v>Record not service permissioned</v>
      </c>
      <c r="Q18" s="87" t="e">
        <f>_xll.qlSimpleQuoteSetValue(E18,P18/100,Trigger)</f>
        <v>#NUM!</v>
      </c>
      <c r="R18" s="82"/>
      <c r="S18" s="11"/>
    </row>
    <row r="19" spans="2:19" x14ac:dyDescent="0.2">
      <c r="B19" s="26"/>
      <c r="C19" s="38" t="s">
        <v>73</v>
      </c>
      <c r="D19" s="37" t="str">
        <f t="shared" si="0"/>
        <v>CNH10MD_Quote</v>
      </c>
      <c r="E19" s="37" t="str">
        <f>_xll.qlSimpleQuote(D19,,RateTickValue,Permanent,Trigger,ObjectOverwrite)</f>
        <v>CNH10MD_Quote#0004</v>
      </c>
      <c r="F19" s="36" t="str">
        <f>_xll.ohRangeRetrieveError(E19)</f>
        <v/>
      </c>
      <c r="G19" s="35"/>
      <c r="I19" s="50"/>
      <c r="J19" s="93" t="s">
        <v>10</v>
      </c>
      <c r="K19" s="92" t="str">
        <f t="shared" si="1"/>
        <v>HICNH10MDF=</v>
      </c>
      <c r="L19" s="91" t="s">
        <v>123</v>
      </c>
      <c r="M19" s="89"/>
      <c r="N19" s="242" t="s">
        <v>123</v>
      </c>
      <c r="O19" s="89"/>
      <c r="P19" s="131" t="str">
        <v>The record could not be found</v>
      </c>
      <c r="Q19" s="87" t="e">
        <f>_xll.qlSimpleQuoteSetValue(E19,P19/100,Trigger)</f>
        <v>#NUM!</v>
      </c>
      <c r="R19" s="82"/>
      <c r="S19" s="11"/>
    </row>
    <row r="20" spans="2:19" x14ac:dyDescent="0.2">
      <c r="B20" s="26"/>
      <c r="C20" s="38" t="s">
        <v>72</v>
      </c>
      <c r="D20" s="37" t="str">
        <f t="shared" si="0"/>
        <v>CNH11MD_Quote</v>
      </c>
      <c r="E20" s="37" t="str">
        <f>_xll.qlSimpleQuote(D20,,RateTickValue,Permanent,Trigger,ObjectOverwrite)</f>
        <v>CNH11MD_Quote#0004</v>
      </c>
      <c r="F20" s="36" t="str">
        <f>_xll.ohRangeRetrieveError(E20)</f>
        <v/>
      </c>
      <c r="G20" s="35"/>
      <c r="I20" s="50"/>
      <c r="J20" s="93" t="s">
        <v>9</v>
      </c>
      <c r="K20" s="92" t="str">
        <f t="shared" si="1"/>
        <v>HICNH11MDF=</v>
      </c>
      <c r="L20" s="91" t="s">
        <v>123</v>
      </c>
      <c r="M20" s="89"/>
      <c r="N20" s="242" t="s">
        <v>123</v>
      </c>
      <c r="O20" s="89"/>
      <c r="P20" s="131" t="str">
        <v>The record could not be found</v>
      </c>
      <c r="Q20" s="87" t="e">
        <f>_xll.qlSimpleQuoteSetValue(E20,P20/100,Trigger)</f>
        <v>#NUM!</v>
      </c>
      <c r="R20" s="82"/>
      <c r="S20" s="11"/>
    </row>
    <row r="21" spans="2:19" x14ac:dyDescent="0.2">
      <c r="B21" s="26"/>
      <c r="C21" s="38" t="s">
        <v>71</v>
      </c>
      <c r="D21" s="37" t="str">
        <f t="shared" si="0"/>
        <v>CNH1YD_Quote</v>
      </c>
      <c r="E21" s="37" t="str">
        <f>_xll.qlSimpleQuote(D21,,RateTickValue,Permanent,Trigger,ObjectOverwrite)</f>
        <v>CNH1YD_Quote#0004</v>
      </c>
      <c r="F21" s="36" t="str">
        <f>_xll.ohRangeRetrieveError(E21)</f>
        <v/>
      </c>
      <c r="G21" s="35"/>
      <c r="I21" s="50"/>
      <c r="J21" s="93" t="s">
        <v>8</v>
      </c>
      <c r="K21" s="92" t="str">
        <f t="shared" si="1"/>
        <v>HICNH1YDF=</v>
      </c>
      <c r="L21" s="91">
        <v>3.18222</v>
      </c>
      <c r="M21" s="89"/>
      <c r="N21" s="242">
        <v>3.0165000000000002</v>
      </c>
      <c r="O21" s="89"/>
      <c r="P21" s="130">
        <v>3.0165000000000002</v>
      </c>
      <c r="Q21" s="95" t="e">
        <f>_xll.qlSimpleQuoteSetValue(E21,P21/100,Trigger)</f>
        <v>#N/A</v>
      </c>
      <c r="R21" s="82"/>
      <c r="S21" s="11"/>
    </row>
    <row r="22" spans="2:19" ht="12" thickBot="1" x14ac:dyDescent="0.25">
      <c r="B22" s="22"/>
      <c r="C22" s="21"/>
      <c r="D22" s="21"/>
      <c r="E22" s="21"/>
      <c r="F22" s="21"/>
      <c r="G22" s="20"/>
      <c r="I22" s="16"/>
      <c r="J22" s="86"/>
      <c r="K22" s="86"/>
      <c r="L22" s="86"/>
      <c r="M22" s="15"/>
      <c r="N22" s="86"/>
      <c r="O22" s="15"/>
      <c r="P22" s="86"/>
      <c r="Q22" s="86"/>
      <c r="R22" s="14"/>
      <c r="S22" s="11"/>
    </row>
    <row r="23" spans="2:19" x14ac:dyDescent="0.2"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</row>
    <row r="24" spans="2:19" x14ac:dyDescent="0.2">
      <c r="O24" s="11"/>
      <c r="P24" s="11"/>
      <c r="Q24" s="11"/>
      <c r="R24" s="11"/>
      <c r="S24" s="11"/>
    </row>
    <row r="25" spans="2:19" x14ac:dyDescent="0.2">
      <c r="O25" s="11"/>
      <c r="P25" s="11"/>
      <c r="Q25" s="11"/>
      <c r="R25" s="11"/>
      <c r="S25" s="11"/>
    </row>
    <row r="26" spans="2:19" ht="19.5" customHeight="1" x14ac:dyDescent="0.2">
      <c r="O26" s="11"/>
      <c r="P26" s="11"/>
      <c r="Q26" s="11"/>
      <c r="R26" s="11"/>
      <c r="S26" s="11"/>
    </row>
    <row r="27" spans="2:19" x14ac:dyDescent="0.2">
      <c r="O27" s="11"/>
      <c r="P27" s="11"/>
      <c r="Q27" s="11"/>
      <c r="R27" s="11"/>
      <c r="S27" s="11"/>
    </row>
    <row r="28" spans="2:19" x14ac:dyDescent="0.2">
      <c r="O28" s="11"/>
      <c r="P28" s="11"/>
      <c r="Q28" s="11"/>
      <c r="R28" s="11"/>
      <c r="S28" s="11"/>
    </row>
    <row r="29" spans="2:19" x14ac:dyDescent="0.2">
      <c r="O29" s="11"/>
      <c r="P29" s="11"/>
      <c r="Q29" s="11"/>
      <c r="R29" s="11"/>
      <c r="S29" s="11"/>
    </row>
  </sheetData>
  <conditionalFormatting sqref="Q4:Q21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H34"/>
  <sheetViews>
    <sheetView workbookViewId="0">
      <selection activeCell="E6" sqref="E6"/>
    </sheetView>
  </sheetViews>
  <sheetFormatPr defaultRowHeight="12.75" x14ac:dyDescent="0.2"/>
  <cols>
    <col min="1" max="1" width="2.7109375" style="10" customWidth="1"/>
    <col min="2" max="2" width="5.85546875" style="10" bestFit="1" customWidth="1"/>
    <col min="3" max="3" width="4.42578125" style="10" bestFit="1" customWidth="1"/>
    <col min="4" max="4" width="15.5703125" style="45" bestFit="1" customWidth="1"/>
    <col min="5" max="5" width="20" style="10" bestFit="1" customWidth="1"/>
    <col min="6" max="6" width="57.42578125" style="44" customWidth="1"/>
    <col min="7" max="9" width="2.7109375" style="10" customWidth="1"/>
    <col min="10" max="11" width="9.140625" style="10"/>
    <col min="12" max="12" width="13" style="10" customWidth="1"/>
    <col min="13" max="13" width="9.28515625" style="10" bestFit="1" customWidth="1"/>
    <col min="14" max="14" width="13.5703125" style="10" bestFit="1" customWidth="1"/>
    <col min="15" max="17" width="9.140625" style="10"/>
    <col min="18" max="18" width="10.42578125" style="10" customWidth="1"/>
    <col min="19" max="19" width="9.140625" style="10"/>
    <col min="20" max="20" width="2.7109375" style="10" customWidth="1"/>
    <col min="21" max="21" width="9.140625" style="10"/>
    <col min="22" max="22" width="2.7109375" style="10" customWidth="1"/>
    <col min="23" max="24" width="9.140625" style="10"/>
    <col min="25" max="25" width="2.7109375" style="10" customWidth="1"/>
    <col min="26" max="16384" width="9.140625" style="10"/>
  </cols>
  <sheetData>
    <row r="1" spans="1:34" x14ac:dyDescent="0.2">
      <c r="Z1" s="11"/>
      <c r="AA1" s="11"/>
    </row>
    <row r="2" spans="1:34" ht="24" customHeight="1" thickBot="1" x14ac:dyDescent="0.25">
      <c r="Z2" s="11"/>
      <c r="AA2" s="11"/>
    </row>
    <row r="3" spans="1:34" x14ac:dyDescent="0.2">
      <c r="I3" s="129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4"/>
      <c r="Z3" s="11"/>
      <c r="AA3" s="11"/>
    </row>
    <row r="4" spans="1:34" x14ac:dyDescent="0.2">
      <c r="I4" s="111"/>
      <c r="J4" s="65"/>
      <c r="K4" s="11"/>
      <c r="L4" s="65"/>
      <c r="M4" s="65"/>
      <c r="N4" s="66" t="s">
        <v>179</v>
      </c>
      <c r="O4" s="65"/>
      <c r="P4" s="65"/>
      <c r="Q4" s="65"/>
      <c r="R4" s="65"/>
      <c r="S4" s="89"/>
      <c r="T4" s="89"/>
      <c r="U4" s="89"/>
      <c r="V4" s="89"/>
      <c r="W4" s="89"/>
      <c r="X4" s="65"/>
      <c r="Y4" s="17"/>
      <c r="Z4" s="11"/>
      <c r="AA4" s="126"/>
    </row>
    <row r="5" spans="1:34" x14ac:dyDescent="0.2">
      <c r="A5" s="67"/>
      <c r="B5" s="65"/>
      <c r="C5" s="65"/>
      <c r="D5" s="10"/>
      <c r="E5" s="44"/>
      <c r="F5" s="10"/>
      <c r="G5" s="17"/>
      <c r="I5" s="50"/>
      <c r="J5" s="89"/>
      <c r="K5" s="65"/>
      <c r="L5" s="65"/>
      <c r="M5" s="65"/>
      <c r="N5" s="65"/>
      <c r="O5" s="65"/>
      <c r="P5" s="65"/>
      <c r="Q5" s="65"/>
      <c r="R5" s="65"/>
      <c r="S5" s="65"/>
      <c r="T5" s="89"/>
      <c r="U5" s="89"/>
      <c r="V5" s="89"/>
      <c r="W5" s="65"/>
      <c r="X5" s="110">
        <f>_xll.ohTrigger(X7:X33)</f>
        <v>6</v>
      </c>
      <c r="Y5" s="82"/>
      <c r="Z5" s="11"/>
      <c r="AA5" s="112"/>
    </row>
    <row r="6" spans="1:34" ht="22.5" x14ac:dyDescent="0.25">
      <c r="A6" s="50"/>
      <c r="B6" s="64"/>
      <c r="C6" s="63"/>
      <c r="D6" s="62" t="str">
        <f>Currency&amp;"_010_"&amp;"FRA.xml"</f>
        <v>CNH_010_FRA.xml</v>
      </c>
      <c r="E6" s="61" t="str">
        <f>IF(Serialize,_xll.ohObjectSave(E7:E33,SerializationPath&amp;D6,FileOverwrite,Serialize),"---")</f>
        <v>---</v>
      </c>
      <c r="F6" s="60" t="str">
        <f>_xll.ohRangeRetrieveError(E6)</f>
        <v/>
      </c>
      <c r="G6" s="17"/>
      <c r="I6" s="50"/>
      <c r="J6" s="128"/>
      <c r="K6" s="72"/>
      <c r="L6" s="72"/>
      <c r="M6" s="72"/>
      <c r="N6" s="85" t="str">
        <f>_xll.RData(N7:N33,O6:R6,"RTFEED:IDN",ReutersRtMode,,O7)</f>
        <v>Updated at 18:07:16</v>
      </c>
      <c r="O6" s="127" t="s">
        <v>116</v>
      </c>
      <c r="P6" s="127" t="s">
        <v>115</v>
      </c>
      <c r="Q6" s="127" t="s">
        <v>128</v>
      </c>
      <c r="R6" s="127" t="s">
        <v>136</v>
      </c>
      <c r="S6" s="106" t="s">
        <v>135</v>
      </c>
      <c r="T6" s="89"/>
      <c r="U6" s="108" t="s">
        <v>133</v>
      </c>
      <c r="V6" s="89"/>
      <c r="W6" s="168" t="s">
        <v>132</v>
      </c>
      <c r="X6" s="31" t="s">
        <v>131</v>
      </c>
      <c r="Y6" s="82"/>
      <c r="Z6" s="11"/>
      <c r="AA6" s="112"/>
      <c r="AH6"/>
    </row>
    <row r="7" spans="1:34" x14ac:dyDescent="0.2">
      <c r="A7" s="50"/>
      <c r="B7" s="54">
        <v>1</v>
      </c>
      <c r="C7" s="55" t="s">
        <v>94</v>
      </c>
      <c r="D7" s="54" t="str">
        <f t="shared" ref="D7:D33" si="0">Currency&amp;$B7&amp;$C7&amp;QuoteSuffix</f>
        <v>CNH1x4F_Quote</v>
      </c>
      <c r="E7" s="53" t="str">
        <f>_xll.qlSimpleQuote(D7,,RateTickValue,Permanent,Trigger,ObjectOverwrite)</f>
        <v>CNH1x4F_Quote#0004</v>
      </c>
      <c r="F7" s="52" t="str">
        <f>_xll.ohRangeRetrieveError(E7)</f>
        <v/>
      </c>
      <c r="G7" s="17"/>
      <c r="I7" s="50"/>
      <c r="J7" s="93">
        <f>K7+3</f>
        <v>4</v>
      </c>
      <c r="K7" s="121">
        <f t="shared" ref="K7:K33" si="1">B7</f>
        <v>1</v>
      </c>
      <c r="L7" s="121" t="s">
        <v>134</v>
      </c>
      <c r="M7" s="119" t="str">
        <f t="shared" ref="M7:M33" si="2">Currency&amp;$K7&amp;$L7&amp;$J7&amp;"F"</f>
        <v>CNH1X4F</v>
      </c>
      <c r="N7" s="244" t="str">
        <f t="array" ref="N7:N33">Instruments&amp;"="&amp;VLOOKUP(ContributorFRA,ContributorTable,2,FALSE)</f>
        <v>CNH1X4F=TRHK</v>
      </c>
      <c r="O7" s="120">
        <v>0</v>
      </c>
      <c r="P7" s="120">
        <v>0</v>
      </c>
      <c r="Q7" s="119">
        <v>0</v>
      </c>
      <c r="R7" s="119">
        <v>0</v>
      </c>
      <c r="S7" s="122" t="e">
        <f>_xll.qlMidSafe(O7,P7)</f>
        <v>#NUM!</v>
      </c>
      <c r="T7" s="89"/>
      <c r="U7" s="122" t="e">
        <v>#NUM!</v>
      </c>
      <c r="V7" s="89"/>
      <c r="W7" s="132" t="e">
        <f t="array" ref="W7:W33">QuoteStatic</f>
        <v>#NUM!</v>
      </c>
      <c r="X7" s="100" t="e">
        <f>_xll.qlSimpleQuoteSetValue(E7,W7/100,Trigger)</f>
        <v>#NUM!</v>
      </c>
      <c r="Y7" s="82"/>
      <c r="Z7" s="11"/>
      <c r="AA7" s="112"/>
    </row>
    <row r="8" spans="1:34" x14ac:dyDescent="0.2">
      <c r="A8" s="50"/>
      <c r="B8" s="58">
        <v>2</v>
      </c>
      <c r="C8" s="59" t="s">
        <v>93</v>
      </c>
      <c r="D8" s="58" t="str">
        <f t="shared" si="0"/>
        <v>CNH2x5F_Quote</v>
      </c>
      <c r="E8" s="57" t="str">
        <f>_xll.qlSimpleQuote(D8,,RateTickValue,Permanent,Trigger,ObjectOverwrite)</f>
        <v>CNH2x5F_Quote#0004</v>
      </c>
      <c r="F8" s="56" t="str">
        <f>_xll.ohRangeRetrieveError(E8)</f>
        <v/>
      </c>
      <c r="G8" s="17"/>
      <c r="I8" s="50"/>
      <c r="J8" s="93">
        <f t="shared" ref="J8:J12" si="3">K8+3</f>
        <v>5</v>
      </c>
      <c r="K8" s="121">
        <f t="shared" si="1"/>
        <v>2</v>
      </c>
      <c r="L8" s="121" t="s">
        <v>134</v>
      </c>
      <c r="M8" s="119" t="str">
        <f t="shared" si="2"/>
        <v>CNH2X5F</v>
      </c>
      <c r="N8" s="244" t="str">
        <v>CNH2X5F=TRHK</v>
      </c>
      <c r="O8" s="120">
        <v>0</v>
      </c>
      <c r="P8" s="120">
        <v>0</v>
      </c>
      <c r="Q8" s="119">
        <v>0</v>
      </c>
      <c r="R8" s="119">
        <v>0</v>
      </c>
      <c r="S8" s="118" t="e">
        <f>_xll.qlMidSafe(O8,P8)</f>
        <v>#NUM!</v>
      </c>
      <c r="T8" s="89"/>
      <c r="U8" s="118" t="e">
        <v>#NUM!</v>
      </c>
      <c r="V8" s="89"/>
      <c r="W8" s="131" t="e">
        <v>#NUM!</v>
      </c>
      <c r="X8" s="87" t="e">
        <f>_xll.qlSimpleQuoteSetValue(E8,W8/100,Trigger)</f>
        <v>#NUM!</v>
      </c>
      <c r="Y8" s="82"/>
      <c r="Z8" s="11"/>
      <c r="AA8" s="112"/>
    </row>
    <row r="9" spans="1:34" ht="15" x14ac:dyDescent="0.25">
      <c r="A9" s="50"/>
      <c r="B9" s="58">
        <v>3</v>
      </c>
      <c r="C9" s="59" t="s">
        <v>92</v>
      </c>
      <c r="D9" s="58" t="str">
        <f t="shared" si="0"/>
        <v>CNH3x6F_Quote</v>
      </c>
      <c r="E9" s="57" t="str">
        <f>_xll.qlSimpleQuote(D9,,RateTickValue,Permanent,Trigger,ObjectOverwrite)</f>
        <v>CNH3x6F_Quote#0004</v>
      </c>
      <c r="F9" s="56" t="str">
        <f>_xll.ohRangeRetrieveError(E9)</f>
        <v/>
      </c>
      <c r="G9" s="17"/>
      <c r="I9" s="50"/>
      <c r="J9" s="93">
        <f t="shared" si="3"/>
        <v>6</v>
      </c>
      <c r="K9" s="121">
        <f t="shared" si="1"/>
        <v>3</v>
      </c>
      <c r="L9" s="121" t="s">
        <v>134</v>
      </c>
      <c r="M9" s="119" t="str">
        <f t="shared" si="2"/>
        <v>CNH3X6F</v>
      </c>
      <c r="N9" s="244" t="str">
        <v>CNH3X6F=TRHK</v>
      </c>
      <c r="O9" s="120">
        <v>2.97</v>
      </c>
      <c r="P9" s="120">
        <v>3.07</v>
      </c>
      <c r="Q9" s="119">
        <v>0</v>
      </c>
      <c r="R9" s="119">
        <v>0</v>
      </c>
      <c r="S9" s="118">
        <f>_xll.qlMidSafe(O9,P9)</f>
        <v>3.02</v>
      </c>
      <c r="T9" s="89"/>
      <c r="U9" s="118">
        <v>2.38</v>
      </c>
      <c r="V9" s="89"/>
      <c r="W9" s="131">
        <v>2.38</v>
      </c>
      <c r="X9" s="87" t="e">
        <f>_xll.qlSimpleQuoteSetValue(E9,W9/100,Trigger)</f>
        <v>#N/A</v>
      </c>
      <c r="Y9" s="82"/>
      <c r="Z9" s="11"/>
      <c r="AA9" s="112"/>
      <c r="AH9"/>
    </row>
    <row r="10" spans="1:34" ht="15" x14ac:dyDescent="0.25">
      <c r="A10" s="50"/>
      <c r="B10" s="58">
        <v>4</v>
      </c>
      <c r="C10" s="59" t="s">
        <v>91</v>
      </c>
      <c r="D10" s="58" t="str">
        <f t="shared" si="0"/>
        <v>CNH4x7F_Quote</v>
      </c>
      <c r="E10" s="57" t="str">
        <f>_xll.qlSimpleQuote(D10,,RateTickValue,Permanent,Trigger,ObjectOverwrite)</f>
        <v>CNH4x7F_Quote#0004</v>
      </c>
      <c r="F10" s="56" t="str">
        <f>_xll.ohRangeRetrieveError(E10)</f>
        <v/>
      </c>
      <c r="G10" s="17"/>
      <c r="I10" s="50"/>
      <c r="J10" s="93">
        <f t="shared" si="3"/>
        <v>7</v>
      </c>
      <c r="K10" s="121">
        <f t="shared" si="1"/>
        <v>4</v>
      </c>
      <c r="L10" s="121" t="s">
        <v>134</v>
      </c>
      <c r="M10" s="119" t="str">
        <f t="shared" si="2"/>
        <v>CNH4X7F</v>
      </c>
      <c r="N10" s="244" t="str">
        <v>CNH4X7F=TRHK</v>
      </c>
      <c r="O10" s="120" t="s">
        <v>123</v>
      </c>
      <c r="P10" s="120" t="s">
        <v>123</v>
      </c>
      <c r="Q10" s="119" t="s">
        <v>123</v>
      </c>
      <c r="R10" s="119" t="s">
        <v>123</v>
      </c>
      <c r="S10" s="118" t="e">
        <f>_xll.qlMidSafe(O10,P10)</f>
        <v>#NUM!</v>
      </c>
      <c r="T10" s="89"/>
      <c r="U10" s="118" t="e">
        <v>#NUM!</v>
      </c>
      <c r="V10" s="89"/>
      <c r="W10" s="131" t="e">
        <v>#NUM!</v>
      </c>
      <c r="X10" s="87" t="e">
        <f>_xll.qlSimpleQuoteSetValue(E10,W10/100,Trigger)</f>
        <v>#NUM!</v>
      </c>
      <c r="Y10" s="82"/>
      <c r="Z10" s="11"/>
      <c r="AA10" s="112"/>
      <c r="AH10"/>
    </row>
    <row r="11" spans="1:34" x14ac:dyDescent="0.2">
      <c r="A11" s="50"/>
      <c r="B11" s="58">
        <v>5</v>
      </c>
      <c r="C11" s="59" t="s">
        <v>90</v>
      </c>
      <c r="D11" s="58" t="str">
        <f t="shared" si="0"/>
        <v>CNH5x8F_Quote</v>
      </c>
      <c r="E11" s="57" t="str">
        <f>_xll.qlSimpleQuote(D11,,RateTickValue,Permanent,Trigger,ObjectOverwrite)</f>
        <v>CNH5x8F_Quote#0004</v>
      </c>
      <c r="F11" s="56" t="str">
        <f>_xll.ohRangeRetrieveError(E11)</f>
        <v/>
      </c>
      <c r="G11" s="17"/>
      <c r="I11" s="50"/>
      <c r="J11" s="93">
        <f t="shared" si="3"/>
        <v>8</v>
      </c>
      <c r="K11" s="121">
        <f t="shared" si="1"/>
        <v>5</v>
      </c>
      <c r="L11" s="121" t="s">
        <v>134</v>
      </c>
      <c r="M11" s="119" t="str">
        <f t="shared" si="2"/>
        <v>CNH5X8F</v>
      </c>
      <c r="N11" s="244" t="str">
        <v>CNH5X8F=TRHK</v>
      </c>
      <c r="O11" s="120" t="s">
        <v>123</v>
      </c>
      <c r="P11" s="120" t="s">
        <v>123</v>
      </c>
      <c r="Q11" s="119" t="s">
        <v>123</v>
      </c>
      <c r="R11" s="119" t="s">
        <v>123</v>
      </c>
      <c r="S11" s="118" t="e">
        <f>_xll.qlMidSafe(O11,P11)</f>
        <v>#NUM!</v>
      </c>
      <c r="T11" s="89"/>
      <c r="U11" s="118" t="e">
        <v>#NUM!</v>
      </c>
      <c r="V11" s="89"/>
      <c r="W11" s="131" t="e">
        <v>#NUM!</v>
      </c>
      <c r="X11" s="87" t="e">
        <f>_xll.qlSimpleQuoteSetValue(E11,W11/100,Trigger)</f>
        <v>#NUM!</v>
      </c>
      <c r="Y11" s="82"/>
      <c r="Z11" s="11"/>
      <c r="AA11" s="112"/>
    </row>
    <row r="12" spans="1:34" ht="15" x14ac:dyDescent="0.25">
      <c r="A12" s="50"/>
      <c r="B12" s="49">
        <v>6</v>
      </c>
      <c r="C12" s="51" t="s">
        <v>89</v>
      </c>
      <c r="D12" s="49" t="str">
        <f t="shared" si="0"/>
        <v>CNH6x9F_Quote</v>
      </c>
      <c r="E12" s="48" t="str">
        <f>_xll.qlSimpleQuote(D12,,RateTickValue,Permanent,Trigger,ObjectOverwrite)</f>
        <v>CNH6x9F_Quote#0004</v>
      </c>
      <c r="F12" s="47" t="str">
        <f>_xll.ohRangeRetrieveError(E12)</f>
        <v/>
      </c>
      <c r="G12" s="17"/>
      <c r="I12" s="50"/>
      <c r="J12" s="99">
        <f t="shared" si="3"/>
        <v>9</v>
      </c>
      <c r="K12" s="117">
        <f t="shared" si="1"/>
        <v>6</v>
      </c>
      <c r="L12" s="117" t="s">
        <v>134</v>
      </c>
      <c r="M12" s="115" t="str">
        <f t="shared" si="2"/>
        <v>CNH6X9F</v>
      </c>
      <c r="N12" s="245" t="str">
        <v>CNH6X9F=TRHK</v>
      </c>
      <c r="O12" s="116">
        <v>3</v>
      </c>
      <c r="P12" s="116">
        <v>3.1</v>
      </c>
      <c r="Q12" s="115">
        <v>0</v>
      </c>
      <c r="R12" s="115">
        <v>0</v>
      </c>
      <c r="S12" s="114">
        <f>_xll.qlMidSafe(O12,P12)</f>
        <v>3.05</v>
      </c>
      <c r="T12" s="89"/>
      <c r="U12" s="114">
        <v>2.4500000000000002</v>
      </c>
      <c r="V12" s="89"/>
      <c r="W12" s="130">
        <v>2.4500000000000002</v>
      </c>
      <c r="X12" s="95" t="e">
        <f>_xll.qlSimpleQuoteSetValue(E12,W12/100,Trigger)</f>
        <v>#N/A</v>
      </c>
      <c r="Y12" s="82"/>
      <c r="Z12" s="11"/>
      <c r="AA12" s="112"/>
      <c r="AG12"/>
    </row>
    <row r="13" spans="1:34" x14ac:dyDescent="0.2">
      <c r="A13" s="50"/>
      <c r="B13" s="54">
        <v>1</v>
      </c>
      <c r="C13" s="55" t="str">
        <f t="shared" ref="C13:C21" si="4">"x"&amp;B13+6&amp;"F"</f>
        <v>x7F</v>
      </c>
      <c r="D13" s="54" t="str">
        <f t="shared" si="0"/>
        <v>CNH1x7F_Quote</v>
      </c>
      <c r="E13" s="53" t="str">
        <f>_xll.qlSimpleQuote(D13,,RateTickValue,Permanent,Trigger,ObjectOverwrite)</f>
        <v>CNH1x7F_Quote#0004</v>
      </c>
      <c r="F13" s="52" t="str">
        <f>_xll.ohRangeRetrieveError(E13)</f>
        <v/>
      </c>
      <c r="G13" s="17"/>
      <c r="I13" s="50"/>
      <c r="J13" s="105">
        <f>K13+6</f>
        <v>7</v>
      </c>
      <c r="K13" s="125">
        <f t="shared" si="1"/>
        <v>1</v>
      </c>
      <c r="L13" s="125" t="s">
        <v>134</v>
      </c>
      <c r="M13" s="123" t="str">
        <f t="shared" si="2"/>
        <v>CNH1X7F</v>
      </c>
      <c r="N13" s="246" t="str">
        <v>CNH1X7F=TRHK</v>
      </c>
      <c r="O13" s="124">
        <v>0</v>
      </c>
      <c r="P13" s="124">
        <v>0</v>
      </c>
      <c r="Q13" s="123">
        <v>0</v>
      </c>
      <c r="R13" s="123">
        <v>0</v>
      </c>
      <c r="S13" s="122" t="e">
        <f>_xll.qlMidSafe(O13,P13)</f>
        <v>#NUM!</v>
      </c>
      <c r="T13" s="89"/>
      <c r="U13" s="122" t="e">
        <v>#NUM!</v>
      </c>
      <c r="V13" s="89"/>
      <c r="W13" s="132" t="e">
        <v>#NUM!</v>
      </c>
      <c r="X13" s="100" t="e">
        <f>_xll.qlSimpleQuoteSetValue(E13,W13/100,Trigger)</f>
        <v>#NUM!</v>
      </c>
      <c r="Y13" s="82"/>
      <c r="Z13" s="11"/>
      <c r="AA13" s="112"/>
    </row>
    <row r="14" spans="1:34" x14ac:dyDescent="0.2">
      <c r="A14" s="50"/>
      <c r="B14" s="58">
        <v>2</v>
      </c>
      <c r="C14" s="59" t="str">
        <f t="shared" si="4"/>
        <v>x8F</v>
      </c>
      <c r="D14" s="58" t="str">
        <f t="shared" si="0"/>
        <v>CNH2x8F_Quote</v>
      </c>
      <c r="E14" s="57" t="str">
        <f>_xll.qlSimpleQuote(D14,,RateTickValue,Permanent,Trigger,ObjectOverwrite)</f>
        <v>CNH2x8F_Quote#0004</v>
      </c>
      <c r="F14" s="56" t="str">
        <f>_xll.ohRangeRetrieveError(E14)</f>
        <v/>
      </c>
      <c r="G14" s="17"/>
      <c r="I14" s="50"/>
      <c r="J14" s="93">
        <f t="shared" ref="J14:J21" si="5">K14+6</f>
        <v>8</v>
      </c>
      <c r="K14" s="121">
        <f t="shared" si="1"/>
        <v>2</v>
      </c>
      <c r="L14" s="121" t="s">
        <v>134</v>
      </c>
      <c r="M14" s="119" t="str">
        <f t="shared" si="2"/>
        <v>CNH2X8F</v>
      </c>
      <c r="N14" s="244" t="str">
        <v>CNH2X8F=TRHK</v>
      </c>
      <c r="O14" s="120">
        <v>0</v>
      </c>
      <c r="P14" s="120">
        <v>0</v>
      </c>
      <c r="Q14" s="119">
        <v>0</v>
      </c>
      <c r="R14" s="119">
        <v>0</v>
      </c>
      <c r="S14" s="118" t="e">
        <f>_xll.qlMidSafe(O14,P14)</f>
        <v>#NUM!</v>
      </c>
      <c r="T14" s="89"/>
      <c r="U14" s="118" t="e">
        <v>#NUM!</v>
      </c>
      <c r="V14" s="89"/>
      <c r="W14" s="131" t="e">
        <v>#NUM!</v>
      </c>
      <c r="X14" s="87" t="e">
        <f>_xll.qlSimpleQuoteSetValue(E14,W14/100,Trigger)</f>
        <v>#NUM!</v>
      </c>
      <c r="Y14" s="82"/>
      <c r="Z14" s="11"/>
      <c r="AA14" s="112"/>
    </row>
    <row r="15" spans="1:34" x14ac:dyDescent="0.2">
      <c r="A15" s="50"/>
      <c r="B15" s="58">
        <v>3</v>
      </c>
      <c r="C15" s="59" t="str">
        <f t="shared" si="4"/>
        <v>x9F</v>
      </c>
      <c r="D15" s="58" t="str">
        <f t="shared" si="0"/>
        <v>CNH3x9F_Quote</v>
      </c>
      <c r="E15" s="57" t="str">
        <f>_xll.qlSimpleQuote(D15,,RateTickValue,Permanent,Trigger,ObjectOverwrite)</f>
        <v>CNH3x9F_Quote#0004</v>
      </c>
      <c r="F15" s="56" t="str">
        <f>_xll.ohRangeRetrieveError(E15)</f>
        <v/>
      </c>
      <c r="G15" s="17"/>
      <c r="I15" s="50"/>
      <c r="J15" s="93">
        <f t="shared" si="5"/>
        <v>9</v>
      </c>
      <c r="K15" s="121">
        <f t="shared" si="1"/>
        <v>3</v>
      </c>
      <c r="L15" s="121" t="s">
        <v>134</v>
      </c>
      <c r="M15" s="119" t="str">
        <f t="shared" si="2"/>
        <v>CNH3X9F</v>
      </c>
      <c r="N15" s="244" t="str">
        <v>CNH3X9F=TRHK</v>
      </c>
      <c r="O15" s="120">
        <v>2.95</v>
      </c>
      <c r="P15" s="120">
        <v>3.15</v>
      </c>
      <c r="Q15" s="119">
        <v>0</v>
      </c>
      <c r="R15" s="119">
        <v>0</v>
      </c>
      <c r="S15" s="118">
        <f>_xll.qlMidSafe(O15,P15)</f>
        <v>3.05</v>
      </c>
      <c r="T15" s="89"/>
      <c r="U15" s="118">
        <v>2.8</v>
      </c>
      <c r="V15" s="89"/>
      <c r="W15" s="131">
        <v>2.8</v>
      </c>
      <c r="X15" s="87" t="e">
        <f>_xll.qlSimpleQuoteSetValue(E15,W15/100,Trigger)</f>
        <v>#N/A</v>
      </c>
      <c r="Y15" s="82"/>
      <c r="Z15" s="11"/>
      <c r="AA15" s="112"/>
    </row>
    <row r="16" spans="1:34" x14ac:dyDescent="0.2">
      <c r="A16" s="50"/>
      <c r="B16" s="58">
        <v>4</v>
      </c>
      <c r="C16" s="59" t="str">
        <f t="shared" si="4"/>
        <v>x10F</v>
      </c>
      <c r="D16" s="58" t="str">
        <f t="shared" si="0"/>
        <v>CNH4x10F_Quote</v>
      </c>
      <c r="E16" s="57" t="str">
        <f>_xll.qlSimpleQuote(D16,,RateTickValue,Permanent,Trigger,ObjectOverwrite)</f>
        <v>CNH4x10F_Quote#0004</v>
      </c>
      <c r="F16" s="56" t="str">
        <f>_xll.ohRangeRetrieveError(E16)</f>
        <v/>
      </c>
      <c r="G16" s="17"/>
      <c r="I16" s="50"/>
      <c r="J16" s="93">
        <f t="shared" si="5"/>
        <v>10</v>
      </c>
      <c r="K16" s="121">
        <f t="shared" si="1"/>
        <v>4</v>
      </c>
      <c r="L16" s="121" t="s">
        <v>134</v>
      </c>
      <c r="M16" s="119" t="str">
        <f t="shared" si="2"/>
        <v>CNH4X10F</v>
      </c>
      <c r="N16" s="244" t="str">
        <v>CNH4X10F=TRHK</v>
      </c>
      <c r="O16" s="120" t="s">
        <v>123</v>
      </c>
      <c r="P16" s="120" t="s">
        <v>123</v>
      </c>
      <c r="Q16" s="119" t="s">
        <v>123</v>
      </c>
      <c r="R16" s="119" t="s">
        <v>123</v>
      </c>
      <c r="S16" s="118" t="e">
        <f>_xll.qlMidSafe(O16,P16)</f>
        <v>#NUM!</v>
      </c>
      <c r="T16" s="89"/>
      <c r="U16" s="118" t="e">
        <v>#NUM!</v>
      </c>
      <c r="V16" s="89"/>
      <c r="W16" s="131" t="e">
        <v>#NUM!</v>
      </c>
      <c r="X16" s="87" t="e">
        <f>_xll.qlSimpleQuoteSetValue(E16,W16/100,Trigger)</f>
        <v>#NUM!</v>
      </c>
      <c r="Y16" s="82"/>
      <c r="Z16" s="11"/>
      <c r="AA16" s="112"/>
    </row>
    <row r="17" spans="1:27" x14ac:dyDescent="0.2">
      <c r="A17" s="50"/>
      <c r="B17" s="58">
        <v>5</v>
      </c>
      <c r="C17" s="59" t="str">
        <f t="shared" si="4"/>
        <v>x11F</v>
      </c>
      <c r="D17" s="58" t="str">
        <f t="shared" si="0"/>
        <v>CNH5x11F_Quote</v>
      </c>
      <c r="E17" s="57" t="str">
        <f>_xll.qlSimpleQuote(D17,,RateTickValue,Permanent,Trigger,ObjectOverwrite)</f>
        <v>CNH5x11F_Quote#0004</v>
      </c>
      <c r="F17" s="56" t="str">
        <f>_xll.ohRangeRetrieveError(E17)</f>
        <v/>
      </c>
      <c r="G17" s="17"/>
      <c r="I17" s="50"/>
      <c r="J17" s="93">
        <f t="shared" si="5"/>
        <v>11</v>
      </c>
      <c r="K17" s="121">
        <f t="shared" si="1"/>
        <v>5</v>
      </c>
      <c r="L17" s="121" t="s">
        <v>134</v>
      </c>
      <c r="M17" s="119" t="str">
        <f t="shared" si="2"/>
        <v>CNH5X11F</v>
      </c>
      <c r="N17" s="244" t="str">
        <v>CNH5X11F=TRHK</v>
      </c>
      <c r="O17" s="120" t="s">
        <v>123</v>
      </c>
      <c r="P17" s="120" t="s">
        <v>123</v>
      </c>
      <c r="Q17" s="119" t="s">
        <v>123</v>
      </c>
      <c r="R17" s="119" t="s">
        <v>123</v>
      </c>
      <c r="S17" s="118" t="e">
        <f>_xll.qlMidSafe(O17,P17)</f>
        <v>#NUM!</v>
      </c>
      <c r="T17" s="89"/>
      <c r="U17" s="118" t="e">
        <v>#NUM!</v>
      </c>
      <c r="V17" s="89"/>
      <c r="W17" s="131" t="e">
        <v>#NUM!</v>
      </c>
      <c r="X17" s="87" t="e">
        <f>_xll.qlSimpleQuoteSetValue(E17,W17/100,Trigger)</f>
        <v>#NUM!</v>
      </c>
      <c r="Y17" s="82"/>
      <c r="Z17" s="11"/>
      <c r="AA17" s="112"/>
    </row>
    <row r="18" spans="1:27" x14ac:dyDescent="0.2">
      <c r="A18" s="50"/>
      <c r="B18" s="58">
        <v>6</v>
      </c>
      <c r="C18" s="59" t="str">
        <f t="shared" si="4"/>
        <v>x12F</v>
      </c>
      <c r="D18" s="58" t="str">
        <f t="shared" si="0"/>
        <v>CNH6x12F_Quote</v>
      </c>
      <c r="E18" s="57" t="str">
        <f>_xll.qlSimpleQuote(D18,,RateTickValue,Permanent,Trigger,ObjectOverwrite)</f>
        <v>CNH6x12F_Quote#0004</v>
      </c>
      <c r="F18" s="56" t="str">
        <f>_xll.ohRangeRetrieveError(E18)</f>
        <v/>
      </c>
      <c r="G18" s="17"/>
      <c r="I18" s="50"/>
      <c r="J18" s="93">
        <f t="shared" si="5"/>
        <v>12</v>
      </c>
      <c r="K18" s="121">
        <f t="shared" si="1"/>
        <v>6</v>
      </c>
      <c r="L18" s="121" t="s">
        <v>134</v>
      </c>
      <c r="M18" s="119" t="str">
        <f t="shared" si="2"/>
        <v>CNH6X12F</v>
      </c>
      <c r="N18" s="244" t="str">
        <v>CNH6X12F=TRHK</v>
      </c>
      <c r="O18" s="120">
        <v>2.98</v>
      </c>
      <c r="P18" s="120">
        <v>3.18</v>
      </c>
      <c r="Q18" s="119">
        <v>0</v>
      </c>
      <c r="R18" s="119">
        <v>0</v>
      </c>
      <c r="S18" s="118">
        <f>_xll.qlMidSafe(O18,P18)</f>
        <v>3.08</v>
      </c>
      <c r="T18" s="89"/>
      <c r="U18" s="118">
        <v>2.9</v>
      </c>
      <c r="V18" s="89"/>
      <c r="W18" s="131">
        <v>2.9</v>
      </c>
      <c r="X18" s="87" t="e">
        <f>_xll.qlSimpleQuoteSetValue(E18,W18/100,Trigger)</f>
        <v>#N/A</v>
      </c>
      <c r="Y18" s="82"/>
      <c r="Z18" s="11"/>
      <c r="AA18" s="112"/>
    </row>
    <row r="19" spans="1:27" x14ac:dyDescent="0.2">
      <c r="A19" s="50"/>
      <c r="B19" s="58">
        <v>9</v>
      </c>
      <c r="C19" s="59" t="str">
        <f t="shared" si="4"/>
        <v>x15F</v>
      </c>
      <c r="D19" s="58" t="str">
        <f t="shared" si="0"/>
        <v>CNH9x15F_Quote</v>
      </c>
      <c r="E19" s="57" t="str">
        <f>_xll.qlSimpleQuote(D19,,RateTickValue,Permanent,Trigger,ObjectOverwrite)</f>
        <v>CNH9x15F_Quote#0004</v>
      </c>
      <c r="F19" s="56" t="str">
        <f>_xll.ohRangeRetrieveError(E19)</f>
        <v/>
      </c>
      <c r="G19" s="17"/>
      <c r="I19" s="50"/>
      <c r="J19" s="93">
        <f t="shared" si="5"/>
        <v>15</v>
      </c>
      <c r="K19" s="121">
        <f t="shared" si="1"/>
        <v>9</v>
      </c>
      <c r="L19" s="121" t="s">
        <v>134</v>
      </c>
      <c r="M19" s="119" t="str">
        <f t="shared" si="2"/>
        <v>CNH9X15F</v>
      </c>
      <c r="N19" s="244" t="str">
        <v>CNH9X15F=TRHK</v>
      </c>
      <c r="O19" s="120" t="s">
        <v>123</v>
      </c>
      <c r="P19" s="120" t="s">
        <v>123</v>
      </c>
      <c r="Q19" s="119" t="s">
        <v>123</v>
      </c>
      <c r="R19" s="119" t="s">
        <v>123</v>
      </c>
      <c r="S19" s="118" t="e">
        <f>_xll.qlMidSafe(O19,P19)</f>
        <v>#NUM!</v>
      </c>
      <c r="T19" s="89"/>
      <c r="U19" s="118" t="e">
        <v>#NUM!</v>
      </c>
      <c r="V19" s="89"/>
      <c r="W19" s="131" t="e">
        <v>#NUM!</v>
      </c>
      <c r="X19" s="87" t="e">
        <f>_xll.qlSimpleQuoteSetValue(E19,W19/100,Trigger)</f>
        <v>#NUM!</v>
      </c>
      <c r="Y19" s="82"/>
      <c r="Z19" s="11"/>
      <c r="AA19" s="112"/>
    </row>
    <row r="20" spans="1:27" x14ac:dyDescent="0.2">
      <c r="A20" s="50"/>
      <c r="B20" s="58">
        <v>12</v>
      </c>
      <c r="C20" s="59" t="str">
        <f t="shared" si="4"/>
        <v>x18F</v>
      </c>
      <c r="D20" s="58" t="str">
        <f t="shared" si="0"/>
        <v>CNH12x18F_Quote</v>
      </c>
      <c r="E20" s="57" t="str">
        <f>_xll.qlSimpleQuote(D20,,RateTickValue,Permanent,Trigger,ObjectOverwrite)</f>
        <v>CNH12x18F_Quote#0004</v>
      </c>
      <c r="F20" s="56" t="str">
        <f>_xll.ohRangeRetrieveError(E20)</f>
        <v/>
      </c>
      <c r="G20" s="17"/>
      <c r="I20" s="50"/>
      <c r="J20" s="93">
        <f t="shared" si="5"/>
        <v>18</v>
      </c>
      <c r="K20" s="121">
        <f t="shared" si="1"/>
        <v>12</v>
      </c>
      <c r="L20" s="121" t="s">
        <v>134</v>
      </c>
      <c r="M20" s="119" t="str">
        <f t="shared" si="2"/>
        <v>CNH12X18F</v>
      </c>
      <c r="N20" s="244" t="str">
        <v>CNH12X18F=TRHK</v>
      </c>
      <c r="O20" s="120" t="s">
        <v>123</v>
      </c>
      <c r="P20" s="120" t="s">
        <v>123</v>
      </c>
      <c r="Q20" s="119" t="s">
        <v>123</v>
      </c>
      <c r="R20" s="119" t="s">
        <v>123</v>
      </c>
      <c r="S20" s="118" t="e">
        <f>_xll.qlMidSafe(O20,P20)</f>
        <v>#NUM!</v>
      </c>
      <c r="T20" s="89"/>
      <c r="U20" s="118" t="e">
        <v>#NUM!</v>
      </c>
      <c r="V20" s="89"/>
      <c r="W20" s="131" t="e">
        <v>#NUM!</v>
      </c>
      <c r="X20" s="87" t="e">
        <f>_xll.qlSimpleQuoteSetValue(E20,W20/100,Trigger)</f>
        <v>#NUM!</v>
      </c>
      <c r="Y20" s="82"/>
      <c r="Z20" s="11"/>
      <c r="AA20" s="112"/>
    </row>
    <row r="21" spans="1:27" x14ac:dyDescent="0.2">
      <c r="A21" s="50"/>
      <c r="B21" s="49">
        <v>18</v>
      </c>
      <c r="C21" s="51" t="str">
        <f t="shared" si="4"/>
        <v>x24F</v>
      </c>
      <c r="D21" s="49" t="str">
        <f t="shared" si="0"/>
        <v>CNH18x24F_Quote</v>
      </c>
      <c r="E21" s="48" t="str">
        <f>_xll.qlSimpleQuote(D21,,RateTickValue,Permanent,Trigger,ObjectOverwrite)</f>
        <v>CNH18x24F_Quote#0004</v>
      </c>
      <c r="F21" s="47" t="str">
        <f>_xll.ohRangeRetrieveError(E21)</f>
        <v/>
      </c>
      <c r="G21" s="17"/>
      <c r="I21" s="50"/>
      <c r="J21" s="99">
        <f t="shared" si="5"/>
        <v>24</v>
      </c>
      <c r="K21" s="117">
        <f t="shared" si="1"/>
        <v>18</v>
      </c>
      <c r="L21" s="117" t="s">
        <v>134</v>
      </c>
      <c r="M21" s="115" t="str">
        <f t="shared" si="2"/>
        <v>CNH18X24F</v>
      </c>
      <c r="N21" s="245" t="str">
        <v>CNH18X24F=TRHK</v>
      </c>
      <c r="O21" s="116" t="s">
        <v>123</v>
      </c>
      <c r="P21" s="116" t="s">
        <v>123</v>
      </c>
      <c r="Q21" s="115" t="s">
        <v>123</v>
      </c>
      <c r="R21" s="115" t="s">
        <v>123</v>
      </c>
      <c r="S21" s="114" t="e">
        <f>_xll.qlMidSafe(O21,P21)</f>
        <v>#NUM!</v>
      </c>
      <c r="T21" s="89"/>
      <c r="U21" s="114" t="e">
        <v>#NUM!</v>
      </c>
      <c r="V21" s="89"/>
      <c r="W21" s="130" t="e">
        <v>#NUM!</v>
      </c>
      <c r="X21" s="95" t="e">
        <f>_xll.qlSimpleQuoteSetValue(E21,W21/100,Trigger)</f>
        <v>#NUM!</v>
      </c>
      <c r="Y21" s="82"/>
      <c r="Z21" s="11"/>
      <c r="AA21" s="112"/>
    </row>
    <row r="22" spans="1:27" x14ac:dyDescent="0.2">
      <c r="A22" s="50"/>
      <c r="B22" s="54">
        <v>1</v>
      </c>
      <c r="C22" s="220" t="str">
        <f>"x"&amp;B22+12&amp;"F"</f>
        <v>x13F</v>
      </c>
      <c r="D22" s="54" t="str">
        <f t="shared" si="0"/>
        <v>CNH1x13F_Quote</v>
      </c>
      <c r="E22" s="53" t="str">
        <f>_xll.qlSimpleQuote(D22,,RateTickValue,Permanent,Trigger,ObjectOverwrite)</f>
        <v>CNH1x13F_Quote#0004</v>
      </c>
      <c r="F22" s="52" t="str">
        <f>_xll.ohRangeRetrieveError(E22)</f>
        <v/>
      </c>
      <c r="G22" s="17"/>
      <c r="I22" s="50"/>
      <c r="J22" s="105">
        <f>K22+12</f>
        <v>13</v>
      </c>
      <c r="K22" s="125">
        <f t="shared" si="1"/>
        <v>1</v>
      </c>
      <c r="L22" s="125" t="s">
        <v>134</v>
      </c>
      <c r="M22" s="123" t="str">
        <f t="shared" si="2"/>
        <v>CNH1X13F</v>
      </c>
      <c r="N22" s="246" t="str">
        <v>CNH1X13F=TRHK</v>
      </c>
      <c r="O22" s="124" t="s">
        <v>123</v>
      </c>
      <c r="P22" s="124" t="s">
        <v>123</v>
      </c>
      <c r="Q22" s="123" t="s">
        <v>123</v>
      </c>
      <c r="R22" s="123" t="s">
        <v>123</v>
      </c>
      <c r="S22" s="122" t="e">
        <f>_xll.qlMidSafe(O22,P22)</f>
        <v>#NUM!</v>
      </c>
      <c r="T22" s="89"/>
      <c r="U22" s="122" t="e">
        <v>#NUM!</v>
      </c>
      <c r="V22" s="89"/>
      <c r="W22" s="132" t="e">
        <v>#NUM!</v>
      </c>
      <c r="X22" s="100" t="e">
        <f>_xll.qlSimpleQuoteSetValue(E22,W22/100,Trigger)</f>
        <v>#NUM!</v>
      </c>
      <c r="Y22" s="82"/>
    </row>
    <row r="23" spans="1:27" x14ac:dyDescent="0.2">
      <c r="A23" s="50"/>
      <c r="B23" s="58">
        <v>2</v>
      </c>
      <c r="C23" s="221" t="str">
        <f t="shared" ref="C23:C33" si="6">"x"&amp;B23+12&amp;"F"</f>
        <v>x14F</v>
      </c>
      <c r="D23" s="58" t="str">
        <f t="shared" si="0"/>
        <v>CNH2x14F_Quote</v>
      </c>
      <c r="E23" s="57" t="str">
        <f>_xll.qlSimpleQuote(D23,,RateTickValue,Permanent,Trigger,ObjectOverwrite)</f>
        <v>CNH2x14F_Quote#0004</v>
      </c>
      <c r="F23" s="56" t="str">
        <f>_xll.ohRangeRetrieveError(E23)</f>
        <v/>
      </c>
      <c r="G23" s="17"/>
      <c r="I23" s="50"/>
      <c r="J23" s="93">
        <f t="shared" ref="J23:J33" si="7">K23+12</f>
        <v>14</v>
      </c>
      <c r="K23" s="121">
        <f t="shared" si="1"/>
        <v>2</v>
      </c>
      <c r="L23" s="121" t="s">
        <v>134</v>
      </c>
      <c r="M23" s="119" t="str">
        <f t="shared" si="2"/>
        <v>CNH2X14F</v>
      </c>
      <c r="N23" s="244" t="str">
        <v>CNH2X14F=TRHK</v>
      </c>
      <c r="O23" s="120" t="s">
        <v>123</v>
      </c>
      <c r="P23" s="120" t="s">
        <v>123</v>
      </c>
      <c r="Q23" s="119" t="s">
        <v>123</v>
      </c>
      <c r="R23" s="119" t="s">
        <v>123</v>
      </c>
      <c r="S23" s="118" t="e">
        <f>_xll.qlMidSafe(O23,P23)</f>
        <v>#NUM!</v>
      </c>
      <c r="T23" s="89"/>
      <c r="U23" s="118" t="e">
        <v>#NUM!</v>
      </c>
      <c r="V23" s="89"/>
      <c r="W23" s="131" t="e">
        <v>#NUM!</v>
      </c>
      <c r="X23" s="87" t="e">
        <f>_xll.qlSimpleQuoteSetValue(E23,W23/100,Trigger)</f>
        <v>#NUM!</v>
      </c>
      <c r="Y23" s="82"/>
    </row>
    <row r="24" spans="1:27" x14ac:dyDescent="0.2">
      <c r="A24" s="50"/>
      <c r="B24" s="58">
        <v>3</v>
      </c>
      <c r="C24" s="221" t="str">
        <f t="shared" si="6"/>
        <v>x15F</v>
      </c>
      <c r="D24" s="58" t="str">
        <f t="shared" si="0"/>
        <v>CNH3x15F_Quote</v>
      </c>
      <c r="E24" s="57" t="str">
        <f>_xll.qlSimpleQuote(D24,,RateTickValue,Permanent,Trigger,ObjectOverwrite)</f>
        <v>CNH3x15F_Quote#0004</v>
      </c>
      <c r="F24" s="56" t="str">
        <f>_xll.ohRangeRetrieveError(E24)</f>
        <v/>
      </c>
      <c r="G24" s="17"/>
      <c r="I24" s="50"/>
      <c r="J24" s="93">
        <f t="shared" si="7"/>
        <v>15</v>
      </c>
      <c r="K24" s="121">
        <f t="shared" si="1"/>
        <v>3</v>
      </c>
      <c r="L24" s="121" t="s">
        <v>134</v>
      </c>
      <c r="M24" s="119" t="str">
        <f t="shared" si="2"/>
        <v>CNH3X15F</v>
      </c>
      <c r="N24" s="244" t="str">
        <v>CNH3X15F=TRHK</v>
      </c>
      <c r="O24" s="120" t="s">
        <v>123</v>
      </c>
      <c r="P24" s="120" t="s">
        <v>123</v>
      </c>
      <c r="Q24" s="119" t="s">
        <v>123</v>
      </c>
      <c r="R24" s="119" t="s">
        <v>123</v>
      </c>
      <c r="S24" s="118" t="e">
        <f>_xll.qlMidSafe(O24,P24)</f>
        <v>#NUM!</v>
      </c>
      <c r="T24" s="89"/>
      <c r="U24" s="118" t="e">
        <v>#NUM!</v>
      </c>
      <c r="V24" s="89"/>
      <c r="W24" s="131" t="e">
        <v>#NUM!</v>
      </c>
      <c r="X24" s="87" t="e">
        <f>_xll.qlSimpleQuoteSetValue(E24,W24/100,Trigger)</f>
        <v>#NUM!</v>
      </c>
      <c r="Y24" s="82"/>
    </row>
    <row r="25" spans="1:27" x14ac:dyDescent="0.2">
      <c r="A25" s="50"/>
      <c r="B25" s="58">
        <v>4</v>
      </c>
      <c r="C25" s="221" t="str">
        <f t="shared" si="6"/>
        <v>x16F</v>
      </c>
      <c r="D25" s="58" t="str">
        <f t="shared" si="0"/>
        <v>CNH4x16F_Quote</v>
      </c>
      <c r="E25" s="57" t="str">
        <f>_xll.qlSimpleQuote(D25,,RateTickValue,Permanent,Trigger,ObjectOverwrite)</f>
        <v>CNH4x16F_Quote#0004</v>
      </c>
      <c r="F25" s="56" t="str">
        <f>_xll.ohRangeRetrieveError(E25)</f>
        <v/>
      </c>
      <c r="G25" s="17"/>
      <c r="I25" s="50"/>
      <c r="J25" s="93">
        <f t="shared" si="7"/>
        <v>16</v>
      </c>
      <c r="K25" s="121">
        <f t="shared" si="1"/>
        <v>4</v>
      </c>
      <c r="L25" s="121" t="s">
        <v>134</v>
      </c>
      <c r="M25" s="119" t="str">
        <f t="shared" si="2"/>
        <v>CNH4X16F</v>
      </c>
      <c r="N25" s="244" t="str">
        <v>CNH4X16F=TRHK</v>
      </c>
      <c r="O25" s="120" t="s">
        <v>123</v>
      </c>
      <c r="P25" s="120" t="s">
        <v>123</v>
      </c>
      <c r="Q25" s="119" t="s">
        <v>123</v>
      </c>
      <c r="R25" s="119" t="s">
        <v>123</v>
      </c>
      <c r="S25" s="118" t="e">
        <f>_xll.qlMidSafe(O25,P25)</f>
        <v>#NUM!</v>
      </c>
      <c r="T25" s="89"/>
      <c r="U25" s="118" t="e">
        <v>#NUM!</v>
      </c>
      <c r="V25" s="89"/>
      <c r="W25" s="131" t="e">
        <v>#NUM!</v>
      </c>
      <c r="X25" s="87" t="e">
        <f>_xll.qlSimpleQuoteSetValue(E25,W25/100,Trigger)</f>
        <v>#NUM!</v>
      </c>
      <c r="Y25" s="82"/>
    </row>
    <row r="26" spans="1:27" x14ac:dyDescent="0.2">
      <c r="A26" s="50"/>
      <c r="B26" s="58">
        <v>5</v>
      </c>
      <c r="C26" s="221" t="str">
        <f t="shared" si="6"/>
        <v>x17F</v>
      </c>
      <c r="D26" s="58" t="str">
        <f t="shared" si="0"/>
        <v>CNH5x17F_Quote</v>
      </c>
      <c r="E26" s="57" t="str">
        <f>_xll.qlSimpleQuote(D26,,RateTickValue,Permanent,Trigger,ObjectOverwrite)</f>
        <v>CNH5x17F_Quote#0004</v>
      </c>
      <c r="F26" s="56" t="str">
        <f>_xll.ohRangeRetrieveError(E26)</f>
        <v/>
      </c>
      <c r="G26" s="17"/>
      <c r="I26" s="50"/>
      <c r="J26" s="93">
        <f t="shared" si="7"/>
        <v>17</v>
      </c>
      <c r="K26" s="121">
        <f t="shared" si="1"/>
        <v>5</v>
      </c>
      <c r="L26" s="121" t="s">
        <v>134</v>
      </c>
      <c r="M26" s="119" t="str">
        <f t="shared" si="2"/>
        <v>CNH5X17F</v>
      </c>
      <c r="N26" s="244" t="str">
        <v>CNH5X17F=TRHK</v>
      </c>
      <c r="O26" s="120" t="s">
        <v>123</v>
      </c>
      <c r="P26" s="120" t="s">
        <v>123</v>
      </c>
      <c r="Q26" s="119" t="s">
        <v>123</v>
      </c>
      <c r="R26" s="119" t="s">
        <v>123</v>
      </c>
      <c r="S26" s="118" t="e">
        <f>_xll.qlMidSafe(O26,P26)</f>
        <v>#NUM!</v>
      </c>
      <c r="T26" s="89"/>
      <c r="U26" s="118" t="e">
        <v>#NUM!</v>
      </c>
      <c r="V26" s="89"/>
      <c r="W26" s="131" t="e">
        <v>#NUM!</v>
      </c>
      <c r="X26" s="87" t="e">
        <f>_xll.qlSimpleQuoteSetValue(E26,W26/100,Trigger)</f>
        <v>#NUM!</v>
      </c>
      <c r="Y26" s="82"/>
    </row>
    <row r="27" spans="1:27" x14ac:dyDescent="0.2">
      <c r="A27" s="50"/>
      <c r="B27" s="58">
        <v>6</v>
      </c>
      <c r="C27" s="221" t="str">
        <f t="shared" si="6"/>
        <v>x18F</v>
      </c>
      <c r="D27" s="58" t="str">
        <f t="shared" si="0"/>
        <v>CNH6x18F_Quote</v>
      </c>
      <c r="E27" s="57" t="str">
        <f>_xll.qlSimpleQuote(D27,,RateTickValue,Permanent,Trigger,ObjectOverwrite)</f>
        <v>CNH6x18F_Quote#0004</v>
      </c>
      <c r="F27" s="56" t="str">
        <f>_xll.ohRangeRetrieveError(E27)</f>
        <v/>
      </c>
      <c r="G27" s="17"/>
      <c r="I27" s="50"/>
      <c r="J27" s="93">
        <f t="shared" si="7"/>
        <v>18</v>
      </c>
      <c r="K27" s="121">
        <f t="shared" si="1"/>
        <v>6</v>
      </c>
      <c r="L27" s="121" t="s">
        <v>134</v>
      </c>
      <c r="M27" s="119" t="str">
        <f t="shared" si="2"/>
        <v>CNH6X18F</v>
      </c>
      <c r="N27" s="244" t="str">
        <v>CNH6X18F=TRHK</v>
      </c>
      <c r="O27" s="120" t="s">
        <v>123</v>
      </c>
      <c r="P27" s="120" t="s">
        <v>123</v>
      </c>
      <c r="Q27" s="119" t="s">
        <v>123</v>
      </c>
      <c r="R27" s="119" t="s">
        <v>123</v>
      </c>
      <c r="S27" s="118" t="e">
        <f>_xll.qlMidSafe(O27,P27)</f>
        <v>#NUM!</v>
      </c>
      <c r="T27" s="89"/>
      <c r="U27" s="118" t="e">
        <v>#NUM!</v>
      </c>
      <c r="V27" s="89"/>
      <c r="W27" s="131" t="e">
        <v>#NUM!</v>
      </c>
      <c r="X27" s="87" t="e">
        <f>_xll.qlSimpleQuoteSetValue(E27,W27/100,Trigger)</f>
        <v>#NUM!</v>
      </c>
      <c r="Y27" s="82"/>
    </row>
    <row r="28" spans="1:27" x14ac:dyDescent="0.2">
      <c r="A28" s="50"/>
      <c r="B28" s="58">
        <v>7</v>
      </c>
      <c r="C28" s="221" t="str">
        <f t="shared" si="6"/>
        <v>x19F</v>
      </c>
      <c r="D28" s="58" t="str">
        <f t="shared" si="0"/>
        <v>CNH7x19F_Quote</v>
      </c>
      <c r="E28" s="57" t="str">
        <f>_xll.qlSimpleQuote(D28,,RateTickValue,Permanent,Trigger,ObjectOverwrite)</f>
        <v>CNH7x19F_Quote#0004</v>
      </c>
      <c r="F28" s="56" t="str">
        <f>_xll.ohRangeRetrieveError(E28)</f>
        <v/>
      </c>
      <c r="G28" s="17"/>
      <c r="I28" s="50"/>
      <c r="J28" s="93">
        <f t="shared" si="7"/>
        <v>19</v>
      </c>
      <c r="K28" s="121">
        <f t="shared" si="1"/>
        <v>7</v>
      </c>
      <c r="L28" s="121" t="s">
        <v>134</v>
      </c>
      <c r="M28" s="119" t="str">
        <f t="shared" si="2"/>
        <v>CNH7X19F</v>
      </c>
      <c r="N28" s="244" t="str">
        <v>CNH7X19F=TRHK</v>
      </c>
      <c r="O28" s="120" t="s">
        <v>123</v>
      </c>
      <c r="P28" s="120" t="s">
        <v>123</v>
      </c>
      <c r="Q28" s="119" t="s">
        <v>123</v>
      </c>
      <c r="R28" s="119" t="s">
        <v>123</v>
      </c>
      <c r="S28" s="118" t="e">
        <f>_xll.qlMidSafe(O28,P28)</f>
        <v>#NUM!</v>
      </c>
      <c r="T28" s="89"/>
      <c r="U28" s="118" t="e">
        <v>#NUM!</v>
      </c>
      <c r="V28" s="89"/>
      <c r="W28" s="131" t="e">
        <v>#NUM!</v>
      </c>
      <c r="X28" s="87" t="e">
        <f>_xll.qlSimpleQuoteSetValue(E28,W28/100,Trigger)</f>
        <v>#NUM!</v>
      </c>
      <c r="Y28" s="82"/>
    </row>
    <row r="29" spans="1:27" x14ac:dyDescent="0.2">
      <c r="A29" s="50"/>
      <c r="B29" s="58">
        <v>8</v>
      </c>
      <c r="C29" s="221" t="str">
        <f t="shared" si="6"/>
        <v>x20F</v>
      </c>
      <c r="D29" s="58" t="str">
        <f t="shared" si="0"/>
        <v>CNH8x20F_Quote</v>
      </c>
      <c r="E29" s="57" t="str">
        <f>_xll.qlSimpleQuote(D29,,RateTickValue,Permanent,Trigger,ObjectOverwrite)</f>
        <v>CNH8x20F_Quote#0004</v>
      </c>
      <c r="F29" s="56" t="str">
        <f>_xll.ohRangeRetrieveError(E29)</f>
        <v/>
      </c>
      <c r="G29" s="17"/>
      <c r="I29" s="50"/>
      <c r="J29" s="93">
        <f t="shared" si="7"/>
        <v>20</v>
      </c>
      <c r="K29" s="121">
        <f t="shared" si="1"/>
        <v>8</v>
      </c>
      <c r="L29" s="121" t="s">
        <v>134</v>
      </c>
      <c r="M29" s="119" t="str">
        <f t="shared" si="2"/>
        <v>CNH8X20F</v>
      </c>
      <c r="N29" s="244" t="str">
        <v>CNH8X20F=TRHK</v>
      </c>
      <c r="O29" s="120" t="s">
        <v>123</v>
      </c>
      <c r="P29" s="120" t="s">
        <v>123</v>
      </c>
      <c r="Q29" s="119" t="s">
        <v>123</v>
      </c>
      <c r="R29" s="119" t="s">
        <v>123</v>
      </c>
      <c r="S29" s="118" t="e">
        <f>_xll.qlMidSafe(O29,P29)</f>
        <v>#NUM!</v>
      </c>
      <c r="T29" s="89"/>
      <c r="U29" s="118" t="e">
        <v>#NUM!</v>
      </c>
      <c r="V29" s="89"/>
      <c r="W29" s="131" t="e">
        <v>#NUM!</v>
      </c>
      <c r="X29" s="87" t="e">
        <f>_xll.qlSimpleQuoteSetValue(E29,W29/100,Trigger)</f>
        <v>#NUM!</v>
      </c>
      <c r="Y29" s="82"/>
    </row>
    <row r="30" spans="1:27" x14ac:dyDescent="0.2">
      <c r="A30" s="50"/>
      <c r="B30" s="58">
        <v>9</v>
      </c>
      <c r="C30" s="221" t="str">
        <f t="shared" si="6"/>
        <v>x21F</v>
      </c>
      <c r="D30" s="58" t="str">
        <f t="shared" si="0"/>
        <v>CNH9x21F_Quote</v>
      </c>
      <c r="E30" s="57" t="str">
        <f>_xll.qlSimpleQuote(D30,,RateTickValue,Permanent,Trigger,ObjectOverwrite)</f>
        <v>CNH9x21F_Quote#0004</v>
      </c>
      <c r="F30" s="56" t="str">
        <f>_xll.ohRangeRetrieveError(E30)</f>
        <v/>
      </c>
      <c r="G30" s="17"/>
      <c r="I30" s="50"/>
      <c r="J30" s="93">
        <f t="shared" si="7"/>
        <v>21</v>
      </c>
      <c r="K30" s="121">
        <f t="shared" si="1"/>
        <v>9</v>
      </c>
      <c r="L30" s="121" t="s">
        <v>134</v>
      </c>
      <c r="M30" s="119" t="str">
        <f t="shared" si="2"/>
        <v>CNH9X21F</v>
      </c>
      <c r="N30" s="244" t="str">
        <v>CNH9X21F=TRHK</v>
      </c>
      <c r="O30" s="120" t="s">
        <v>123</v>
      </c>
      <c r="P30" s="120" t="s">
        <v>123</v>
      </c>
      <c r="Q30" s="119" t="s">
        <v>123</v>
      </c>
      <c r="R30" s="119" t="s">
        <v>123</v>
      </c>
      <c r="S30" s="118" t="e">
        <f>_xll.qlMidSafe(O30,P30)</f>
        <v>#NUM!</v>
      </c>
      <c r="T30" s="89"/>
      <c r="U30" s="118" t="e">
        <v>#NUM!</v>
      </c>
      <c r="V30" s="89"/>
      <c r="W30" s="131" t="e">
        <v>#NUM!</v>
      </c>
      <c r="X30" s="87" t="e">
        <f>_xll.qlSimpleQuoteSetValue(E30,W30/100,Trigger)</f>
        <v>#NUM!</v>
      </c>
      <c r="Y30" s="82"/>
    </row>
    <row r="31" spans="1:27" x14ac:dyDescent="0.2">
      <c r="A31" s="50"/>
      <c r="B31" s="58">
        <v>10</v>
      </c>
      <c r="C31" s="221" t="str">
        <f t="shared" si="6"/>
        <v>x22F</v>
      </c>
      <c r="D31" s="58" t="str">
        <f t="shared" si="0"/>
        <v>CNH10x22F_Quote</v>
      </c>
      <c r="E31" s="57" t="str">
        <f>_xll.qlSimpleQuote(D31,,RateTickValue,Permanent,Trigger,ObjectOverwrite)</f>
        <v>CNH10x22F_Quote#0004</v>
      </c>
      <c r="F31" s="56" t="str">
        <f>_xll.ohRangeRetrieveError(E31)</f>
        <v/>
      </c>
      <c r="G31" s="17"/>
      <c r="I31" s="50"/>
      <c r="J31" s="93">
        <f t="shared" si="7"/>
        <v>22</v>
      </c>
      <c r="K31" s="121">
        <f t="shared" si="1"/>
        <v>10</v>
      </c>
      <c r="L31" s="121" t="s">
        <v>134</v>
      </c>
      <c r="M31" s="119" t="str">
        <f t="shared" si="2"/>
        <v>CNH10X22F</v>
      </c>
      <c r="N31" s="244" t="str">
        <v>CNH10X22F=TRHK</v>
      </c>
      <c r="O31" s="120" t="s">
        <v>123</v>
      </c>
      <c r="P31" s="120" t="s">
        <v>123</v>
      </c>
      <c r="Q31" s="119" t="s">
        <v>123</v>
      </c>
      <c r="R31" s="119" t="s">
        <v>123</v>
      </c>
      <c r="S31" s="118" t="e">
        <f>_xll.qlMidSafe(O31,P31)</f>
        <v>#NUM!</v>
      </c>
      <c r="T31" s="89"/>
      <c r="U31" s="118" t="e">
        <v>#NUM!</v>
      </c>
      <c r="V31" s="89"/>
      <c r="W31" s="131" t="e">
        <v>#NUM!</v>
      </c>
      <c r="X31" s="87" t="e">
        <f>_xll.qlSimpleQuoteSetValue(E31,W31/100,Trigger)</f>
        <v>#NUM!</v>
      </c>
      <c r="Y31" s="82"/>
    </row>
    <row r="32" spans="1:27" x14ac:dyDescent="0.2">
      <c r="A32" s="50"/>
      <c r="B32" s="58">
        <v>11</v>
      </c>
      <c r="C32" s="221" t="str">
        <f t="shared" si="6"/>
        <v>x23F</v>
      </c>
      <c r="D32" s="58" t="str">
        <f t="shared" si="0"/>
        <v>CNH11x23F_Quote</v>
      </c>
      <c r="E32" s="57" t="str">
        <f>_xll.qlSimpleQuote(D32,,RateTickValue,Permanent,Trigger,ObjectOverwrite)</f>
        <v>CNH11x23F_Quote#0004</v>
      </c>
      <c r="F32" s="56" t="str">
        <f>_xll.ohRangeRetrieveError(E32)</f>
        <v/>
      </c>
      <c r="G32" s="17"/>
      <c r="I32" s="50"/>
      <c r="J32" s="93">
        <f t="shared" si="7"/>
        <v>23</v>
      </c>
      <c r="K32" s="121">
        <f t="shared" si="1"/>
        <v>11</v>
      </c>
      <c r="L32" s="121" t="s">
        <v>134</v>
      </c>
      <c r="M32" s="119" t="str">
        <f t="shared" si="2"/>
        <v>CNH11X23F</v>
      </c>
      <c r="N32" s="244" t="str">
        <v>CNH11X23F=TRHK</v>
      </c>
      <c r="O32" s="120" t="s">
        <v>123</v>
      </c>
      <c r="P32" s="120" t="s">
        <v>123</v>
      </c>
      <c r="Q32" s="119" t="s">
        <v>123</v>
      </c>
      <c r="R32" s="119" t="s">
        <v>123</v>
      </c>
      <c r="S32" s="118" t="e">
        <f>_xll.qlMidSafe(O32,P32)</f>
        <v>#NUM!</v>
      </c>
      <c r="T32" s="89"/>
      <c r="U32" s="118" t="e">
        <v>#NUM!</v>
      </c>
      <c r="V32" s="89"/>
      <c r="W32" s="131" t="e">
        <v>#NUM!</v>
      </c>
      <c r="X32" s="87" t="e">
        <f>_xll.qlSimpleQuoteSetValue(E32,W32/100,Trigger)</f>
        <v>#NUM!</v>
      </c>
      <c r="Y32" s="82"/>
    </row>
    <row r="33" spans="1:25" x14ac:dyDescent="0.2">
      <c r="A33" s="50"/>
      <c r="B33" s="49">
        <v>12</v>
      </c>
      <c r="C33" s="222" t="str">
        <f t="shared" si="6"/>
        <v>x24F</v>
      </c>
      <c r="D33" s="49" t="str">
        <f t="shared" si="0"/>
        <v>CNH12x24F_Quote</v>
      </c>
      <c r="E33" s="48" t="str">
        <f>_xll.qlSimpleQuote(D33,,RateTickValue,Permanent,Trigger,ObjectOverwrite)</f>
        <v>CNH12x24F_Quote#0004</v>
      </c>
      <c r="F33" s="47" t="str">
        <f>_xll.ohRangeRetrieveError(E33)</f>
        <v/>
      </c>
      <c r="G33" s="17"/>
      <c r="I33" s="50"/>
      <c r="J33" s="99">
        <f t="shared" si="7"/>
        <v>24</v>
      </c>
      <c r="K33" s="117">
        <f t="shared" si="1"/>
        <v>12</v>
      </c>
      <c r="L33" s="117" t="s">
        <v>134</v>
      </c>
      <c r="M33" s="115" t="str">
        <f t="shared" si="2"/>
        <v>CNH12X24F</v>
      </c>
      <c r="N33" s="245" t="str">
        <v>CNH12X24F=TRHK</v>
      </c>
      <c r="O33" s="116" t="s">
        <v>123</v>
      </c>
      <c r="P33" s="116" t="s">
        <v>123</v>
      </c>
      <c r="Q33" s="115" t="s">
        <v>123</v>
      </c>
      <c r="R33" s="115" t="s">
        <v>123</v>
      </c>
      <c r="S33" s="114" t="e">
        <f>_xll.qlMidSafe(O33,P33)</f>
        <v>#NUM!</v>
      </c>
      <c r="T33" s="89"/>
      <c r="U33" s="114" t="e">
        <v>#NUM!</v>
      </c>
      <c r="V33" s="89"/>
      <c r="W33" s="130" t="e">
        <v>#NUM!</v>
      </c>
      <c r="X33" s="95" t="e">
        <f>_xll.qlSimpleQuoteSetValue(E33,W33/100,Trigger)</f>
        <v>#NUM!</v>
      </c>
      <c r="Y33" s="82"/>
    </row>
    <row r="34" spans="1:25" ht="13.5" thickBot="1" x14ac:dyDescent="0.25">
      <c r="A34" s="16"/>
      <c r="B34" s="15"/>
      <c r="C34" s="15"/>
      <c r="D34" s="15"/>
      <c r="E34" s="46"/>
      <c r="F34" s="46"/>
      <c r="G34" s="14"/>
      <c r="I34" s="16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13"/>
    </row>
  </sheetData>
  <conditionalFormatting sqref="X7:X33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N4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B60"/>
  <sheetViews>
    <sheetView workbookViewId="0">
      <selection activeCell="F4" sqref="F4"/>
    </sheetView>
  </sheetViews>
  <sheetFormatPr defaultRowHeight="11.25" x14ac:dyDescent="0.2"/>
  <cols>
    <col min="1" max="1" width="2.7109375" style="11" customWidth="1"/>
    <col min="2" max="3" width="4" style="11" bestFit="1" customWidth="1"/>
    <col min="4" max="4" width="6" style="11" bestFit="1" customWidth="1"/>
    <col min="5" max="5" width="21.42578125" style="11" bestFit="1" customWidth="1"/>
    <col min="6" max="6" width="26.5703125" style="19" bestFit="1" customWidth="1"/>
    <col min="7" max="7" width="38.28515625" style="11" customWidth="1"/>
    <col min="8" max="10" width="2.7109375" style="11" customWidth="1"/>
    <col min="11" max="13" width="9.140625" style="11"/>
    <col min="14" max="14" width="9.28515625" style="11" bestFit="1" customWidth="1"/>
    <col min="15" max="15" width="13.5703125" style="11" bestFit="1" customWidth="1"/>
    <col min="16" max="18" width="9.140625" style="11"/>
    <col min="19" max="19" width="10" style="11" customWidth="1"/>
    <col min="20" max="20" width="9.140625" style="11"/>
    <col min="21" max="21" width="2.7109375" style="11" customWidth="1"/>
    <col min="22" max="22" width="9.140625" style="11"/>
    <col min="23" max="23" width="2.7109375" style="11" customWidth="1"/>
    <col min="24" max="24" width="10.5703125" style="11" bestFit="1" customWidth="1"/>
    <col min="25" max="25" width="7.7109375" style="11" bestFit="1" customWidth="1"/>
    <col min="26" max="26" width="2.7109375" style="11" customWidth="1"/>
    <col min="27" max="16384" width="9.140625" style="11"/>
  </cols>
  <sheetData>
    <row r="1" spans="1:26" x14ac:dyDescent="0.2">
      <c r="J1" s="129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4"/>
    </row>
    <row r="2" spans="1:26" ht="12" thickBot="1" x14ac:dyDescent="0.25">
      <c r="J2" s="111"/>
      <c r="K2" s="65"/>
      <c r="L2" s="65"/>
      <c r="M2" s="65"/>
      <c r="N2" s="65"/>
      <c r="O2" s="66" t="s">
        <v>179</v>
      </c>
      <c r="P2" s="65"/>
      <c r="Q2" s="65"/>
      <c r="R2" s="65"/>
      <c r="S2" s="65"/>
      <c r="T2" s="65"/>
      <c r="U2" s="89"/>
      <c r="V2" s="89"/>
      <c r="W2" s="89"/>
      <c r="X2" s="89"/>
      <c r="Y2" s="89"/>
      <c r="Z2" s="17"/>
    </row>
    <row r="3" spans="1:26" x14ac:dyDescent="0.2">
      <c r="A3" s="81"/>
      <c r="B3" s="77"/>
      <c r="C3" s="77"/>
      <c r="D3" s="77"/>
      <c r="E3" s="84"/>
      <c r="F3" s="183"/>
      <c r="G3" s="84"/>
      <c r="H3" s="74"/>
      <c r="J3" s="50"/>
      <c r="K3" s="89"/>
      <c r="L3" s="65"/>
      <c r="M3" s="65"/>
      <c r="N3" s="65"/>
      <c r="O3" s="65"/>
      <c r="P3" s="65"/>
      <c r="Q3" s="65"/>
      <c r="R3" s="65"/>
      <c r="S3" s="65"/>
      <c r="T3" s="65"/>
      <c r="U3" s="89"/>
      <c r="V3" s="89"/>
      <c r="W3" s="89"/>
      <c r="X3" s="65"/>
      <c r="Y3" s="110">
        <f>_xll.ohTrigger(Y5:Y24)</f>
        <v>6</v>
      </c>
      <c r="Z3" s="82"/>
    </row>
    <row r="4" spans="1:26" ht="22.5" x14ac:dyDescent="0.2">
      <c r="A4" s="50"/>
      <c r="B4" s="30"/>
      <c r="C4" s="30"/>
      <c r="D4" s="73"/>
      <c r="E4" s="175" t="str">
        <f>Currency&amp;"_010_"&amp;"OIS.xml"</f>
        <v>CNH_010_OIS.xml</v>
      </c>
      <c r="F4" s="176" t="str">
        <f>IF(Serialize,_xll.ohObjectSave(_xll.ohPack(F5:F59),SerializationPath&amp;E4,FileOverwrite,Serialize),"---")</f>
        <v>---</v>
      </c>
      <c r="G4" s="177" t="str">
        <f>_xll.ohRangeRetrieveError(F4)</f>
        <v/>
      </c>
      <c r="H4" s="17"/>
      <c r="J4" s="50"/>
      <c r="K4" s="140"/>
      <c r="L4" s="63"/>
      <c r="M4" s="63"/>
      <c r="N4" s="63"/>
      <c r="O4" s="136" t="str">
        <f>_xll.RData(O5:O58,P4:S4,"RTFEED:IDN",ReutersRtMode,,P5)</f>
        <v>Updated at 18:07:16</v>
      </c>
      <c r="P4" s="134" t="s">
        <v>116</v>
      </c>
      <c r="Q4" s="134" t="s">
        <v>115</v>
      </c>
      <c r="R4" s="134" t="s">
        <v>128</v>
      </c>
      <c r="S4" s="134" t="s">
        <v>136</v>
      </c>
      <c r="T4" s="135" t="s">
        <v>137</v>
      </c>
      <c r="U4" s="89"/>
      <c r="V4" s="108" t="s">
        <v>133</v>
      </c>
      <c r="W4" s="89"/>
      <c r="X4" s="168" t="s">
        <v>132</v>
      </c>
      <c r="Y4" s="31" t="s">
        <v>131</v>
      </c>
      <c r="Z4" s="82"/>
    </row>
    <row r="5" spans="1:26" x14ac:dyDescent="0.2">
      <c r="A5" s="50"/>
      <c r="B5" s="69"/>
      <c r="C5" s="69" t="s">
        <v>95</v>
      </c>
      <c r="D5" s="178" t="s">
        <v>22</v>
      </c>
      <c r="E5" s="83" t="str">
        <f t="shared" ref="E5:E36" si="0">Currency&amp;$B5&amp;$C5&amp;$D5&amp;QuoteSuffix</f>
        <v>CNHOISSW_Quote</v>
      </c>
      <c r="F5" s="83" t="str">
        <f>_xll.qlSimpleQuote(Currency&amp;$B5&amp;$C5&amp;$D5&amp;QuoteSuffix,,RateTickValue,Permanent,Trigger,ObjectOverwrite)</f>
        <v>CNHOISSW_Quote#0004</v>
      </c>
      <c r="G5" s="18" t="str">
        <f>_xll.ohRangeRetrieveError(F5)</f>
        <v/>
      </c>
      <c r="H5" s="17"/>
      <c r="J5" s="50"/>
      <c r="K5" s="105" t="s">
        <v>22</v>
      </c>
      <c r="L5" s="125"/>
      <c r="M5" s="125" t="s">
        <v>95</v>
      </c>
      <c r="N5" s="123" t="str">
        <f t="shared" ref="N5:N36" si="1">Currency&amp;$K5&amp;$L5&amp;$M5</f>
        <v>CNHSWOIS</v>
      </c>
      <c r="O5" s="123" t="str">
        <f t="array" ref="O5:O58">Instruments&amp;"="&amp;VLOOKUP(Contributor,ContributorTable,2,FALSE)</f>
        <v>CNHSWOIS=TRHK</v>
      </c>
      <c r="P5" s="101" t="s">
        <v>123</v>
      </c>
      <c r="Q5" s="101" t="s">
        <v>123</v>
      </c>
      <c r="R5" s="101" t="s">
        <v>123</v>
      </c>
      <c r="S5" s="101" t="s">
        <v>123</v>
      </c>
      <c r="T5" s="103" t="e">
        <f>_xll.qlMidEquivalent($P5,$Q5,$R5,$S5)</f>
        <v>#NUM!</v>
      </c>
      <c r="U5" s="89"/>
      <c r="V5" s="102" t="e">
        <v>#NUM!</v>
      </c>
      <c r="W5" s="89"/>
      <c r="X5" s="132" t="e">
        <f t="array" ref="X5:X58">QuoteStatic</f>
        <v>#NUM!</v>
      </c>
      <c r="Y5" s="100" t="e">
        <f>_xll.qlSimpleQuoteSetValue(F5,X5/100,Trigger)</f>
        <v>#NUM!</v>
      </c>
      <c r="Z5" s="82"/>
    </row>
    <row r="6" spans="1:26" x14ac:dyDescent="0.2">
      <c r="A6" s="50"/>
      <c r="B6" s="69"/>
      <c r="C6" s="69" t="s">
        <v>95</v>
      </c>
      <c r="D6" s="178" t="s">
        <v>21</v>
      </c>
      <c r="E6" s="83" t="str">
        <f t="shared" si="0"/>
        <v>CNHOIS2W_Quote</v>
      </c>
      <c r="F6" s="83" t="str">
        <f>_xll.qlSimpleQuote(Currency&amp;$B6&amp;$C6&amp;$D6&amp;QuoteSuffix,,RateTickValue,Permanent,Trigger,ObjectOverwrite)</f>
        <v>CNHOIS2W_Quote#0004</v>
      </c>
      <c r="G6" s="18" t="str">
        <f>_xll.ohRangeRetrieveError(F6)</f>
        <v/>
      </c>
      <c r="H6" s="17"/>
      <c r="J6" s="50"/>
      <c r="K6" s="93" t="s">
        <v>21</v>
      </c>
      <c r="L6" s="121"/>
      <c r="M6" s="121" t="s">
        <v>95</v>
      </c>
      <c r="N6" s="119" t="str">
        <f t="shared" si="1"/>
        <v>CNH2WOIS</v>
      </c>
      <c r="O6" s="119" t="str">
        <v>CNH2WOIS=TRHK</v>
      </c>
      <c r="P6" s="88" t="s">
        <v>123</v>
      </c>
      <c r="Q6" s="88" t="s">
        <v>123</v>
      </c>
      <c r="R6" s="88" t="s">
        <v>123</v>
      </c>
      <c r="S6" s="88" t="s">
        <v>123</v>
      </c>
      <c r="T6" s="91" t="e">
        <f>_xll.qlMidEquivalent($P6,$Q6,$R6,$S6)</f>
        <v>#NUM!</v>
      </c>
      <c r="U6" s="89"/>
      <c r="V6" s="90" t="e">
        <v>#NUM!</v>
      </c>
      <c r="W6" s="89"/>
      <c r="X6" s="131" t="e">
        <v>#NUM!</v>
      </c>
      <c r="Y6" s="87" t="e">
        <f>_xll.qlSimpleQuoteSetValue(F6,X6/100,Trigger)</f>
        <v>#NUM!</v>
      </c>
      <c r="Z6" s="82"/>
    </row>
    <row r="7" spans="1:26" x14ac:dyDescent="0.2">
      <c r="A7" s="50"/>
      <c r="B7" s="69"/>
      <c r="C7" s="69" t="s">
        <v>95</v>
      </c>
      <c r="D7" s="178" t="s">
        <v>20</v>
      </c>
      <c r="E7" s="83" t="str">
        <f t="shared" si="0"/>
        <v>CNHOIS3W_Quote</v>
      </c>
      <c r="F7" s="83" t="str">
        <f>_xll.qlSimpleQuote(Currency&amp;$B7&amp;$C7&amp;$D7&amp;QuoteSuffix,,RateTickValue,Permanent,Trigger,ObjectOverwrite)</f>
        <v>CNHOIS3W_Quote#0004</v>
      </c>
      <c r="G7" s="18" t="str">
        <f>_xll.ohRangeRetrieveError(F7)</f>
        <v/>
      </c>
      <c r="H7" s="17"/>
      <c r="J7" s="50"/>
      <c r="K7" s="93" t="s">
        <v>20</v>
      </c>
      <c r="L7" s="121"/>
      <c r="M7" s="121" t="s">
        <v>95</v>
      </c>
      <c r="N7" s="119" t="str">
        <f t="shared" si="1"/>
        <v>CNH3WOIS</v>
      </c>
      <c r="O7" s="119" t="str">
        <v>CNH3WOIS=TRHK</v>
      </c>
      <c r="P7" s="88" t="s">
        <v>123</v>
      </c>
      <c r="Q7" s="88" t="s">
        <v>123</v>
      </c>
      <c r="R7" s="88" t="s">
        <v>123</v>
      </c>
      <c r="S7" s="88" t="s">
        <v>123</v>
      </c>
      <c r="T7" s="91" t="e">
        <f>_xll.qlMidEquivalent($P7,$Q7,$R7,$S7)</f>
        <v>#NUM!</v>
      </c>
      <c r="U7" s="89"/>
      <c r="V7" s="90" t="e">
        <v>#NUM!</v>
      </c>
      <c r="W7" s="89"/>
      <c r="X7" s="131" t="e">
        <v>#NUM!</v>
      </c>
      <c r="Y7" s="87" t="e">
        <f>_xll.qlSimpleQuoteSetValue(F7,X7/100,Trigger)</f>
        <v>#NUM!</v>
      </c>
      <c r="Z7" s="82"/>
    </row>
    <row r="8" spans="1:26" x14ac:dyDescent="0.2">
      <c r="A8" s="50"/>
      <c r="B8" s="69"/>
      <c r="C8" s="69" t="s">
        <v>95</v>
      </c>
      <c r="D8" s="178" t="s">
        <v>19</v>
      </c>
      <c r="E8" s="83" t="str">
        <f t="shared" si="0"/>
        <v>CNHOIS1M_Quote</v>
      </c>
      <c r="F8" s="83" t="str">
        <f>_xll.qlSimpleQuote(Currency&amp;$B8&amp;$C8&amp;$D8&amp;QuoteSuffix,,RateTickValue,Permanent,Trigger,ObjectOverwrite)</f>
        <v>CNHOIS1M_Quote#0004</v>
      </c>
      <c r="G8" s="18" t="str">
        <f>_xll.ohRangeRetrieveError(F8)</f>
        <v/>
      </c>
      <c r="H8" s="17"/>
      <c r="J8" s="50"/>
      <c r="K8" s="93" t="s">
        <v>19</v>
      </c>
      <c r="L8" s="121"/>
      <c r="M8" s="121" t="s">
        <v>95</v>
      </c>
      <c r="N8" s="119" t="str">
        <f t="shared" si="1"/>
        <v>CNH1MOIS</v>
      </c>
      <c r="O8" s="119" t="str">
        <v>CNH1MOIS=TRHK</v>
      </c>
      <c r="P8" s="88">
        <v>0.35</v>
      </c>
      <c r="Q8" s="88">
        <v>0.65</v>
      </c>
      <c r="R8" s="88">
        <v>0</v>
      </c>
      <c r="S8" s="88">
        <v>0</v>
      </c>
      <c r="T8" s="91">
        <f>_xll.qlMidEquivalent($P8,$Q8,$R8,$S8)</f>
        <v>0.5</v>
      </c>
      <c r="U8" s="89"/>
      <c r="V8" s="90">
        <v>0.5</v>
      </c>
      <c r="W8" s="89"/>
      <c r="X8" s="131">
        <v>0.5</v>
      </c>
      <c r="Y8" s="87" t="e">
        <f>_xll.qlSimpleQuoteSetValue(F8,X8/100,Trigger)</f>
        <v>#N/A</v>
      </c>
      <c r="Z8" s="82"/>
    </row>
    <row r="9" spans="1:26" x14ac:dyDescent="0.2">
      <c r="A9" s="50"/>
      <c r="B9" s="69"/>
      <c r="C9" s="69" t="s">
        <v>95</v>
      </c>
      <c r="D9" s="178" t="s">
        <v>18</v>
      </c>
      <c r="E9" s="83" t="str">
        <f t="shared" si="0"/>
        <v>CNHOIS2M_Quote</v>
      </c>
      <c r="F9" s="83" t="str">
        <f>_xll.qlSimpleQuote(Currency&amp;$B9&amp;$C9&amp;$D9&amp;QuoteSuffix,,RateTickValue,Permanent,Trigger,ObjectOverwrite)</f>
        <v>CNHOIS2M_Quote#0004</v>
      </c>
      <c r="G9" s="18" t="str">
        <f>_xll.ohRangeRetrieveError(F9)</f>
        <v/>
      </c>
      <c r="H9" s="17"/>
      <c r="J9" s="50"/>
      <c r="K9" s="93" t="s">
        <v>18</v>
      </c>
      <c r="L9" s="121"/>
      <c r="M9" s="121" t="s">
        <v>95</v>
      </c>
      <c r="N9" s="119" t="str">
        <f t="shared" si="1"/>
        <v>CNH2MOIS</v>
      </c>
      <c r="O9" s="119" t="str">
        <v>CNH2MOIS=TRHK</v>
      </c>
      <c r="P9" s="88">
        <v>0.35</v>
      </c>
      <c r="Q9" s="88">
        <v>0.65</v>
      </c>
      <c r="R9" s="88">
        <v>0</v>
      </c>
      <c r="S9" s="88">
        <v>0</v>
      </c>
      <c r="T9" s="91">
        <f>_xll.qlMidEquivalent($P9,$Q9,$R9,$S9)</f>
        <v>0.5</v>
      </c>
      <c r="U9" s="89"/>
      <c r="V9" s="90">
        <v>0.5</v>
      </c>
      <c r="W9" s="89"/>
      <c r="X9" s="131">
        <v>0.5</v>
      </c>
      <c r="Y9" s="87" t="e">
        <f>_xll.qlSimpleQuoteSetValue(F9,X9/100,Trigger)</f>
        <v>#N/A</v>
      </c>
      <c r="Z9" s="82"/>
    </row>
    <row r="10" spans="1:26" x14ac:dyDescent="0.2">
      <c r="A10" s="50"/>
      <c r="B10" s="69"/>
      <c r="C10" s="69" t="s">
        <v>95</v>
      </c>
      <c r="D10" s="178" t="s">
        <v>17</v>
      </c>
      <c r="E10" s="83" t="str">
        <f t="shared" si="0"/>
        <v>CNHOIS3M_Quote</v>
      </c>
      <c r="F10" s="83" t="str">
        <f>_xll.qlSimpleQuote(Currency&amp;$B10&amp;$C10&amp;$D10&amp;QuoteSuffix,,RateTickValue,Permanent,Trigger,ObjectOverwrite)</f>
        <v>CNHOIS3M_Quote#0004</v>
      </c>
      <c r="G10" s="18" t="str">
        <f>_xll.ohRangeRetrieveError(F10)</f>
        <v/>
      </c>
      <c r="H10" s="17"/>
      <c r="J10" s="50"/>
      <c r="K10" s="93" t="s">
        <v>17</v>
      </c>
      <c r="L10" s="121"/>
      <c r="M10" s="121" t="s">
        <v>95</v>
      </c>
      <c r="N10" s="119" t="str">
        <f t="shared" si="1"/>
        <v>CNH3MOIS</v>
      </c>
      <c r="O10" s="119" t="str">
        <v>CNH3MOIS=TRHK</v>
      </c>
      <c r="P10" s="88">
        <v>0.33</v>
      </c>
      <c r="Q10" s="88">
        <v>0.63</v>
      </c>
      <c r="R10" s="88">
        <v>0</v>
      </c>
      <c r="S10" s="88">
        <v>0</v>
      </c>
      <c r="T10" s="91">
        <f>_xll.qlMidEquivalent($P10,$Q10,$R10,$S10)</f>
        <v>0.48</v>
      </c>
      <c r="U10" s="89"/>
      <c r="V10" s="90">
        <v>0.48</v>
      </c>
      <c r="W10" s="89"/>
      <c r="X10" s="131">
        <v>0.48</v>
      </c>
      <c r="Y10" s="87" t="e">
        <f>_xll.qlSimpleQuoteSetValue(F10,X10/100,Trigger)</f>
        <v>#N/A</v>
      </c>
      <c r="Z10" s="82"/>
    </row>
    <row r="11" spans="1:26" x14ac:dyDescent="0.2">
      <c r="A11" s="50"/>
      <c r="B11" s="69"/>
      <c r="C11" s="69" t="s">
        <v>95</v>
      </c>
      <c r="D11" s="178" t="s">
        <v>16</v>
      </c>
      <c r="E11" s="83" t="str">
        <f t="shared" si="0"/>
        <v>CNHOIS4M_Quote</v>
      </c>
      <c r="F11" s="83" t="str">
        <f>_xll.qlSimpleQuote(Currency&amp;$B11&amp;$C11&amp;$D11&amp;QuoteSuffix,,RateTickValue,Permanent,Trigger,ObjectOverwrite)</f>
        <v>CNHOIS4M_Quote#0004</v>
      </c>
      <c r="G11" s="18" t="str">
        <f>_xll.ohRangeRetrieveError(F11)</f>
        <v/>
      </c>
      <c r="H11" s="17"/>
      <c r="J11" s="50"/>
      <c r="K11" s="93" t="s">
        <v>16</v>
      </c>
      <c r="L11" s="121"/>
      <c r="M11" s="121" t="s">
        <v>95</v>
      </c>
      <c r="N11" s="119" t="str">
        <f t="shared" si="1"/>
        <v>CNH4MOIS</v>
      </c>
      <c r="O11" s="119" t="str">
        <v>CNH4MOIS=TRHK</v>
      </c>
      <c r="P11" s="88" t="s">
        <v>123</v>
      </c>
      <c r="Q11" s="88" t="s">
        <v>123</v>
      </c>
      <c r="R11" s="88" t="s">
        <v>123</v>
      </c>
      <c r="S11" s="88" t="s">
        <v>123</v>
      </c>
      <c r="T11" s="91" t="e">
        <f>_xll.qlMidEquivalent($P11,$Q11,$R11,$S11)</f>
        <v>#NUM!</v>
      </c>
      <c r="U11" s="89"/>
      <c r="V11" s="90" t="e">
        <v>#NUM!</v>
      </c>
      <c r="W11" s="89"/>
      <c r="X11" s="131" t="e">
        <v>#NUM!</v>
      </c>
      <c r="Y11" s="87" t="e">
        <f>_xll.qlSimpleQuoteSetValue(F11,X11/100,Trigger)</f>
        <v>#NUM!</v>
      </c>
      <c r="Z11" s="82"/>
    </row>
    <row r="12" spans="1:26" x14ac:dyDescent="0.2">
      <c r="A12" s="50"/>
      <c r="B12" s="69"/>
      <c r="C12" s="69" t="s">
        <v>95</v>
      </c>
      <c r="D12" s="178" t="s">
        <v>15</v>
      </c>
      <c r="E12" s="83" t="str">
        <f t="shared" si="0"/>
        <v>CNHOIS5M_Quote</v>
      </c>
      <c r="F12" s="83" t="str">
        <f>_xll.qlSimpleQuote(Currency&amp;$B12&amp;$C12&amp;$D12&amp;QuoteSuffix,,RateTickValue,Permanent,Trigger,ObjectOverwrite)</f>
        <v>CNHOIS5M_Quote#0004</v>
      </c>
      <c r="G12" s="18" t="str">
        <f>_xll.ohRangeRetrieveError(F12)</f>
        <v/>
      </c>
      <c r="H12" s="17"/>
      <c r="J12" s="50"/>
      <c r="K12" s="93" t="s">
        <v>15</v>
      </c>
      <c r="L12" s="121"/>
      <c r="M12" s="121" t="s">
        <v>95</v>
      </c>
      <c r="N12" s="119" t="str">
        <f t="shared" si="1"/>
        <v>CNH5MOIS</v>
      </c>
      <c r="O12" s="119" t="str">
        <v>CNH5MOIS=TRHK</v>
      </c>
      <c r="P12" s="88" t="s">
        <v>123</v>
      </c>
      <c r="Q12" s="88" t="s">
        <v>123</v>
      </c>
      <c r="R12" s="88" t="s">
        <v>123</v>
      </c>
      <c r="S12" s="88" t="s">
        <v>123</v>
      </c>
      <c r="T12" s="91" t="e">
        <f>_xll.qlMidEquivalent($P12,$Q12,$R12,$S12)</f>
        <v>#NUM!</v>
      </c>
      <c r="U12" s="89"/>
      <c r="V12" s="90" t="e">
        <v>#NUM!</v>
      </c>
      <c r="W12" s="89"/>
      <c r="X12" s="131" t="e">
        <v>#NUM!</v>
      </c>
      <c r="Y12" s="87" t="e">
        <f>_xll.qlSimpleQuoteSetValue(F12,X12/100,Trigger)</f>
        <v>#NUM!</v>
      </c>
      <c r="Z12" s="82"/>
    </row>
    <row r="13" spans="1:26" x14ac:dyDescent="0.2">
      <c r="A13" s="50"/>
      <c r="B13" s="69"/>
      <c r="C13" s="69" t="s">
        <v>95</v>
      </c>
      <c r="D13" s="178" t="s">
        <v>14</v>
      </c>
      <c r="E13" s="83" t="str">
        <f t="shared" si="0"/>
        <v>CNHOIS6M_Quote</v>
      </c>
      <c r="F13" s="83" t="str">
        <f>_xll.qlSimpleQuote(Currency&amp;$B13&amp;$C13&amp;$D13&amp;QuoteSuffix,,RateTickValue,Permanent,Trigger,ObjectOverwrite)</f>
        <v>CNHOIS6M_Quote#0004</v>
      </c>
      <c r="G13" s="18" t="str">
        <f>_xll.ohRangeRetrieveError(F13)</f>
        <v/>
      </c>
      <c r="H13" s="17"/>
      <c r="J13" s="50"/>
      <c r="K13" s="93" t="s">
        <v>14</v>
      </c>
      <c r="L13" s="121"/>
      <c r="M13" s="121" t="s">
        <v>95</v>
      </c>
      <c r="N13" s="119" t="str">
        <f t="shared" si="1"/>
        <v>CNH6MOIS</v>
      </c>
      <c r="O13" s="119" t="str">
        <v>CNH6MOIS=TRHK</v>
      </c>
      <c r="P13" s="88">
        <v>0</v>
      </c>
      <c r="Q13" s="88">
        <v>0</v>
      </c>
      <c r="R13" s="88">
        <v>0</v>
      </c>
      <c r="S13" s="88">
        <v>0</v>
      </c>
      <c r="T13" s="91" t="e">
        <f>_xll.qlMidEquivalent($P13,$Q13,$R13,$S13)</f>
        <v>#NUM!</v>
      </c>
      <c r="U13" s="89"/>
      <c r="V13" s="90" t="e">
        <v>#NUM!</v>
      </c>
      <c r="W13" s="89"/>
      <c r="X13" s="131" t="e">
        <v>#NUM!</v>
      </c>
      <c r="Y13" s="87" t="e">
        <f>_xll.qlSimpleQuoteSetValue(F13,X13/100,Trigger)</f>
        <v>#NUM!</v>
      </c>
      <c r="Z13" s="82"/>
    </row>
    <row r="14" spans="1:26" x14ac:dyDescent="0.2">
      <c r="A14" s="50"/>
      <c r="B14" s="69"/>
      <c r="C14" s="69" t="s">
        <v>95</v>
      </c>
      <c r="D14" s="178" t="s">
        <v>13</v>
      </c>
      <c r="E14" s="83" t="str">
        <f t="shared" si="0"/>
        <v>CNHOIS7M_Quote</v>
      </c>
      <c r="F14" s="83" t="str">
        <f>_xll.qlSimpleQuote(Currency&amp;$B14&amp;$C14&amp;$D14&amp;QuoteSuffix,,RateTickValue,Permanent,Trigger,ObjectOverwrite)</f>
        <v>CNHOIS7M_Quote#0004</v>
      </c>
      <c r="G14" s="18" t="str">
        <f>_xll.ohRangeRetrieveError(F14)</f>
        <v/>
      </c>
      <c r="H14" s="17"/>
      <c r="J14" s="50"/>
      <c r="K14" s="93" t="s">
        <v>13</v>
      </c>
      <c r="L14" s="121"/>
      <c r="M14" s="121" t="s">
        <v>95</v>
      </c>
      <c r="N14" s="119" t="str">
        <f t="shared" si="1"/>
        <v>CNH7MOIS</v>
      </c>
      <c r="O14" s="119" t="str">
        <v>CNH7MOIS=TRHK</v>
      </c>
      <c r="P14" s="88" t="s">
        <v>123</v>
      </c>
      <c r="Q14" s="88" t="s">
        <v>123</v>
      </c>
      <c r="R14" s="88" t="s">
        <v>123</v>
      </c>
      <c r="S14" s="88" t="s">
        <v>123</v>
      </c>
      <c r="T14" s="91" t="e">
        <f>_xll.qlMidEquivalent($P14,$Q14,$R14,$S14)</f>
        <v>#NUM!</v>
      </c>
      <c r="U14" s="89"/>
      <c r="V14" s="90" t="e">
        <v>#NUM!</v>
      </c>
      <c r="W14" s="89"/>
      <c r="X14" s="131" t="e">
        <v>#NUM!</v>
      </c>
      <c r="Y14" s="87" t="e">
        <f>_xll.qlSimpleQuoteSetValue(F14,X14/100,Trigger)</f>
        <v>#NUM!</v>
      </c>
      <c r="Z14" s="82"/>
    </row>
    <row r="15" spans="1:26" x14ac:dyDescent="0.2">
      <c r="A15" s="50"/>
      <c r="B15" s="69"/>
      <c r="C15" s="69" t="s">
        <v>95</v>
      </c>
      <c r="D15" s="178" t="s">
        <v>12</v>
      </c>
      <c r="E15" s="83" t="str">
        <f t="shared" si="0"/>
        <v>CNHOIS8M_Quote</v>
      </c>
      <c r="F15" s="83" t="str">
        <f>_xll.qlSimpleQuote(Currency&amp;$B15&amp;$C15&amp;$D15&amp;QuoteSuffix,,RateTickValue,Permanent,Trigger,ObjectOverwrite)</f>
        <v>CNHOIS8M_Quote#0004</v>
      </c>
      <c r="G15" s="18" t="str">
        <f>_xll.ohRangeRetrieveError(F15)</f>
        <v/>
      </c>
      <c r="H15" s="17"/>
      <c r="J15" s="50"/>
      <c r="K15" s="93" t="s">
        <v>12</v>
      </c>
      <c r="L15" s="121"/>
      <c r="M15" s="121" t="s">
        <v>95</v>
      </c>
      <c r="N15" s="119" t="str">
        <f t="shared" si="1"/>
        <v>CNH8MOIS</v>
      </c>
      <c r="O15" s="119" t="str">
        <v>CNH8MOIS=TRHK</v>
      </c>
      <c r="P15" s="88" t="s">
        <v>123</v>
      </c>
      <c r="Q15" s="88" t="s">
        <v>123</v>
      </c>
      <c r="R15" s="88" t="s">
        <v>123</v>
      </c>
      <c r="S15" s="88" t="s">
        <v>123</v>
      </c>
      <c r="T15" s="91" t="e">
        <f>_xll.qlMidEquivalent($P15,$Q15,$R15,$S15)</f>
        <v>#NUM!</v>
      </c>
      <c r="U15" s="89"/>
      <c r="V15" s="90" t="e">
        <v>#NUM!</v>
      </c>
      <c r="W15" s="89"/>
      <c r="X15" s="131" t="e">
        <v>#NUM!</v>
      </c>
      <c r="Y15" s="87" t="e">
        <f>_xll.qlSimpleQuoteSetValue(F15,X15/100,Trigger)</f>
        <v>#NUM!</v>
      </c>
      <c r="Z15" s="82"/>
    </row>
    <row r="16" spans="1:26" x14ac:dyDescent="0.2">
      <c r="A16" s="50"/>
      <c r="B16" s="69"/>
      <c r="C16" s="69" t="s">
        <v>95</v>
      </c>
      <c r="D16" s="178" t="s">
        <v>11</v>
      </c>
      <c r="E16" s="83" t="str">
        <f t="shared" si="0"/>
        <v>CNHOIS9M_Quote</v>
      </c>
      <c r="F16" s="83" t="str">
        <f>_xll.qlSimpleQuote(Currency&amp;$B16&amp;$C16&amp;$D16&amp;QuoteSuffix,,RateTickValue,Permanent,Trigger,ObjectOverwrite)</f>
        <v>CNHOIS9M_Quote#0004</v>
      </c>
      <c r="G16" s="18" t="str">
        <f>_xll.ohRangeRetrieveError(F16)</f>
        <v/>
      </c>
      <c r="H16" s="17"/>
      <c r="J16" s="50"/>
      <c r="K16" s="93" t="s">
        <v>11</v>
      </c>
      <c r="L16" s="121"/>
      <c r="M16" s="121" t="s">
        <v>95</v>
      </c>
      <c r="N16" s="119" t="str">
        <f t="shared" si="1"/>
        <v>CNH9MOIS</v>
      </c>
      <c r="O16" s="119" t="str">
        <v>CNH9MOIS=TRHK</v>
      </c>
      <c r="P16" s="88">
        <v>0</v>
      </c>
      <c r="Q16" s="88">
        <v>0</v>
      </c>
      <c r="R16" s="88">
        <v>0</v>
      </c>
      <c r="S16" s="88">
        <v>0</v>
      </c>
      <c r="T16" s="91" t="e">
        <f>_xll.qlMidEquivalent($P16,$Q16,$R16,$S16)</f>
        <v>#NUM!</v>
      </c>
      <c r="U16" s="89"/>
      <c r="V16" s="90" t="e">
        <v>#NUM!</v>
      </c>
      <c r="W16" s="89"/>
      <c r="X16" s="131" t="e">
        <v>#NUM!</v>
      </c>
      <c r="Y16" s="87" t="e">
        <f>_xll.qlSimpleQuoteSetValue(F16,X16/100,Trigger)</f>
        <v>#NUM!</v>
      </c>
      <c r="Z16" s="82"/>
    </row>
    <row r="17" spans="1:28" ht="15" x14ac:dyDescent="0.25">
      <c r="A17" s="50"/>
      <c r="B17" s="69"/>
      <c r="C17" s="69" t="s">
        <v>95</v>
      </c>
      <c r="D17" s="178" t="s">
        <v>10</v>
      </c>
      <c r="E17" s="83" t="str">
        <f t="shared" si="0"/>
        <v>CNHOIS10M_Quote</v>
      </c>
      <c r="F17" s="83" t="str">
        <f>_xll.qlSimpleQuote(Currency&amp;$B17&amp;$C17&amp;$D17&amp;QuoteSuffix,,RateTickValue,Permanent,Trigger,ObjectOverwrite)</f>
        <v>CNHOIS10M_Quote#0004</v>
      </c>
      <c r="G17" s="18" t="str">
        <f>_xll.ohRangeRetrieveError(F17)</f>
        <v/>
      </c>
      <c r="H17" s="17"/>
      <c r="J17" s="50"/>
      <c r="K17" s="93" t="s">
        <v>10</v>
      </c>
      <c r="L17" s="121"/>
      <c r="M17" s="121" t="s">
        <v>95</v>
      </c>
      <c r="N17" s="119" t="str">
        <f t="shared" si="1"/>
        <v>CNH10MOIS</v>
      </c>
      <c r="O17" s="119" t="str">
        <v>CNH10MOIS=TRHK</v>
      </c>
      <c r="P17" s="88" t="s">
        <v>123</v>
      </c>
      <c r="Q17" s="88" t="s">
        <v>123</v>
      </c>
      <c r="R17" s="88" t="s">
        <v>123</v>
      </c>
      <c r="S17" s="88" t="s">
        <v>123</v>
      </c>
      <c r="T17" s="91" t="e">
        <f>_xll.qlMidEquivalent($P17,$Q17,$R17,$S17)</f>
        <v>#NUM!</v>
      </c>
      <c r="U17" s="89"/>
      <c r="V17" s="90" t="e">
        <v>#NUM!</v>
      </c>
      <c r="W17" s="89"/>
      <c r="X17" s="131" t="e">
        <v>#NUM!</v>
      </c>
      <c r="Y17" s="87" t="e">
        <f>_xll.qlSimpleQuoteSetValue(F17,X17/100,Trigger)</f>
        <v>#NUM!</v>
      </c>
      <c r="Z17" s="82"/>
      <c r="AB17"/>
    </row>
    <row r="18" spans="1:28" x14ac:dyDescent="0.2">
      <c r="A18" s="50"/>
      <c r="B18" s="69"/>
      <c r="C18" s="69" t="s">
        <v>95</v>
      </c>
      <c r="D18" s="178" t="s">
        <v>9</v>
      </c>
      <c r="E18" s="83" t="str">
        <f t="shared" si="0"/>
        <v>CNHOIS11M_Quote</v>
      </c>
      <c r="F18" s="83" t="str">
        <f>_xll.qlSimpleQuote(Currency&amp;$B18&amp;$C18&amp;$D18&amp;QuoteSuffix,,RateTickValue,Permanent,Trigger,ObjectOverwrite)</f>
        <v>CNHOIS11M_Quote#0004</v>
      </c>
      <c r="G18" s="18" t="str">
        <f>_xll.ohRangeRetrieveError(F18)</f>
        <v/>
      </c>
      <c r="H18" s="17"/>
      <c r="J18" s="50"/>
      <c r="K18" s="93" t="s">
        <v>9</v>
      </c>
      <c r="L18" s="121"/>
      <c r="M18" s="121" t="s">
        <v>95</v>
      </c>
      <c r="N18" s="119" t="str">
        <f t="shared" si="1"/>
        <v>CNH11MOIS</v>
      </c>
      <c r="O18" s="119" t="str">
        <v>CNH11MOIS=TRHK</v>
      </c>
      <c r="P18" s="88" t="s">
        <v>123</v>
      </c>
      <c r="Q18" s="88" t="s">
        <v>123</v>
      </c>
      <c r="R18" s="88" t="s">
        <v>123</v>
      </c>
      <c r="S18" s="88" t="s">
        <v>123</v>
      </c>
      <c r="T18" s="91" t="e">
        <f>_xll.qlMidEquivalent($P18,$Q18,$R18,$S18)</f>
        <v>#NUM!</v>
      </c>
      <c r="U18" s="89"/>
      <c r="V18" s="90" t="e">
        <v>#NUM!</v>
      </c>
      <c r="W18" s="89"/>
      <c r="X18" s="131" t="e">
        <v>#NUM!</v>
      </c>
      <c r="Y18" s="87" t="e">
        <f>_xll.qlSimpleQuoteSetValue(F18,X18/100,Trigger)</f>
        <v>#NUM!</v>
      </c>
      <c r="Z18" s="82"/>
    </row>
    <row r="19" spans="1:28" x14ac:dyDescent="0.2">
      <c r="A19" s="50"/>
      <c r="B19" s="69"/>
      <c r="C19" s="69" t="s">
        <v>95</v>
      </c>
      <c r="D19" s="178" t="s">
        <v>8</v>
      </c>
      <c r="E19" s="83" t="str">
        <f t="shared" si="0"/>
        <v>CNHOIS1Y_Quote</v>
      </c>
      <c r="F19" s="83" t="str">
        <f>_xll.qlSimpleQuote(Currency&amp;$B19&amp;$C19&amp;$D19&amp;QuoteSuffix,,RateTickValue,Permanent,Trigger,ObjectOverwrite)</f>
        <v>CNHOIS1Y_Quote#0004</v>
      </c>
      <c r="G19" s="18" t="str">
        <f>_xll.ohRangeRetrieveError(F19)</f>
        <v/>
      </c>
      <c r="H19" s="17"/>
      <c r="J19" s="50"/>
      <c r="K19" s="93" t="s">
        <v>8</v>
      </c>
      <c r="L19" s="121"/>
      <c r="M19" s="121" t="s">
        <v>95</v>
      </c>
      <c r="N19" s="119" t="str">
        <f t="shared" si="1"/>
        <v>CNH1YOIS</v>
      </c>
      <c r="O19" s="119" t="str">
        <v>CNH1YOIS=TRHK</v>
      </c>
      <c r="P19" s="88">
        <v>0</v>
      </c>
      <c r="Q19" s="88">
        <v>0</v>
      </c>
      <c r="R19" s="88">
        <v>0</v>
      </c>
      <c r="S19" s="88">
        <v>0</v>
      </c>
      <c r="T19" s="91" t="e">
        <f>_xll.qlMidEquivalent($P19,$Q19,$R19,$S19)</f>
        <v>#NUM!</v>
      </c>
      <c r="U19" s="89"/>
      <c r="V19" s="90" t="e">
        <v>#NUM!</v>
      </c>
      <c r="W19" s="89"/>
      <c r="X19" s="131" t="e">
        <v>#NUM!</v>
      </c>
      <c r="Y19" s="87" t="e">
        <f>_xll.qlSimpleQuoteSetValue(F19,X19/100,Trigger)</f>
        <v>#NUM!</v>
      </c>
      <c r="Z19" s="82"/>
    </row>
    <row r="20" spans="1:28" x14ac:dyDescent="0.2">
      <c r="A20" s="50"/>
      <c r="B20" s="69"/>
      <c r="C20" s="69" t="s">
        <v>95</v>
      </c>
      <c r="D20" s="178" t="s">
        <v>112</v>
      </c>
      <c r="E20" s="83" t="str">
        <f t="shared" si="0"/>
        <v>CNHOIS13M_Quote</v>
      </c>
      <c r="F20" s="83" t="str">
        <f>_xll.qlSimpleQuote(Currency&amp;$B20&amp;$C20&amp;$D20&amp;QuoteSuffix,,RateTickValue,Permanent,Trigger,ObjectOverwrite)</f>
        <v>CNHOIS13M_Quote#0004</v>
      </c>
      <c r="G20" s="18" t="str">
        <f>_xll.ohRangeRetrieveError(F20)</f>
        <v/>
      </c>
      <c r="H20" s="17"/>
      <c r="J20" s="50"/>
      <c r="K20" s="93" t="s">
        <v>112</v>
      </c>
      <c r="L20" s="121"/>
      <c r="M20" s="121" t="s">
        <v>95</v>
      </c>
      <c r="N20" s="119" t="str">
        <f t="shared" si="1"/>
        <v>CNH13MOIS</v>
      </c>
      <c r="O20" s="119" t="str">
        <v>CNH13MOIS=TRHK</v>
      </c>
      <c r="P20" s="88" t="s">
        <v>123</v>
      </c>
      <c r="Q20" s="88" t="s">
        <v>123</v>
      </c>
      <c r="R20" s="88" t="s">
        <v>123</v>
      </c>
      <c r="S20" s="88" t="s">
        <v>123</v>
      </c>
      <c r="T20" s="91" t="e">
        <f>_xll.qlMidEquivalent($P20,$Q20,$R20,$S20)</f>
        <v>#NUM!</v>
      </c>
      <c r="U20" s="89"/>
      <c r="V20" s="90" t="e">
        <v>#NUM!</v>
      </c>
      <c r="W20" s="89"/>
      <c r="X20" s="131" t="e">
        <v>#NUM!</v>
      </c>
      <c r="Y20" s="87" t="e">
        <f>_xll.qlSimpleQuoteSetValue(F20,X20/100,Trigger)</f>
        <v>#NUM!</v>
      </c>
      <c r="Z20" s="82"/>
    </row>
    <row r="21" spans="1:28" x14ac:dyDescent="0.2">
      <c r="A21" s="50"/>
      <c r="B21" s="69"/>
      <c r="C21" s="69" t="s">
        <v>95</v>
      </c>
      <c r="D21" s="178" t="s">
        <v>111</v>
      </c>
      <c r="E21" s="83" t="str">
        <f t="shared" si="0"/>
        <v>CNHOIS14M_Quote</v>
      </c>
      <c r="F21" s="83" t="str">
        <f>_xll.qlSimpleQuote(Currency&amp;$B21&amp;$C21&amp;$D21&amp;QuoteSuffix,,RateTickValue,Permanent,Trigger,ObjectOverwrite)</f>
        <v>CNHOIS14M_Quote#0004</v>
      </c>
      <c r="G21" s="18" t="str">
        <f>_xll.ohRangeRetrieveError(F21)</f>
        <v/>
      </c>
      <c r="H21" s="17"/>
      <c r="J21" s="50"/>
      <c r="K21" s="93" t="s">
        <v>111</v>
      </c>
      <c r="L21" s="121"/>
      <c r="M21" s="121" t="s">
        <v>95</v>
      </c>
      <c r="N21" s="119" t="str">
        <f t="shared" si="1"/>
        <v>CNH14MOIS</v>
      </c>
      <c r="O21" s="119" t="str">
        <v>CNH14MOIS=TRHK</v>
      </c>
      <c r="P21" s="88" t="s">
        <v>123</v>
      </c>
      <c r="Q21" s="88" t="s">
        <v>123</v>
      </c>
      <c r="R21" s="88" t="s">
        <v>123</v>
      </c>
      <c r="S21" s="88" t="s">
        <v>123</v>
      </c>
      <c r="T21" s="91" t="e">
        <f>_xll.qlMidEquivalent($P21,$Q21,$R21,$S21)</f>
        <v>#NUM!</v>
      </c>
      <c r="U21" s="89"/>
      <c r="V21" s="90" t="e">
        <v>#NUM!</v>
      </c>
      <c r="W21" s="89"/>
      <c r="X21" s="131" t="e">
        <v>#NUM!</v>
      </c>
      <c r="Y21" s="87" t="e">
        <f>_xll.qlSimpleQuoteSetValue(F21,X21/100,Trigger)</f>
        <v>#NUM!</v>
      </c>
      <c r="Z21" s="82"/>
    </row>
    <row r="22" spans="1:28" x14ac:dyDescent="0.2">
      <c r="A22" s="50"/>
      <c r="B22" s="69"/>
      <c r="C22" s="69" t="s">
        <v>95</v>
      </c>
      <c r="D22" s="178" t="s">
        <v>64</v>
      </c>
      <c r="E22" s="83" t="str">
        <f t="shared" si="0"/>
        <v>CNHOIS15M_Quote</v>
      </c>
      <c r="F22" s="83" t="str">
        <f>_xll.qlSimpleQuote(Currency&amp;$B22&amp;$C22&amp;$D22&amp;QuoteSuffix,,RateTickValue,Permanent,Trigger,ObjectOverwrite)</f>
        <v>CNHOIS15M_Quote#0004</v>
      </c>
      <c r="G22" s="18" t="str">
        <f>_xll.ohRangeRetrieveError(F22)</f>
        <v/>
      </c>
      <c r="H22" s="17"/>
      <c r="J22" s="50"/>
      <c r="K22" s="93" t="s">
        <v>64</v>
      </c>
      <c r="L22" s="121"/>
      <c r="M22" s="121" t="s">
        <v>95</v>
      </c>
      <c r="N22" s="119" t="str">
        <f t="shared" si="1"/>
        <v>CNH15MOIS</v>
      </c>
      <c r="O22" s="119" t="str">
        <v>CNH15MOIS=TRHK</v>
      </c>
      <c r="P22" s="88" t="s">
        <v>123</v>
      </c>
      <c r="Q22" s="88" t="s">
        <v>123</v>
      </c>
      <c r="R22" s="88" t="s">
        <v>123</v>
      </c>
      <c r="S22" s="88" t="s">
        <v>123</v>
      </c>
      <c r="T22" s="91" t="e">
        <f>_xll.qlMidEquivalent($P22,$Q22,$R22,$S22)</f>
        <v>#NUM!</v>
      </c>
      <c r="U22" s="89"/>
      <c r="V22" s="90" t="e">
        <v>#NUM!</v>
      </c>
      <c r="W22" s="89"/>
      <c r="X22" s="131" t="e">
        <v>#NUM!</v>
      </c>
      <c r="Y22" s="87" t="e">
        <f>_xll.qlSimpleQuoteSetValue(F22,X22/100,Trigger)</f>
        <v>#NUM!</v>
      </c>
      <c r="Z22" s="82"/>
    </row>
    <row r="23" spans="1:28" x14ac:dyDescent="0.2">
      <c r="A23" s="50"/>
      <c r="B23" s="69"/>
      <c r="C23" s="69" t="s">
        <v>95</v>
      </c>
      <c r="D23" s="178" t="s">
        <v>110</v>
      </c>
      <c r="E23" s="83" t="str">
        <f t="shared" si="0"/>
        <v>CNHOIS16M_Quote</v>
      </c>
      <c r="F23" s="83" t="str">
        <f>_xll.qlSimpleQuote(Currency&amp;$B23&amp;$C23&amp;$D23&amp;QuoteSuffix,,RateTickValue,Permanent,Trigger,ObjectOverwrite)</f>
        <v>CNHOIS16M_Quote#0004</v>
      </c>
      <c r="G23" s="18" t="str">
        <f>_xll.ohRangeRetrieveError(F23)</f>
        <v/>
      </c>
      <c r="H23" s="17"/>
      <c r="J23" s="50"/>
      <c r="K23" s="93" t="s">
        <v>110</v>
      </c>
      <c r="L23" s="121"/>
      <c r="M23" s="121" t="s">
        <v>95</v>
      </c>
      <c r="N23" s="119" t="str">
        <f t="shared" si="1"/>
        <v>CNH16MOIS</v>
      </c>
      <c r="O23" s="119" t="str">
        <v>CNH16MOIS=TRHK</v>
      </c>
      <c r="P23" s="88" t="s">
        <v>123</v>
      </c>
      <c r="Q23" s="88" t="s">
        <v>123</v>
      </c>
      <c r="R23" s="88" t="s">
        <v>123</v>
      </c>
      <c r="S23" s="88" t="s">
        <v>123</v>
      </c>
      <c r="T23" s="91" t="e">
        <f>_xll.qlMidEquivalent($P23,$Q23,$R23,$S23)</f>
        <v>#NUM!</v>
      </c>
      <c r="U23" s="89"/>
      <c r="V23" s="90" t="e">
        <v>#NUM!</v>
      </c>
      <c r="W23" s="89"/>
      <c r="X23" s="131" t="e">
        <v>#NUM!</v>
      </c>
      <c r="Y23" s="87" t="e">
        <f>_xll.qlSimpleQuoteSetValue(F23,X23/100,Trigger)</f>
        <v>#NUM!</v>
      </c>
      <c r="Z23" s="82"/>
    </row>
    <row r="24" spans="1:28" x14ac:dyDescent="0.2">
      <c r="A24" s="50"/>
      <c r="B24" s="69"/>
      <c r="C24" s="69" t="s">
        <v>95</v>
      </c>
      <c r="D24" s="178" t="s">
        <v>109</v>
      </c>
      <c r="E24" s="83" t="str">
        <f t="shared" si="0"/>
        <v>CNHOIS17M_Quote</v>
      </c>
      <c r="F24" s="83" t="str">
        <f>_xll.qlSimpleQuote(Currency&amp;$B24&amp;$C24&amp;$D24&amp;QuoteSuffix,,RateTickValue,Permanent,Trigger,ObjectOverwrite)</f>
        <v>CNHOIS17M_Quote#0004</v>
      </c>
      <c r="G24" s="18" t="str">
        <f>_xll.ohRangeRetrieveError(F24)</f>
        <v/>
      </c>
      <c r="H24" s="17"/>
      <c r="J24" s="50"/>
      <c r="K24" s="93" t="s">
        <v>109</v>
      </c>
      <c r="L24" s="121"/>
      <c r="M24" s="121" t="s">
        <v>95</v>
      </c>
      <c r="N24" s="119" t="str">
        <f t="shared" si="1"/>
        <v>CNH17MOIS</v>
      </c>
      <c r="O24" s="119" t="str">
        <v>CNH17MOIS=TRHK</v>
      </c>
      <c r="P24" s="88" t="s">
        <v>123</v>
      </c>
      <c r="Q24" s="88" t="s">
        <v>123</v>
      </c>
      <c r="R24" s="88" t="s">
        <v>123</v>
      </c>
      <c r="S24" s="88" t="s">
        <v>123</v>
      </c>
      <c r="T24" s="91" t="e">
        <f>_xll.qlMidEquivalent($P24,$Q24,$R24,$S24)</f>
        <v>#NUM!</v>
      </c>
      <c r="U24" s="89"/>
      <c r="V24" s="90" t="e">
        <v>#NUM!</v>
      </c>
      <c r="W24" s="89"/>
      <c r="X24" s="131" t="e">
        <v>#NUM!</v>
      </c>
      <c r="Y24" s="87" t="e">
        <f>_xll.qlSimpleQuoteSetValue(F24,X24/100,Trigger)</f>
        <v>#NUM!</v>
      </c>
      <c r="Z24" s="82"/>
    </row>
    <row r="25" spans="1:28" x14ac:dyDescent="0.2">
      <c r="A25" s="50"/>
      <c r="B25" s="69"/>
      <c r="C25" s="69" t="s">
        <v>95</v>
      </c>
      <c r="D25" s="178" t="s">
        <v>63</v>
      </c>
      <c r="E25" s="83" t="str">
        <f t="shared" si="0"/>
        <v>CNHOIS18M_Quote</v>
      </c>
      <c r="F25" s="83" t="str">
        <f>_xll.qlSimpleQuote(Currency&amp;$B25&amp;$C25&amp;$D25&amp;QuoteSuffix,,RateTickValue,Permanent,Trigger,ObjectOverwrite)</f>
        <v>CNHOIS18M_Quote#0004</v>
      </c>
      <c r="G25" s="18" t="str">
        <f>_xll.ohRangeRetrieveError(F25)</f>
        <v/>
      </c>
      <c r="H25" s="17"/>
      <c r="J25" s="50"/>
      <c r="K25" s="93" t="s">
        <v>63</v>
      </c>
      <c r="L25" s="121"/>
      <c r="M25" s="121" t="s">
        <v>95</v>
      </c>
      <c r="N25" s="119" t="str">
        <f t="shared" si="1"/>
        <v>CNH18MOIS</v>
      </c>
      <c r="O25" s="119" t="str">
        <v>CNH18MOIS=TRHK</v>
      </c>
      <c r="P25" s="88" t="s">
        <v>123</v>
      </c>
      <c r="Q25" s="88" t="s">
        <v>123</v>
      </c>
      <c r="R25" s="88" t="s">
        <v>123</v>
      </c>
      <c r="S25" s="88" t="s">
        <v>123</v>
      </c>
      <c r="T25" s="91" t="e">
        <f>_xll.qlMidEquivalent($P25,$Q25,$R25,$S25)</f>
        <v>#NUM!</v>
      </c>
      <c r="U25" s="89"/>
      <c r="V25" s="90" t="e">
        <v>#NUM!</v>
      </c>
      <c r="W25" s="89"/>
      <c r="X25" s="131" t="e">
        <v>#NUM!</v>
      </c>
      <c r="Y25" s="87" t="e">
        <f>_xll.qlSimpleQuoteSetValue(F25,X25/100,Trigger)</f>
        <v>#NUM!</v>
      </c>
      <c r="Z25" s="82"/>
    </row>
    <row r="26" spans="1:28" x14ac:dyDescent="0.2">
      <c r="A26" s="50"/>
      <c r="B26" s="69"/>
      <c r="C26" s="69" t="s">
        <v>95</v>
      </c>
      <c r="D26" s="178" t="s">
        <v>108</v>
      </c>
      <c r="E26" s="83" t="str">
        <f t="shared" si="0"/>
        <v>CNHOIS19M_Quote</v>
      </c>
      <c r="F26" s="83" t="str">
        <f>_xll.qlSimpleQuote(Currency&amp;$B26&amp;$C26&amp;$D26&amp;QuoteSuffix,,RateTickValue,Permanent,Trigger,ObjectOverwrite)</f>
        <v>CNHOIS19M_Quote#0004</v>
      </c>
      <c r="G26" s="18" t="str">
        <f>_xll.ohRangeRetrieveError(F26)</f>
        <v/>
      </c>
      <c r="H26" s="17"/>
      <c r="J26" s="50"/>
      <c r="K26" s="93" t="s">
        <v>108</v>
      </c>
      <c r="L26" s="121"/>
      <c r="M26" s="121" t="s">
        <v>95</v>
      </c>
      <c r="N26" s="119" t="str">
        <f t="shared" si="1"/>
        <v>CNH19MOIS</v>
      </c>
      <c r="O26" s="119" t="str">
        <v>CNH19MOIS=TRHK</v>
      </c>
      <c r="P26" s="88" t="s">
        <v>123</v>
      </c>
      <c r="Q26" s="88" t="s">
        <v>123</v>
      </c>
      <c r="R26" s="88" t="s">
        <v>123</v>
      </c>
      <c r="S26" s="88" t="s">
        <v>123</v>
      </c>
      <c r="T26" s="91" t="e">
        <f>_xll.qlMidEquivalent($P26,$Q26,$R26,$S26)</f>
        <v>#NUM!</v>
      </c>
      <c r="U26" s="89"/>
      <c r="V26" s="90" t="e">
        <v>#NUM!</v>
      </c>
      <c r="W26" s="89"/>
      <c r="X26" s="131" t="e">
        <v>#NUM!</v>
      </c>
      <c r="Y26" s="87" t="e">
        <f>_xll.qlSimpleQuoteSetValue(F26,X26/100,Trigger)</f>
        <v>#NUM!</v>
      </c>
      <c r="Z26" s="82"/>
    </row>
    <row r="27" spans="1:28" x14ac:dyDescent="0.2">
      <c r="A27" s="50"/>
      <c r="B27" s="69"/>
      <c r="C27" s="69" t="s">
        <v>95</v>
      </c>
      <c r="D27" s="178" t="s">
        <v>107</v>
      </c>
      <c r="E27" s="83" t="str">
        <f t="shared" si="0"/>
        <v>CNHOIS20M_Quote</v>
      </c>
      <c r="F27" s="83" t="str">
        <f>_xll.qlSimpleQuote(Currency&amp;$B27&amp;$C27&amp;$D27&amp;QuoteSuffix,,RateTickValue,Permanent,Trigger,ObjectOverwrite)</f>
        <v>CNHOIS20M_Quote#0004</v>
      </c>
      <c r="G27" s="18" t="str">
        <f>_xll.ohRangeRetrieveError(F27)</f>
        <v/>
      </c>
      <c r="H27" s="17"/>
      <c r="J27" s="50"/>
      <c r="K27" s="93" t="s">
        <v>107</v>
      </c>
      <c r="L27" s="121"/>
      <c r="M27" s="121" t="s">
        <v>95</v>
      </c>
      <c r="N27" s="119" t="str">
        <f t="shared" si="1"/>
        <v>CNH20MOIS</v>
      </c>
      <c r="O27" s="119" t="str">
        <v>CNH20MOIS=TRHK</v>
      </c>
      <c r="P27" s="88" t="s">
        <v>123</v>
      </c>
      <c r="Q27" s="88" t="s">
        <v>123</v>
      </c>
      <c r="R27" s="88" t="s">
        <v>123</v>
      </c>
      <c r="S27" s="88" t="s">
        <v>123</v>
      </c>
      <c r="T27" s="91" t="e">
        <f>_xll.qlMidEquivalent($P27,$Q27,$R27,$S27)</f>
        <v>#NUM!</v>
      </c>
      <c r="U27" s="89"/>
      <c r="V27" s="90" t="e">
        <v>#NUM!</v>
      </c>
      <c r="W27" s="89"/>
      <c r="X27" s="131" t="e">
        <v>#NUM!</v>
      </c>
      <c r="Y27" s="87" t="e">
        <f>_xll.qlSimpleQuoteSetValue(F27,X27/100,Trigger)</f>
        <v>#NUM!</v>
      </c>
      <c r="Z27" s="82"/>
    </row>
    <row r="28" spans="1:28" x14ac:dyDescent="0.2">
      <c r="A28" s="50"/>
      <c r="B28" s="69"/>
      <c r="C28" s="69" t="s">
        <v>95</v>
      </c>
      <c r="D28" s="178" t="s">
        <v>62</v>
      </c>
      <c r="E28" s="83" t="str">
        <f t="shared" si="0"/>
        <v>CNHOIS21M_Quote</v>
      </c>
      <c r="F28" s="83" t="str">
        <f>_xll.qlSimpleQuote(Currency&amp;$B28&amp;$C28&amp;$D28&amp;QuoteSuffix,,RateTickValue,Permanent,Trigger,ObjectOverwrite)</f>
        <v>CNHOIS21M_Quote#0004</v>
      </c>
      <c r="G28" s="18" t="str">
        <f>_xll.ohRangeRetrieveError(F28)</f>
        <v/>
      </c>
      <c r="H28" s="17"/>
      <c r="J28" s="50"/>
      <c r="K28" s="93" t="s">
        <v>62</v>
      </c>
      <c r="L28" s="121"/>
      <c r="M28" s="121" t="s">
        <v>95</v>
      </c>
      <c r="N28" s="119" t="str">
        <f t="shared" si="1"/>
        <v>CNH21MOIS</v>
      </c>
      <c r="O28" s="119" t="str">
        <v>CNH21MOIS=TRHK</v>
      </c>
      <c r="P28" s="88" t="s">
        <v>123</v>
      </c>
      <c r="Q28" s="88" t="s">
        <v>123</v>
      </c>
      <c r="R28" s="88" t="s">
        <v>123</v>
      </c>
      <c r="S28" s="88" t="s">
        <v>123</v>
      </c>
      <c r="T28" s="91" t="e">
        <f>_xll.qlMidEquivalent($P28,$Q28,$R28,$S28)</f>
        <v>#NUM!</v>
      </c>
      <c r="U28" s="89"/>
      <c r="V28" s="90" t="e">
        <v>#NUM!</v>
      </c>
      <c r="W28" s="89"/>
      <c r="X28" s="131" t="e">
        <v>#NUM!</v>
      </c>
      <c r="Y28" s="87" t="e">
        <f>_xll.qlSimpleQuoteSetValue(F28,X28/100,Trigger)</f>
        <v>#NUM!</v>
      </c>
      <c r="Z28" s="82"/>
    </row>
    <row r="29" spans="1:28" x14ac:dyDescent="0.2">
      <c r="A29" s="50"/>
      <c r="B29" s="69"/>
      <c r="C29" s="69" t="s">
        <v>95</v>
      </c>
      <c r="D29" s="178" t="s">
        <v>106</v>
      </c>
      <c r="E29" s="83" t="str">
        <f t="shared" si="0"/>
        <v>CNHOIS22M_Quote</v>
      </c>
      <c r="F29" s="83" t="str">
        <f>_xll.qlSimpleQuote(Currency&amp;$B29&amp;$C29&amp;$D29&amp;QuoteSuffix,,RateTickValue,Permanent,Trigger,ObjectOverwrite)</f>
        <v>CNHOIS22M_Quote#0004</v>
      </c>
      <c r="G29" s="18" t="str">
        <f>_xll.ohRangeRetrieveError(F29)</f>
        <v/>
      </c>
      <c r="H29" s="17"/>
      <c r="J29" s="50"/>
      <c r="K29" s="93" t="s">
        <v>106</v>
      </c>
      <c r="L29" s="121"/>
      <c r="M29" s="121" t="s">
        <v>95</v>
      </c>
      <c r="N29" s="119" t="str">
        <f t="shared" si="1"/>
        <v>CNH22MOIS</v>
      </c>
      <c r="O29" s="119" t="str">
        <v>CNH22MOIS=TRHK</v>
      </c>
      <c r="P29" s="88" t="s">
        <v>123</v>
      </c>
      <c r="Q29" s="88" t="s">
        <v>123</v>
      </c>
      <c r="R29" s="88" t="s">
        <v>123</v>
      </c>
      <c r="S29" s="88" t="s">
        <v>123</v>
      </c>
      <c r="T29" s="91" t="e">
        <f>_xll.qlMidEquivalent($P29,$Q29,$R29,$S29)</f>
        <v>#NUM!</v>
      </c>
      <c r="U29" s="89"/>
      <c r="V29" s="90" t="e">
        <v>#NUM!</v>
      </c>
      <c r="W29" s="89"/>
      <c r="X29" s="131" t="e">
        <v>#NUM!</v>
      </c>
      <c r="Y29" s="87" t="e">
        <f>_xll.qlSimpleQuoteSetValue(F29,X29/100,Trigger)</f>
        <v>#NUM!</v>
      </c>
      <c r="Z29" s="82"/>
    </row>
    <row r="30" spans="1:28" x14ac:dyDescent="0.2">
      <c r="A30" s="50"/>
      <c r="B30" s="69"/>
      <c r="C30" s="69" t="s">
        <v>95</v>
      </c>
      <c r="D30" s="178" t="s">
        <v>105</v>
      </c>
      <c r="E30" s="83" t="str">
        <f t="shared" si="0"/>
        <v>CNHOIS23M_Quote</v>
      </c>
      <c r="F30" s="83" t="str">
        <f>_xll.qlSimpleQuote(Currency&amp;$B30&amp;$C30&amp;$D30&amp;QuoteSuffix,,RateTickValue,Permanent,Trigger,ObjectOverwrite)</f>
        <v>CNHOIS23M_Quote#0004</v>
      </c>
      <c r="G30" s="18" t="str">
        <f>_xll.ohRangeRetrieveError(F30)</f>
        <v/>
      </c>
      <c r="H30" s="17"/>
      <c r="J30" s="50"/>
      <c r="K30" s="93" t="s">
        <v>105</v>
      </c>
      <c r="L30" s="121"/>
      <c r="M30" s="121" t="s">
        <v>95</v>
      </c>
      <c r="N30" s="119" t="str">
        <f t="shared" si="1"/>
        <v>CNH23MOIS</v>
      </c>
      <c r="O30" s="119" t="str">
        <v>CNH23MOIS=TRHK</v>
      </c>
      <c r="P30" s="88" t="s">
        <v>123</v>
      </c>
      <c r="Q30" s="88" t="s">
        <v>123</v>
      </c>
      <c r="R30" s="88" t="s">
        <v>123</v>
      </c>
      <c r="S30" s="88" t="s">
        <v>123</v>
      </c>
      <c r="T30" s="91" t="e">
        <f>_xll.qlMidEquivalent($P30,$Q30,$R30,$S30)</f>
        <v>#NUM!</v>
      </c>
      <c r="U30" s="89"/>
      <c r="V30" s="90" t="e">
        <v>#NUM!</v>
      </c>
      <c r="W30" s="89"/>
      <c r="X30" s="131" t="e">
        <v>#NUM!</v>
      </c>
      <c r="Y30" s="87" t="e">
        <f>_xll.qlSimpleQuoteSetValue(F30,X30/100,Trigger)</f>
        <v>#NUM!</v>
      </c>
      <c r="Z30" s="82"/>
    </row>
    <row r="31" spans="1:28" x14ac:dyDescent="0.2">
      <c r="A31" s="50"/>
      <c r="B31" s="69"/>
      <c r="C31" s="69" t="s">
        <v>95</v>
      </c>
      <c r="D31" s="178" t="s">
        <v>58</v>
      </c>
      <c r="E31" s="83" t="str">
        <f t="shared" si="0"/>
        <v>CNHOIS2Y_Quote</v>
      </c>
      <c r="F31" s="83" t="str">
        <f>_xll.qlSimpleQuote(Currency&amp;$B31&amp;$C31&amp;$D31&amp;QuoteSuffix,,RateTickValue,Permanent,Trigger,ObjectOverwrite)</f>
        <v>CNHOIS2Y_Quote#0004</v>
      </c>
      <c r="G31" s="18" t="str">
        <f>_xll.ohRangeRetrieveError(F31)</f>
        <v/>
      </c>
      <c r="H31" s="17"/>
      <c r="J31" s="50"/>
      <c r="K31" s="93" t="s">
        <v>58</v>
      </c>
      <c r="L31" s="121"/>
      <c r="M31" s="121" t="s">
        <v>95</v>
      </c>
      <c r="N31" s="119" t="str">
        <f t="shared" si="1"/>
        <v>CNH2YOIS</v>
      </c>
      <c r="O31" s="119" t="str">
        <v>CNH2YOIS=TRHK</v>
      </c>
      <c r="P31" s="88" t="s">
        <v>123</v>
      </c>
      <c r="Q31" s="88" t="s">
        <v>123</v>
      </c>
      <c r="R31" s="88" t="s">
        <v>123</v>
      </c>
      <c r="S31" s="88" t="s">
        <v>123</v>
      </c>
      <c r="T31" s="91" t="e">
        <f>_xll.qlMidEquivalent($P31,$Q31,$R31,$S31)</f>
        <v>#NUM!</v>
      </c>
      <c r="U31" s="89"/>
      <c r="V31" s="90" t="e">
        <v>#NUM!</v>
      </c>
      <c r="W31" s="89"/>
      <c r="X31" s="131" t="e">
        <v>#NUM!</v>
      </c>
      <c r="Y31" s="87" t="e">
        <f>_xll.qlSimpleQuoteSetValue(F31,X31/100,Trigger)</f>
        <v>#NUM!</v>
      </c>
      <c r="Z31" s="82"/>
    </row>
    <row r="32" spans="1:28" x14ac:dyDescent="0.2">
      <c r="A32" s="50"/>
      <c r="B32" s="69"/>
      <c r="C32" s="69" t="s">
        <v>95</v>
      </c>
      <c r="D32" s="178" t="s">
        <v>104</v>
      </c>
      <c r="E32" s="83" t="str">
        <f t="shared" si="0"/>
        <v>CNHOIS27M_Quote</v>
      </c>
      <c r="F32" s="83" t="str">
        <f>_xll.qlSimpleQuote(Currency&amp;$B32&amp;$C32&amp;$D32&amp;QuoteSuffix,,RateTickValue,Permanent,Trigger,ObjectOverwrite)</f>
        <v>CNHOIS27M_Quote#0004</v>
      </c>
      <c r="G32" s="18" t="str">
        <f>_xll.ohRangeRetrieveError(F32)</f>
        <v/>
      </c>
      <c r="H32" s="17"/>
      <c r="J32" s="50"/>
      <c r="K32" s="93" t="s">
        <v>104</v>
      </c>
      <c r="L32" s="121"/>
      <c r="M32" s="121" t="s">
        <v>95</v>
      </c>
      <c r="N32" s="119" t="str">
        <f t="shared" si="1"/>
        <v>CNH27MOIS</v>
      </c>
      <c r="O32" s="119" t="str">
        <v>CNH27MOIS=TRHK</v>
      </c>
      <c r="P32" s="88" t="s">
        <v>123</v>
      </c>
      <c r="Q32" s="88" t="s">
        <v>123</v>
      </c>
      <c r="R32" s="88" t="s">
        <v>123</v>
      </c>
      <c r="S32" s="88" t="s">
        <v>123</v>
      </c>
      <c r="T32" s="91" t="e">
        <f>_xll.qlMidEquivalent($P32,$Q32,$R32,$S32)</f>
        <v>#NUM!</v>
      </c>
      <c r="U32" s="89"/>
      <c r="V32" s="90" t="e">
        <v>#NUM!</v>
      </c>
      <c r="W32" s="89"/>
      <c r="X32" s="131" t="e">
        <v>#NUM!</v>
      </c>
      <c r="Y32" s="87" t="e">
        <f>_xll.qlSimpleQuoteSetValue(F32,X32/100,Trigger)</f>
        <v>#NUM!</v>
      </c>
      <c r="Z32" s="82"/>
    </row>
    <row r="33" spans="1:26" x14ac:dyDescent="0.2">
      <c r="A33" s="50"/>
      <c r="B33" s="69"/>
      <c r="C33" s="69" t="s">
        <v>95</v>
      </c>
      <c r="D33" s="178" t="s">
        <v>103</v>
      </c>
      <c r="E33" s="83" t="str">
        <f t="shared" si="0"/>
        <v>CNHOIS30M_Quote</v>
      </c>
      <c r="F33" s="83" t="str">
        <f>_xll.qlSimpleQuote(Currency&amp;$B33&amp;$C33&amp;$D33&amp;QuoteSuffix,,RateTickValue,Permanent,Trigger,ObjectOverwrite)</f>
        <v>CNHOIS30M_Quote#0004</v>
      </c>
      <c r="G33" s="18" t="str">
        <f>_xll.ohRangeRetrieveError(F33)</f>
        <v/>
      </c>
      <c r="H33" s="17"/>
      <c r="J33" s="50"/>
      <c r="K33" s="93" t="s">
        <v>103</v>
      </c>
      <c r="L33" s="121"/>
      <c r="M33" s="121" t="s">
        <v>95</v>
      </c>
      <c r="N33" s="119" t="str">
        <f t="shared" si="1"/>
        <v>CNH30MOIS</v>
      </c>
      <c r="O33" s="119" t="str">
        <v>CNH30MOIS=TRHK</v>
      </c>
      <c r="P33" s="88" t="s">
        <v>123</v>
      </c>
      <c r="Q33" s="88" t="s">
        <v>123</v>
      </c>
      <c r="R33" s="88" t="s">
        <v>123</v>
      </c>
      <c r="S33" s="88" t="s">
        <v>123</v>
      </c>
      <c r="T33" s="91" t="e">
        <f>_xll.qlMidEquivalent($P33,$Q33,$R33,$S33)</f>
        <v>#NUM!</v>
      </c>
      <c r="U33" s="89"/>
      <c r="V33" s="90" t="e">
        <v>#NUM!</v>
      </c>
      <c r="W33" s="89"/>
      <c r="X33" s="131" t="e">
        <v>#NUM!</v>
      </c>
      <c r="Y33" s="87" t="e">
        <f>_xll.qlSimpleQuoteSetValue(F33,X33/100,Trigger)</f>
        <v>#NUM!</v>
      </c>
      <c r="Z33" s="82"/>
    </row>
    <row r="34" spans="1:26" x14ac:dyDescent="0.2">
      <c r="A34" s="50"/>
      <c r="B34" s="69"/>
      <c r="C34" s="69" t="s">
        <v>95</v>
      </c>
      <c r="D34" s="178" t="s">
        <v>102</v>
      </c>
      <c r="E34" s="83" t="str">
        <f t="shared" si="0"/>
        <v>CNHOIS33M_Quote</v>
      </c>
      <c r="F34" s="83" t="str">
        <f>_xll.qlSimpleQuote(Currency&amp;$B34&amp;$C34&amp;$D34&amp;QuoteSuffix,,RateTickValue,Permanent,Trigger,ObjectOverwrite)</f>
        <v>CNHOIS33M_Quote#0004</v>
      </c>
      <c r="G34" s="18" t="str">
        <f>_xll.ohRangeRetrieveError(F34)</f>
        <v/>
      </c>
      <c r="H34" s="17"/>
      <c r="J34" s="50"/>
      <c r="K34" s="93" t="s">
        <v>102</v>
      </c>
      <c r="L34" s="121"/>
      <c r="M34" s="121" t="s">
        <v>95</v>
      </c>
      <c r="N34" s="119" t="str">
        <f t="shared" si="1"/>
        <v>CNH33MOIS</v>
      </c>
      <c r="O34" s="119" t="str">
        <v>CNH33MOIS=TRHK</v>
      </c>
      <c r="P34" s="88" t="s">
        <v>123</v>
      </c>
      <c r="Q34" s="88" t="s">
        <v>123</v>
      </c>
      <c r="R34" s="88" t="s">
        <v>123</v>
      </c>
      <c r="S34" s="88" t="s">
        <v>123</v>
      </c>
      <c r="T34" s="91" t="e">
        <f>_xll.qlMidEquivalent($P34,$Q34,$R34,$S34)</f>
        <v>#NUM!</v>
      </c>
      <c r="U34" s="89"/>
      <c r="V34" s="90" t="e">
        <v>#NUM!</v>
      </c>
      <c r="W34" s="89"/>
      <c r="X34" s="131" t="e">
        <v>#NUM!</v>
      </c>
      <c r="Y34" s="87" t="e">
        <f>_xll.qlSimpleQuoteSetValue(F34,X34/100,Trigger)</f>
        <v>#NUM!</v>
      </c>
      <c r="Z34" s="82"/>
    </row>
    <row r="35" spans="1:26" x14ac:dyDescent="0.2">
      <c r="A35" s="50"/>
      <c r="B35" s="69"/>
      <c r="C35" s="69" t="s">
        <v>95</v>
      </c>
      <c r="D35" s="178" t="s">
        <v>57</v>
      </c>
      <c r="E35" s="83" t="str">
        <f t="shared" si="0"/>
        <v>CNHOIS3Y_Quote</v>
      </c>
      <c r="F35" s="83" t="str">
        <f>_xll.qlSimpleQuote(Currency&amp;$B35&amp;$C35&amp;$D35&amp;QuoteSuffix,,RateTickValue,Permanent,Trigger,ObjectOverwrite)</f>
        <v>CNHOIS3Y_Quote#0004</v>
      </c>
      <c r="G35" s="18" t="str">
        <f>_xll.ohRangeRetrieveError(F35)</f>
        <v/>
      </c>
      <c r="H35" s="17"/>
      <c r="J35" s="50"/>
      <c r="K35" s="93" t="s">
        <v>57</v>
      </c>
      <c r="L35" s="121"/>
      <c r="M35" s="121" t="s">
        <v>95</v>
      </c>
      <c r="N35" s="119" t="str">
        <f t="shared" si="1"/>
        <v>CNH3YOIS</v>
      </c>
      <c r="O35" s="119" t="str">
        <v>CNH3YOIS=TRHK</v>
      </c>
      <c r="P35" s="88" t="s">
        <v>123</v>
      </c>
      <c r="Q35" s="88" t="s">
        <v>123</v>
      </c>
      <c r="R35" s="88" t="s">
        <v>123</v>
      </c>
      <c r="S35" s="88" t="s">
        <v>123</v>
      </c>
      <c r="T35" s="91" t="e">
        <f>_xll.qlMidEquivalent($P35,$Q35,$R35,$S35)</f>
        <v>#NUM!</v>
      </c>
      <c r="U35" s="89"/>
      <c r="V35" s="90" t="e">
        <v>#NUM!</v>
      </c>
      <c r="W35" s="89"/>
      <c r="X35" s="131" t="e">
        <v>#NUM!</v>
      </c>
      <c r="Y35" s="87" t="e">
        <f>_xll.qlSimpleQuoteSetValue(F35,X35/100,Trigger)</f>
        <v>#NUM!</v>
      </c>
      <c r="Z35" s="82"/>
    </row>
    <row r="36" spans="1:26" x14ac:dyDescent="0.2">
      <c r="A36" s="50"/>
      <c r="B36" s="69"/>
      <c r="C36" s="69" t="s">
        <v>95</v>
      </c>
      <c r="D36" s="178" t="s">
        <v>101</v>
      </c>
      <c r="E36" s="83" t="str">
        <f t="shared" si="0"/>
        <v>CNHOIS39M_Quote</v>
      </c>
      <c r="F36" s="83" t="str">
        <f>_xll.qlSimpleQuote(Currency&amp;$B36&amp;$C36&amp;$D36&amp;QuoteSuffix,,RateTickValue,Permanent,Trigger,ObjectOverwrite)</f>
        <v>CNHOIS39M_Quote#0004</v>
      </c>
      <c r="G36" s="18" t="str">
        <f>_xll.ohRangeRetrieveError(F36)</f>
        <v/>
      </c>
      <c r="H36" s="17"/>
      <c r="J36" s="50"/>
      <c r="K36" s="93" t="s">
        <v>101</v>
      </c>
      <c r="L36" s="121"/>
      <c r="M36" s="121" t="s">
        <v>95</v>
      </c>
      <c r="N36" s="119" t="str">
        <f t="shared" si="1"/>
        <v>CNH39MOIS</v>
      </c>
      <c r="O36" s="119" t="str">
        <v>CNH39MOIS=TRHK</v>
      </c>
      <c r="P36" s="88" t="s">
        <v>123</v>
      </c>
      <c r="Q36" s="88" t="s">
        <v>123</v>
      </c>
      <c r="R36" s="88" t="s">
        <v>123</v>
      </c>
      <c r="S36" s="88" t="s">
        <v>123</v>
      </c>
      <c r="T36" s="91" t="e">
        <f>_xll.qlMidEquivalent($P36,$Q36,$R36,$S36)</f>
        <v>#NUM!</v>
      </c>
      <c r="U36" s="89"/>
      <c r="V36" s="90" t="e">
        <v>#NUM!</v>
      </c>
      <c r="W36" s="89"/>
      <c r="X36" s="131" t="e">
        <v>#NUM!</v>
      </c>
      <c r="Y36" s="87" t="e">
        <f>_xll.qlSimpleQuoteSetValue(F36,X36/100,Trigger)</f>
        <v>#NUM!</v>
      </c>
      <c r="Z36" s="82"/>
    </row>
    <row r="37" spans="1:26" x14ac:dyDescent="0.2">
      <c r="A37" s="50"/>
      <c r="B37" s="69"/>
      <c r="C37" s="69" t="s">
        <v>95</v>
      </c>
      <c r="D37" s="178" t="s">
        <v>100</v>
      </c>
      <c r="E37" s="83" t="str">
        <f t="shared" ref="E37:E58" si="2">Currency&amp;$B37&amp;$C37&amp;$D37&amp;QuoteSuffix</f>
        <v>CNHOIS42M_Quote</v>
      </c>
      <c r="F37" s="83" t="str">
        <f>_xll.qlSimpleQuote(Currency&amp;$B37&amp;$C37&amp;$D37&amp;QuoteSuffix,,RateTickValue,Permanent,Trigger,ObjectOverwrite)</f>
        <v>CNHOIS42M_Quote#0004</v>
      </c>
      <c r="G37" s="18" t="str">
        <f>_xll.ohRangeRetrieveError(F37)</f>
        <v/>
      </c>
      <c r="H37" s="17"/>
      <c r="J37" s="50"/>
      <c r="K37" s="93" t="s">
        <v>100</v>
      </c>
      <c r="L37" s="121"/>
      <c r="M37" s="121" t="s">
        <v>95</v>
      </c>
      <c r="N37" s="119" t="str">
        <f t="shared" ref="N37:N58" si="3">Currency&amp;$K37&amp;$L37&amp;$M37</f>
        <v>CNH42MOIS</v>
      </c>
      <c r="O37" s="119" t="str">
        <v>CNH42MOIS=TRHK</v>
      </c>
      <c r="P37" s="88" t="s">
        <v>123</v>
      </c>
      <c r="Q37" s="88" t="s">
        <v>123</v>
      </c>
      <c r="R37" s="88" t="s">
        <v>123</v>
      </c>
      <c r="S37" s="88" t="s">
        <v>123</v>
      </c>
      <c r="T37" s="91" t="e">
        <f>_xll.qlMidEquivalent($P37,$Q37,$R37,$S37)</f>
        <v>#NUM!</v>
      </c>
      <c r="U37" s="89"/>
      <c r="V37" s="90" t="e">
        <v>#NUM!</v>
      </c>
      <c r="W37" s="89"/>
      <c r="X37" s="131" t="e">
        <v>#NUM!</v>
      </c>
      <c r="Y37" s="87" t="e">
        <f>_xll.qlSimpleQuoteSetValue(F37,X37/100,Trigger)</f>
        <v>#NUM!</v>
      </c>
      <c r="Z37" s="82"/>
    </row>
    <row r="38" spans="1:26" x14ac:dyDescent="0.2">
      <c r="A38" s="50"/>
      <c r="B38" s="69"/>
      <c r="C38" s="69" t="s">
        <v>95</v>
      </c>
      <c r="D38" s="178" t="s">
        <v>99</v>
      </c>
      <c r="E38" s="83" t="str">
        <f t="shared" si="2"/>
        <v>CNHOIS45M_Quote</v>
      </c>
      <c r="F38" s="83" t="str">
        <f>_xll.qlSimpleQuote(Currency&amp;$B38&amp;$C38&amp;$D38&amp;QuoteSuffix,,RateTickValue,Permanent,Trigger,ObjectOverwrite)</f>
        <v>CNHOIS45M_Quote#0004</v>
      </c>
      <c r="G38" s="18" t="str">
        <f>_xll.ohRangeRetrieveError(F38)</f>
        <v/>
      </c>
      <c r="H38" s="17"/>
      <c r="J38" s="50"/>
      <c r="K38" s="93" t="s">
        <v>99</v>
      </c>
      <c r="L38" s="121"/>
      <c r="M38" s="121" t="s">
        <v>95</v>
      </c>
      <c r="N38" s="119" t="str">
        <f t="shared" si="3"/>
        <v>CNH45MOIS</v>
      </c>
      <c r="O38" s="119" t="str">
        <v>CNH45MOIS=TRHK</v>
      </c>
      <c r="P38" s="88" t="s">
        <v>123</v>
      </c>
      <c r="Q38" s="88" t="s">
        <v>123</v>
      </c>
      <c r="R38" s="88" t="s">
        <v>123</v>
      </c>
      <c r="S38" s="88" t="s">
        <v>123</v>
      </c>
      <c r="T38" s="91" t="e">
        <f>_xll.qlMidEquivalent($P38,$Q38,$R38,$S38)</f>
        <v>#NUM!</v>
      </c>
      <c r="U38" s="89"/>
      <c r="V38" s="90" t="e">
        <v>#NUM!</v>
      </c>
      <c r="W38" s="89"/>
      <c r="X38" s="131" t="e">
        <v>#NUM!</v>
      </c>
      <c r="Y38" s="87" t="e">
        <f>_xll.qlSimpleQuoteSetValue(F38,X38/100,Trigger)</f>
        <v>#NUM!</v>
      </c>
      <c r="Z38" s="82"/>
    </row>
    <row r="39" spans="1:26" x14ac:dyDescent="0.2">
      <c r="A39" s="50"/>
      <c r="B39" s="69"/>
      <c r="C39" s="69" t="s">
        <v>95</v>
      </c>
      <c r="D39" s="178" t="s">
        <v>56</v>
      </c>
      <c r="E39" s="83" t="str">
        <f t="shared" si="2"/>
        <v>CNHOIS4Y_Quote</v>
      </c>
      <c r="F39" s="83" t="str">
        <f>_xll.qlSimpleQuote(Currency&amp;$B39&amp;$C39&amp;$D39&amp;QuoteSuffix,,RateTickValue,Permanent,Trigger,ObjectOverwrite)</f>
        <v>CNHOIS4Y_Quote#0004</v>
      </c>
      <c r="G39" s="18" t="str">
        <f>_xll.ohRangeRetrieveError(F39)</f>
        <v/>
      </c>
      <c r="H39" s="17"/>
      <c r="J39" s="50"/>
      <c r="K39" s="93" t="s">
        <v>56</v>
      </c>
      <c r="L39" s="121"/>
      <c r="M39" s="121" t="s">
        <v>95</v>
      </c>
      <c r="N39" s="119" t="str">
        <f t="shared" si="3"/>
        <v>CNH4YOIS</v>
      </c>
      <c r="O39" s="119" t="str">
        <v>CNH4YOIS=TRHK</v>
      </c>
      <c r="P39" s="88" t="s">
        <v>123</v>
      </c>
      <c r="Q39" s="88" t="s">
        <v>123</v>
      </c>
      <c r="R39" s="88" t="s">
        <v>123</v>
      </c>
      <c r="S39" s="88" t="s">
        <v>123</v>
      </c>
      <c r="T39" s="91" t="e">
        <f>_xll.qlMidEquivalent($P39,$Q39,$R39,$S39)</f>
        <v>#NUM!</v>
      </c>
      <c r="U39" s="89"/>
      <c r="V39" s="90" t="e">
        <v>#NUM!</v>
      </c>
      <c r="W39" s="89"/>
      <c r="X39" s="131" t="e">
        <v>#NUM!</v>
      </c>
      <c r="Y39" s="87" t="e">
        <f>_xll.qlSimpleQuoteSetValue(F39,X39/100,Trigger)</f>
        <v>#NUM!</v>
      </c>
      <c r="Z39" s="82"/>
    </row>
    <row r="40" spans="1:26" x14ac:dyDescent="0.2">
      <c r="A40" s="50"/>
      <c r="B40" s="69"/>
      <c r="C40" s="69" t="s">
        <v>95</v>
      </c>
      <c r="D40" s="178" t="s">
        <v>98</v>
      </c>
      <c r="E40" s="83" t="str">
        <f t="shared" si="2"/>
        <v>CNHOIS51M_Quote</v>
      </c>
      <c r="F40" s="83" t="str">
        <f>_xll.qlSimpleQuote(Currency&amp;$B40&amp;$C40&amp;$D40&amp;QuoteSuffix,,RateTickValue,Permanent,Trigger,ObjectOverwrite)</f>
        <v>CNHOIS51M_Quote#0004</v>
      </c>
      <c r="G40" s="18" t="str">
        <f>_xll.ohRangeRetrieveError(F40)</f>
        <v/>
      </c>
      <c r="H40" s="17"/>
      <c r="J40" s="50"/>
      <c r="K40" s="93" t="s">
        <v>98</v>
      </c>
      <c r="L40" s="121"/>
      <c r="M40" s="121" t="s">
        <v>95</v>
      </c>
      <c r="N40" s="119" t="str">
        <f t="shared" si="3"/>
        <v>CNH51MOIS</v>
      </c>
      <c r="O40" s="119" t="str">
        <v>CNH51MOIS=TRHK</v>
      </c>
      <c r="P40" s="88" t="s">
        <v>123</v>
      </c>
      <c r="Q40" s="88" t="s">
        <v>123</v>
      </c>
      <c r="R40" s="88" t="s">
        <v>123</v>
      </c>
      <c r="S40" s="88" t="s">
        <v>123</v>
      </c>
      <c r="T40" s="91" t="e">
        <f>_xll.qlMidEquivalent($P40,$Q40,$R40,$S40)</f>
        <v>#NUM!</v>
      </c>
      <c r="U40" s="89"/>
      <c r="V40" s="90" t="e">
        <v>#NUM!</v>
      </c>
      <c r="W40" s="89"/>
      <c r="X40" s="131" t="e">
        <v>#NUM!</v>
      </c>
      <c r="Y40" s="87" t="e">
        <f>_xll.qlSimpleQuoteSetValue(F40,X40/100,Trigger)</f>
        <v>#NUM!</v>
      </c>
      <c r="Z40" s="82"/>
    </row>
    <row r="41" spans="1:26" x14ac:dyDescent="0.2">
      <c r="A41" s="50"/>
      <c r="B41" s="69"/>
      <c r="C41" s="69" t="s">
        <v>95</v>
      </c>
      <c r="D41" s="178" t="s">
        <v>97</v>
      </c>
      <c r="E41" s="83" t="str">
        <f t="shared" si="2"/>
        <v>CNHOIS54M_Quote</v>
      </c>
      <c r="F41" s="83" t="str">
        <f>_xll.qlSimpleQuote(Currency&amp;$B41&amp;$C41&amp;$D41&amp;QuoteSuffix,,RateTickValue,Permanent,Trigger,ObjectOverwrite)</f>
        <v>CNHOIS54M_Quote#0004</v>
      </c>
      <c r="G41" s="18" t="str">
        <f>_xll.ohRangeRetrieveError(F41)</f>
        <v/>
      </c>
      <c r="H41" s="17"/>
      <c r="J41" s="50"/>
      <c r="K41" s="93" t="s">
        <v>97</v>
      </c>
      <c r="L41" s="121"/>
      <c r="M41" s="121" t="s">
        <v>95</v>
      </c>
      <c r="N41" s="119" t="str">
        <f t="shared" si="3"/>
        <v>CNH54MOIS</v>
      </c>
      <c r="O41" s="119" t="str">
        <v>CNH54MOIS=TRHK</v>
      </c>
      <c r="P41" s="88" t="s">
        <v>123</v>
      </c>
      <c r="Q41" s="88" t="s">
        <v>123</v>
      </c>
      <c r="R41" s="88" t="s">
        <v>123</v>
      </c>
      <c r="S41" s="88" t="s">
        <v>123</v>
      </c>
      <c r="T41" s="91" t="e">
        <f>_xll.qlMidEquivalent($P41,$Q41,$R41,$S41)</f>
        <v>#NUM!</v>
      </c>
      <c r="U41" s="89"/>
      <c r="V41" s="90" t="e">
        <v>#NUM!</v>
      </c>
      <c r="W41" s="89"/>
      <c r="X41" s="131" t="e">
        <v>#NUM!</v>
      </c>
      <c r="Y41" s="87" t="e">
        <f>_xll.qlSimpleQuoteSetValue(F41,X41/100,Trigger)</f>
        <v>#NUM!</v>
      </c>
      <c r="Z41" s="82"/>
    </row>
    <row r="42" spans="1:26" x14ac:dyDescent="0.2">
      <c r="A42" s="50"/>
      <c r="B42" s="69"/>
      <c r="C42" s="69" t="s">
        <v>95</v>
      </c>
      <c r="D42" s="178" t="s">
        <v>96</v>
      </c>
      <c r="E42" s="83" t="str">
        <f t="shared" si="2"/>
        <v>CNHOIS57M_Quote</v>
      </c>
      <c r="F42" s="83" t="str">
        <f>_xll.qlSimpleQuote(Currency&amp;$B42&amp;$C42&amp;$D42&amp;QuoteSuffix,,RateTickValue,Permanent,Trigger,ObjectOverwrite)</f>
        <v>CNHOIS57M_Quote#0004</v>
      </c>
      <c r="G42" s="18" t="str">
        <f>_xll.ohRangeRetrieveError(F42)</f>
        <v/>
      </c>
      <c r="H42" s="17"/>
      <c r="J42" s="50"/>
      <c r="K42" s="93" t="s">
        <v>96</v>
      </c>
      <c r="L42" s="121"/>
      <c r="M42" s="121" t="s">
        <v>95</v>
      </c>
      <c r="N42" s="119" t="str">
        <f t="shared" si="3"/>
        <v>CNH57MOIS</v>
      </c>
      <c r="O42" s="119" t="str">
        <v>CNH57MOIS=TRHK</v>
      </c>
      <c r="P42" s="88" t="s">
        <v>123</v>
      </c>
      <c r="Q42" s="88" t="s">
        <v>123</v>
      </c>
      <c r="R42" s="88" t="s">
        <v>123</v>
      </c>
      <c r="S42" s="88" t="s">
        <v>123</v>
      </c>
      <c r="T42" s="91" t="e">
        <f>_xll.qlMidEquivalent($P42,$Q42,$R42,$S42)</f>
        <v>#NUM!</v>
      </c>
      <c r="U42" s="89"/>
      <c r="V42" s="90" t="e">
        <v>#NUM!</v>
      </c>
      <c r="W42" s="89"/>
      <c r="X42" s="131" t="e">
        <v>#NUM!</v>
      </c>
      <c r="Y42" s="87" t="e">
        <f>_xll.qlSimpleQuoteSetValue(F42,X42/100,Trigger)</f>
        <v>#NUM!</v>
      </c>
      <c r="Z42" s="82"/>
    </row>
    <row r="43" spans="1:26" x14ac:dyDescent="0.2">
      <c r="A43" s="50"/>
      <c r="B43" s="69"/>
      <c r="C43" s="69" t="s">
        <v>95</v>
      </c>
      <c r="D43" s="178" t="s">
        <v>55</v>
      </c>
      <c r="E43" s="83" t="str">
        <f t="shared" si="2"/>
        <v>CNHOIS5Y_Quote</v>
      </c>
      <c r="F43" s="83" t="str">
        <f>_xll.qlSimpleQuote(Currency&amp;$B43&amp;$C43&amp;$D43&amp;QuoteSuffix,,RateTickValue,Permanent,Trigger,ObjectOverwrite)</f>
        <v>CNHOIS5Y_Quote#0004</v>
      </c>
      <c r="G43" s="18" t="str">
        <f>_xll.ohRangeRetrieveError(F43)</f>
        <v/>
      </c>
      <c r="H43" s="17"/>
      <c r="J43" s="50"/>
      <c r="K43" s="93" t="s">
        <v>55</v>
      </c>
      <c r="L43" s="121"/>
      <c r="M43" s="121" t="s">
        <v>95</v>
      </c>
      <c r="N43" s="119" t="str">
        <f t="shared" si="3"/>
        <v>CNH5YOIS</v>
      </c>
      <c r="O43" s="119" t="str">
        <v>CNH5YOIS=TRHK</v>
      </c>
      <c r="P43" s="88" t="s">
        <v>123</v>
      </c>
      <c r="Q43" s="88" t="s">
        <v>123</v>
      </c>
      <c r="R43" s="88" t="s">
        <v>123</v>
      </c>
      <c r="S43" s="88" t="s">
        <v>123</v>
      </c>
      <c r="T43" s="91" t="e">
        <f>_xll.qlMidEquivalent($P43,$Q43,$R43,$S43)</f>
        <v>#NUM!</v>
      </c>
      <c r="U43" s="89"/>
      <c r="V43" s="90" t="e">
        <v>#NUM!</v>
      </c>
      <c r="W43" s="89"/>
      <c r="X43" s="131" t="e">
        <v>#NUM!</v>
      </c>
      <c r="Y43" s="87" t="e">
        <f>_xll.qlSimpleQuoteSetValue(F43,X43/100,Trigger)</f>
        <v>#NUM!</v>
      </c>
      <c r="Z43" s="82"/>
    </row>
    <row r="44" spans="1:26" x14ac:dyDescent="0.2">
      <c r="A44" s="50"/>
      <c r="B44" s="69"/>
      <c r="C44" s="69" t="s">
        <v>95</v>
      </c>
      <c r="D44" s="178" t="s">
        <v>54</v>
      </c>
      <c r="E44" s="83" t="str">
        <f t="shared" si="2"/>
        <v>CNHOIS6Y_Quote</v>
      </c>
      <c r="F44" s="83" t="str">
        <f>_xll.qlSimpleQuote(Currency&amp;$B44&amp;$C44&amp;$D44&amp;QuoteSuffix,,RateTickValue,Permanent,Trigger,ObjectOverwrite)</f>
        <v>CNHOIS6Y_Quote#0004</v>
      </c>
      <c r="G44" s="18" t="str">
        <f>_xll.ohRangeRetrieveError(F44)</f>
        <v/>
      </c>
      <c r="H44" s="17"/>
      <c r="J44" s="50"/>
      <c r="K44" s="93" t="s">
        <v>54</v>
      </c>
      <c r="L44" s="121"/>
      <c r="M44" s="121" t="s">
        <v>95</v>
      </c>
      <c r="N44" s="119" t="str">
        <f t="shared" si="3"/>
        <v>CNH6YOIS</v>
      </c>
      <c r="O44" s="119" t="str">
        <v>CNH6YOIS=TRHK</v>
      </c>
      <c r="P44" s="88" t="s">
        <v>123</v>
      </c>
      <c r="Q44" s="88" t="s">
        <v>123</v>
      </c>
      <c r="R44" s="88" t="s">
        <v>123</v>
      </c>
      <c r="S44" s="88" t="s">
        <v>123</v>
      </c>
      <c r="T44" s="91" t="e">
        <f>_xll.qlMidEquivalent($P44,$Q44,$R44,$S44)</f>
        <v>#NUM!</v>
      </c>
      <c r="U44" s="89"/>
      <c r="V44" s="90" t="e">
        <v>#NUM!</v>
      </c>
      <c r="W44" s="89"/>
      <c r="X44" s="131" t="e">
        <v>#NUM!</v>
      </c>
      <c r="Y44" s="87" t="e">
        <f>_xll.qlSimpleQuoteSetValue(F44,X44/100,Trigger)</f>
        <v>#NUM!</v>
      </c>
      <c r="Z44" s="82"/>
    </row>
    <row r="45" spans="1:26" x14ac:dyDescent="0.2">
      <c r="A45" s="50"/>
      <c r="B45" s="69"/>
      <c r="C45" s="69" t="s">
        <v>95</v>
      </c>
      <c r="D45" s="178" t="s">
        <v>53</v>
      </c>
      <c r="E45" s="83" t="str">
        <f t="shared" si="2"/>
        <v>CNHOIS7Y_Quote</v>
      </c>
      <c r="F45" s="83" t="str">
        <f>_xll.qlSimpleQuote(Currency&amp;$B45&amp;$C45&amp;$D45&amp;QuoteSuffix,,RateTickValue,Permanent,Trigger,ObjectOverwrite)</f>
        <v>CNHOIS7Y_Quote#0004</v>
      </c>
      <c r="G45" s="18" t="str">
        <f>_xll.ohRangeRetrieveError(F45)</f>
        <v/>
      </c>
      <c r="H45" s="17"/>
      <c r="J45" s="50"/>
      <c r="K45" s="93" t="s">
        <v>53</v>
      </c>
      <c r="L45" s="121"/>
      <c r="M45" s="121" t="s">
        <v>95</v>
      </c>
      <c r="N45" s="119" t="str">
        <f t="shared" si="3"/>
        <v>CNH7YOIS</v>
      </c>
      <c r="O45" s="119" t="str">
        <v>CNH7YOIS=TRHK</v>
      </c>
      <c r="P45" s="88" t="s">
        <v>123</v>
      </c>
      <c r="Q45" s="88" t="s">
        <v>123</v>
      </c>
      <c r="R45" s="88" t="s">
        <v>123</v>
      </c>
      <c r="S45" s="88" t="s">
        <v>123</v>
      </c>
      <c r="T45" s="91" t="e">
        <f>_xll.qlMidEquivalent($P45,$Q45,$R45,$S45)</f>
        <v>#NUM!</v>
      </c>
      <c r="U45" s="89"/>
      <c r="V45" s="90" t="e">
        <v>#NUM!</v>
      </c>
      <c r="W45" s="89"/>
      <c r="X45" s="131" t="e">
        <v>#NUM!</v>
      </c>
      <c r="Y45" s="87" t="e">
        <f>_xll.qlSimpleQuoteSetValue(F45,X45/100,Trigger)</f>
        <v>#NUM!</v>
      </c>
      <c r="Z45" s="82"/>
    </row>
    <row r="46" spans="1:26" x14ac:dyDescent="0.2">
      <c r="A46" s="50"/>
      <c r="B46" s="69"/>
      <c r="C46" s="69" t="s">
        <v>95</v>
      </c>
      <c r="D46" s="178" t="s">
        <v>52</v>
      </c>
      <c r="E46" s="83" t="str">
        <f t="shared" si="2"/>
        <v>CNHOIS8Y_Quote</v>
      </c>
      <c r="F46" s="83" t="str">
        <f>_xll.qlSimpleQuote(Currency&amp;$B46&amp;$C46&amp;$D46&amp;QuoteSuffix,,RateTickValue,Permanent,Trigger,ObjectOverwrite)</f>
        <v>CNHOIS8Y_Quote#0004</v>
      </c>
      <c r="G46" s="18" t="str">
        <f>_xll.ohRangeRetrieveError(F46)</f>
        <v/>
      </c>
      <c r="H46" s="17"/>
      <c r="J46" s="50"/>
      <c r="K46" s="93" t="s">
        <v>52</v>
      </c>
      <c r="L46" s="121"/>
      <c r="M46" s="121" t="s">
        <v>95</v>
      </c>
      <c r="N46" s="119" t="str">
        <f t="shared" si="3"/>
        <v>CNH8YOIS</v>
      </c>
      <c r="O46" s="119" t="str">
        <v>CNH8YOIS=TRHK</v>
      </c>
      <c r="P46" s="88" t="s">
        <v>123</v>
      </c>
      <c r="Q46" s="88" t="s">
        <v>123</v>
      </c>
      <c r="R46" s="88" t="s">
        <v>123</v>
      </c>
      <c r="S46" s="88" t="s">
        <v>123</v>
      </c>
      <c r="T46" s="91" t="e">
        <f>_xll.qlMidEquivalent($P46,$Q46,$R46,$S46)</f>
        <v>#NUM!</v>
      </c>
      <c r="U46" s="89"/>
      <c r="V46" s="90" t="e">
        <v>#NUM!</v>
      </c>
      <c r="W46" s="89"/>
      <c r="X46" s="131" t="e">
        <v>#NUM!</v>
      </c>
      <c r="Y46" s="87" t="e">
        <f>_xll.qlSimpleQuoteSetValue(F46,X46/100,Trigger)</f>
        <v>#NUM!</v>
      </c>
      <c r="Z46" s="82"/>
    </row>
    <row r="47" spans="1:26" x14ac:dyDescent="0.2">
      <c r="A47" s="50"/>
      <c r="B47" s="69"/>
      <c r="C47" s="69" t="s">
        <v>95</v>
      </c>
      <c r="D47" s="178" t="s">
        <v>51</v>
      </c>
      <c r="E47" s="83" t="str">
        <f t="shared" si="2"/>
        <v>CNHOIS9Y_Quote</v>
      </c>
      <c r="F47" s="83" t="str">
        <f>_xll.qlSimpleQuote(Currency&amp;$B47&amp;$C47&amp;$D47&amp;QuoteSuffix,,RateTickValue,Permanent,Trigger,ObjectOverwrite)</f>
        <v>CNHOIS9Y_Quote#0004</v>
      </c>
      <c r="G47" s="18" t="str">
        <f>_xll.ohRangeRetrieveError(F47)</f>
        <v/>
      </c>
      <c r="H47" s="17"/>
      <c r="J47" s="50"/>
      <c r="K47" s="93" t="s">
        <v>51</v>
      </c>
      <c r="L47" s="121"/>
      <c r="M47" s="121" t="s">
        <v>95</v>
      </c>
      <c r="N47" s="119" t="str">
        <f t="shared" si="3"/>
        <v>CNH9YOIS</v>
      </c>
      <c r="O47" s="119" t="str">
        <v>CNH9YOIS=TRHK</v>
      </c>
      <c r="P47" s="88" t="s">
        <v>123</v>
      </c>
      <c r="Q47" s="88" t="s">
        <v>123</v>
      </c>
      <c r="R47" s="88" t="s">
        <v>123</v>
      </c>
      <c r="S47" s="88" t="s">
        <v>123</v>
      </c>
      <c r="T47" s="91" t="e">
        <f>_xll.qlMidEquivalent($P47,$Q47,$R47,$S47)</f>
        <v>#NUM!</v>
      </c>
      <c r="U47" s="89"/>
      <c r="V47" s="90" t="e">
        <v>#NUM!</v>
      </c>
      <c r="W47" s="89"/>
      <c r="X47" s="131" t="e">
        <v>#NUM!</v>
      </c>
      <c r="Y47" s="87" t="e">
        <f>_xll.qlSimpleQuoteSetValue(F47,X47/100,Trigger)</f>
        <v>#NUM!</v>
      </c>
      <c r="Z47" s="82"/>
    </row>
    <row r="48" spans="1:26" x14ac:dyDescent="0.2">
      <c r="A48" s="50"/>
      <c r="B48" s="69"/>
      <c r="C48" s="69" t="s">
        <v>95</v>
      </c>
      <c r="D48" s="178" t="s">
        <v>50</v>
      </c>
      <c r="E48" s="83" t="str">
        <f t="shared" si="2"/>
        <v>CNHOIS10Y_Quote</v>
      </c>
      <c r="F48" s="83" t="str">
        <f>_xll.qlSimpleQuote(Currency&amp;$B48&amp;$C48&amp;$D48&amp;QuoteSuffix,,RateTickValue,Permanent,Trigger,ObjectOverwrite)</f>
        <v>CNHOIS10Y_Quote#0004</v>
      </c>
      <c r="G48" s="18" t="str">
        <f>_xll.ohRangeRetrieveError(F48)</f>
        <v/>
      </c>
      <c r="H48" s="17"/>
      <c r="J48" s="50"/>
      <c r="K48" s="93" t="s">
        <v>50</v>
      </c>
      <c r="L48" s="121"/>
      <c r="M48" s="121" t="s">
        <v>95</v>
      </c>
      <c r="N48" s="119" t="str">
        <f t="shared" si="3"/>
        <v>CNH10YOIS</v>
      </c>
      <c r="O48" s="119" t="str">
        <v>CNH10YOIS=TRHK</v>
      </c>
      <c r="P48" s="88" t="s">
        <v>123</v>
      </c>
      <c r="Q48" s="88" t="s">
        <v>123</v>
      </c>
      <c r="R48" s="88" t="s">
        <v>123</v>
      </c>
      <c r="S48" s="88" t="s">
        <v>123</v>
      </c>
      <c r="T48" s="91" t="e">
        <f>_xll.qlMidEquivalent($P48,$Q48,$R48,$S48)</f>
        <v>#NUM!</v>
      </c>
      <c r="U48" s="89"/>
      <c r="V48" s="90" t="e">
        <v>#NUM!</v>
      </c>
      <c r="W48" s="89"/>
      <c r="X48" s="131" t="e">
        <v>#NUM!</v>
      </c>
      <c r="Y48" s="87" t="e">
        <f>_xll.qlSimpleQuoteSetValue(F48,X48/100,Trigger)</f>
        <v>#NUM!</v>
      </c>
      <c r="Z48" s="82"/>
    </row>
    <row r="49" spans="1:26" x14ac:dyDescent="0.2">
      <c r="A49" s="50"/>
      <c r="B49" s="69"/>
      <c r="C49" s="69" t="s">
        <v>95</v>
      </c>
      <c r="D49" s="178" t="s">
        <v>48</v>
      </c>
      <c r="E49" s="83" t="str">
        <f t="shared" si="2"/>
        <v>CNHOIS12Y_Quote</v>
      </c>
      <c r="F49" s="83" t="str">
        <f>_xll.qlSimpleQuote(Currency&amp;$B49&amp;$C49&amp;$D49&amp;QuoteSuffix,,RateTickValue,Permanent,Trigger,ObjectOverwrite)</f>
        <v>CNHOIS12Y_Quote#0004</v>
      </c>
      <c r="G49" s="18" t="str">
        <f>_xll.ohRangeRetrieveError(F49)</f>
        <v/>
      </c>
      <c r="H49" s="17"/>
      <c r="J49" s="50"/>
      <c r="K49" s="93" t="s">
        <v>48</v>
      </c>
      <c r="L49" s="121"/>
      <c r="M49" s="121" t="s">
        <v>95</v>
      </c>
      <c r="N49" s="119" t="str">
        <f t="shared" si="3"/>
        <v>CNH12YOIS</v>
      </c>
      <c r="O49" s="119" t="str">
        <v>CNH12YOIS=TRHK</v>
      </c>
      <c r="P49" s="88" t="s">
        <v>123</v>
      </c>
      <c r="Q49" s="88" t="s">
        <v>123</v>
      </c>
      <c r="R49" s="88" t="s">
        <v>123</v>
      </c>
      <c r="S49" s="88" t="s">
        <v>123</v>
      </c>
      <c r="T49" s="91" t="e">
        <f>_xll.qlMidEquivalent($P49,$Q49,$R49,$S49)</f>
        <v>#NUM!</v>
      </c>
      <c r="U49" s="89"/>
      <c r="V49" s="90" t="e">
        <v>#NUM!</v>
      </c>
      <c r="W49" s="89"/>
      <c r="X49" s="131" t="e">
        <v>#NUM!</v>
      </c>
      <c r="Y49" s="87" t="e">
        <f>_xll.qlSimpleQuoteSetValue(F49,X49/100,Trigger)</f>
        <v>#NUM!</v>
      </c>
      <c r="Z49" s="82"/>
    </row>
    <row r="50" spans="1:26" x14ac:dyDescent="0.2">
      <c r="A50" s="50"/>
      <c r="B50" s="69"/>
      <c r="C50" s="69" t="s">
        <v>95</v>
      </c>
      <c r="D50" s="178" t="s">
        <v>45</v>
      </c>
      <c r="E50" s="83" t="str">
        <f t="shared" si="2"/>
        <v>CNHOIS15Y_Quote</v>
      </c>
      <c r="F50" s="83" t="str">
        <f>_xll.qlSimpleQuote(Currency&amp;$B50&amp;$C50&amp;$D50&amp;QuoteSuffix,,RateTickValue,Permanent,Trigger,ObjectOverwrite)</f>
        <v>CNHOIS15Y_Quote#0004</v>
      </c>
      <c r="G50" s="18" t="str">
        <f>_xll.ohRangeRetrieveError(F50)</f>
        <v/>
      </c>
      <c r="H50" s="17"/>
      <c r="J50" s="50"/>
      <c r="K50" s="93" t="s">
        <v>45</v>
      </c>
      <c r="L50" s="121"/>
      <c r="M50" s="121" t="s">
        <v>95</v>
      </c>
      <c r="N50" s="119" t="str">
        <f t="shared" si="3"/>
        <v>CNH15YOIS</v>
      </c>
      <c r="O50" s="119" t="str">
        <v>CNH15YOIS=TRHK</v>
      </c>
      <c r="P50" s="88" t="s">
        <v>123</v>
      </c>
      <c r="Q50" s="88" t="s">
        <v>123</v>
      </c>
      <c r="R50" s="88" t="s">
        <v>123</v>
      </c>
      <c r="S50" s="88" t="s">
        <v>123</v>
      </c>
      <c r="T50" s="91" t="e">
        <f>_xll.qlMidEquivalent($P50,$Q50,$R50,$S50)</f>
        <v>#NUM!</v>
      </c>
      <c r="U50" s="89"/>
      <c r="V50" s="90" t="e">
        <v>#NUM!</v>
      </c>
      <c r="W50" s="89"/>
      <c r="X50" s="131" t="e">
        <v>#NUM!</v>
      </c>
      <c r="Y50" s="87" t="e">
        <f>_xll.qlSimpleQuoteSetValue(F50,X50/100,Trigger)</f>
        <v>#NUM!</v>
      </c>
      <c r="Z50" s="82"/>
    </row>
    <row r="51" spans="1:26" x14ac:dyDescent="0.2">
      <c r="A51" s="50"/>
      <c r="B51" s="69"/>
      <c r="C51" s="69" t="s">
        <v>95</v>
      </c>
      <c r="D51" s="178" t="s">
        <v>40</v>
      </c>
      <c r="E51" s="83" t="str">
        <f t="shared" si="2"/>
        <v>CNHOIS20Y_Quote</v>
      </c>
      <c r="F51" s="83" t="str">
        <f>_xll.qlSimpleQuote(Currency&amp;$B51&amp;$C51&amp;$D51&amp;QuoteSuffix,,RateTickValue,Permanent,Trigger,ObjectOverwrite)</f>
        <v>CNHOIS20Y_Quote#0004</v>
      </c>
      <c r="G51" s="18" t="str">
        <f>_xll.ohRangeRetrieveError(F51)</f>
        <v/>
      </c>
      <c r="H51" s="17"/>
      <c r="J51" s="50"/>
      <c r="K51" s="93" t="s">
        <v>40</v>
      </c>
      <c r="L51" s="121"/>
      <c r="M51" s="121" t="s">
        <v>95</v>
      </c>
      <c r="N51" s="119" t="str">
        <f t="shared" si="3"/>
        <v>CNH20YOIS</v>
      </c>
      <c r="O51" s="119" t="str">
        <v>CNH20YOIS=TRHK</v>
      </c>
      <c r="P51" s="88" t="s">
        <v>123</v>
      </c>
      <c r="Q51" s="88" t="s">
        <v>123</v>
      </c>
      <c r="R51" s="88" t="s">
        <v>123</v>
      </c>
      <c r="S51" s="88" t="s">
        <v>123</v>
      </c>
      <c r="T51" s="91" t="e">
        <f>_xll.qlMidEquivalent($P51,$Q51,$R51,$S51)</f>
        <v>#NUM!</v>
      </c>
      <c r="U51" s="89"/>
      <c r="V51" s="90" t="e">
        <v>#NUM!</v>
      </c>
      <c r="W51" s="89"/>
      <c r="X51" s="131" t="e">
        <v>#NUM!</v>
      </c>
      <c r="Y51" s="87" t="e">
        <f>_xll.qlSimpleQuoteSetValue(F51,X51/100,Trigger)</f>
        <v>#NUM!</v>
      </c>
      <c r="Z51" s="82"/>
    </row>
    <row r="52" spans="1:26" x14ac:dyDescent="0.2">
      <c r="A52" s="50"/>
      <c r="B52" s="69"/>
      <c r="C52" s="69" t="s">
        <v>95</v>
      </c>
      <c r="D52" s="178" t="s">
        <v>35</v>
      </c>
      <c r="E52" s="83" t="str">
        <f t="shared" si="2"/>
        <v>CNHOIS25Y_Quote</v>
      </c>
      <c r="F52" s="83" t="str">
        <f>_xll.qlSimpleQuote(Currency&amp;$B52&amp;$C52&amp;$D52&amp;QuoteSuffix,,RateTickValue,Permanent,Trigger,ObjectOverwrite)</f>
        <v>CNHOIS25Y_Quote#0004</v>
      </c>
      <c r="G52" s="18" t="str">
        <f>_xll.ohRangeRetrieveError(F52)</f>
        <v/>
      </c>
      <c r="H52" s="17"/>
      <c r="J52" s="50"/>
      <c r="K52" s="93" t="s">
        <v>35</v>
      </c>
      <c r="L52" s="121"/>
      <c r="M52" s="121" t="s">
        <v>95</v>
      </c>
      <c r="N52" s="119" t="str">
        <f t="shared" si="3"/>
        <v>CNH25YOIS</v>
      </c>
      <c r="O52" s="119" t="str">
        <v>CNH25YOIS=TRHK</v>
      </c>
      <c r="P52" s="88" t="s">
        <v>123</v>
      </c>
      <c r="Q52" s="88" t="s">
        <v>123</v>
      </c>
      <c r="R52" s="88" t="s">
        <v>123</v>
      </c>
      <c r="S52" s="88" t="s">
        <v>123</v>
      </c>
      <c r="T52" s="91" t="e">
        <f>_xll.qlMidEquivalent($P52,$Q52,$R52,$S52)</f>
        <v>#NUM!</v>
      </c>
      <c r="U52" s="89"/>
      <c r="V52" s="90" t="e">
        <v>#NUM!</v>
      </c>
      <c r="W52" s="89"/>
      <c r="X52" s="131" t="e">
        <v>#NUM!</v>
      </c>
      <c r="Y52" s="87" t="e">
        <f>_xll.qlSimpleQuoteSetValue(F52,X52/100,Trigger)</f>
        <v>#NUM!</v>
      </c>
      <c r="Z52" s="82"/>
    </row>
    <row r="53" spans="1:26" x14ac:dyDescent="0.2">
      <c r="A53" s="50"/>
      <c r="B53" s="69"/>
      <c r="C53" s="69" t="s">
        <v>95</v>
      </c>
      <c r="D53" s="178" t="s">
        <v>33</v>
      </c>
      <c r="E53" s="83" t="str">
        <f t="shared" si="2"/>
        <v>CNHOIS27Y_Quote</v>
      </c>
      <c r="F53" s="83" t="str">
        <f>_xll.qlSimpleQuote(Currency&amp;$B53&amp;$C53&amp;$D53&amp;QuoteSuffix,,RateTickValue,Permanent,Trigger,ObjectOverwrite)</f>
        <v>CNHOIS27Y_Quote#0004</v>
      </c>
      <c r="G53" s="18" t="str">
        <f>_xll.ohRangeRetrieveError(F53)</f>
        <v/>
      </c>
      <c r="H53" s="17"/>
      <c r="J53" s="50"/>
      <c r="K53" s="93" t="s">
        <v>33</v>
      </c>
      <c r="L53" s="121"/>
      <c r="M53" s="121" t="s">
        <v>95</v>
      </c>
      <c r="N53" s="119" t="str">
        <f t="shared" si="3"/>
        <v>CNH27YOIS</v>
      </c>
      <c r="O53" s="119" t="str">
        <v>CNH27YOIS=TRHK</v>
      </c>
      <c r="P53" s="88" t="s">
        <v>123</v>
      </c>
      <c r="Q53" s="88" t="s">
        <v>123</v>
      </c>
      <c r="R53" s="88" t="s">
        <v>123</v>
      </c>
      <c r="S53" s="88" t="s">
        <v>123</v>
      </c>
      <c r="T53" s="91" t="e">
        <f>_xll.qlMidEquivalent($P53,$Q53,$R53,$S53)</f>
        <v>#NUM!</v>
      </c>
      <c r="U53" s="89"/>
      <c r="V53" s="90" t="e">
        <v>#NUM!</v>
      </c>
      <c r="W53" s="89"/>
      <c r="X53" s="131" t="e">
        <v>#NUM!</v>
      </c>
      <c r="Y53" s="87" t="e">
        <f>_xll.qlSimpleQuoteSetValue(F53,X53/100,Trigger)</f>
        <v>#NUM!</v>
      </c>
      <c r="Z53" s="82"/>
    </row>
    <row r="54" spans="1:26" x14ac:dyDescent="0.2">
      <c r="A54" s="50"/>
      <c r="B54" s="69"/>
      <c r="C54" s="69" t="s">
        <v>95</v>
      </c>
      <c r="D54" s="178" t="s">
        <v>30</v>
      </c>
      <c r="E54" s="83" t="str">
        <f t="shared" si="2"/>
        <v>CNHOIS30Y_Quote</v>
      </c>
      <c r="F54" s="83" t="str">
        <f>_xll.qlSimpleQuote(Currency&amp;$B54&amp;$C54&amp;$D54&amp;QuoteSuffix,,RateTickValue,Permanent,Trigger,ObjectOverwrite)</f>
        <v>CNHOIS30Y_Quote#0004</v>
      </c>
      <c r="G54" s="18" t="str">
        <f>_xll.ohRangeRetrieveError(F54)</f>
        <v/>
      </c>
      <c r="H54" s="17"/>
      <c r="J54" s="50"/>
      <c r="K54" s="93" t="s">
        <v>30</v>
      </c>
      <c r="L54" s="121"/>
      <c r="M54" s="121" t="s">
        <v>95</v>
      </c>
      <c r="N54" s="119" t="str">
        <f t="shared" si="3"/>
        <v>CNH30YOIS</v>
      </c>
      <c r="O54" s="119" t="str">
        <v>CNH30YOIS=TRHK</v>
      </c>
      <c r="P54" s="88" t="s">
        <v>123</v>
      </c>
      <c r="Q54" s="88" t="s">
        <v>123</v>
      </c>
      <c r="R54" s="88" t="s">
        <v>123</v>
      </c>
      <c r="S54" s="88" t="s">
        <v>123</v>
      </c>
      <c r="T54" s="91" t="e">
        <f>_xll.qlMidEquivalent($P54,$Q54,$R54,$S54)</f>
        <v>#NUM!</v>
      </c>
      <c r="U54" s="89"/>
      <c r="V54" s="90" t="e">
        <v>#NUM!</v>
      </c>
      <c r="W54" s="89"/>
      <c r="X54" s="131" t="e">
        <v>#NUM!</v>
      </c>
      <c r="Y54" s="87" t="e">
        <f>_xll.qlSimpleQuoteSetValue(F54,X54/100,Trigger)</f>
        <v>#NUM!</v>
      </c>
      <c r="Z54" s="82"/>
    </row>
    <row r="55" spans="1:26" x14ac:dyDescent="0.2">
      <c r="A55" s="50"/>
      <c r="B55" s="69"/>
      <c r="C55" s="69" t="s">
        <v>95</v>
      </c>
      <c r="D55" s="178" t="s">
        <v>29</v>
      </c>
      <c r="E55" s="83" t="str">
        <f t="shared" si="2"/>
        <v>CNHOIS35Y_Quote</v>
      </c>
      <c r="F55" s="83" t="str">
        <f>_xll.qlSimpleQuote(Currency&amp;$B55&amp;$C55&amp;$D55&amp;QuoteSuffix,,RateTickValue,Permanent,Trigger,ObjectOverwrite)</f>
        <v>CNHOIS35Y_Quote#0004</v>
      </c>
      <c r="G55" s="18" t="str">
        <f>_xll.ohRangeRetrieveError(F55)</f>
        <v/>
      </c>
      <c r="H55" s="17"/>
      <c r="J55" s="50"/>
      <c r="K55" s="93" t="s">
        <v>29</v>
      </c>
      <c r="L55" s="121"/>
      <c r="M55" s="121" t="s">
        <v>95</v>
      </c>
      <c r="N55" s="119" t="str">
        <f t="shared" si="3"/>
        <v>CNH35YOIS</v>
      </c>
      <c r="O55" s="119" t="str">
        <v>CNH35YOIS=TRHK</v>
      </c>
      <c r="P55" s="88" t="s">
        <v>123</v>
      </c>
      <c r="Q55" s="88" t="s">
        <v>123</v>
      </c>
      <c r="R55" s="88" t="s">
        <v>123</v>
      </c>
      <c r="S55" s="88" t="s">
        <v>123</v>
      </c>
      <c r="T55" s="91" t="e">
        <f>_xll.qlMidEquivalent($P55,$Q55,$R55,$S55)</f>
        <v>#NUM!</v>
      </c>
      <c r="U55" s="89"/>
      <c r="V55" s="90" t="e">
        <v>#NUM!</v>
      </c>
      <c r="W55" s="89"/>
      <c r="X55" s="131" t="e">
        <v>#NUM!</v>
      </c>
      <c r="Y55" s="87" t="e">
        <f>_xll.qlSimpleQuoteSetValue(F55,X55/100,Trigger)</f>
        <v>#NUM!</v>
      </c>
      <c r="Z55" s="82"/>
    </row>
    <row r="56" spans="1:26" x14ac:dyDescent="0.2">
      <c r="A56" s="50"/>
      <c r="B56" s="69"/>
      <c r="C56" s="69" t="s">
        <v>95</v>
      </c>
      <c r="D56" s="178" t="s">
        <v>28</v>
      </c>
      <c r="E56" s="83" t="str">
        <f t="shared" si="2"/>
        <v>CNHOIS40Y_Quote</v>
      </c>
      <c r="F56" s="83" t="str">
        <f>_xll.qlSimpleQuote(Currency&amp;$B56&amp;$C56&amp;$D56&amp;QuoteSuffix,,RateTickValue,Permanent,Trigger,ObjectOverwrite)</f>
        <v>CNHOIS40Y_Quote#0004</v>
      </c>
      <c r="G56" s="18" t="str">
        <f>_xll.ohRangeRetrieveError(F56)</f>
        <v/>
      </c>
      <c r="H56" s="17"/>
      <c r="J56" s="50"/>
      <c r="K56" s="93" t="s">
        <v>28</v>
      </c>
      <c r="L56" s="121"/>
      <c r="M56" s="121" t="s">
        <v>95</v>
      </c>
      <c r="N56" s="119" t="str">
        <f t="shared" si="3"/>
        <v>CNH40YOIS</v>
      </c>
      <c r="O56" s="119" t="str">
        <v>CNH40YOIS=TRHK</v>
      </c>
      <c r="P56" s="88" t="s">
        <v>123</v>
      </c>
      <c r="Q56" s="88" t="s">
        <v>123</v>
      </c>
      <c r="R56" s="88" t="s">
        <v>123</v>
      </c>
      <c r="S56" s="88" t="s">
        <v>123</v>
      </c>
      <c r="T56" s="91" t="e">
        <f>_xll.qlMidEquivalent($P56,$Q56,$R56,$S56)</f>
        <v>#NUM!</v>
      </c>
      <c r="U56" s="89"/>
      <c r="V56" s="90" t="e">
        <v>#NUM!</v>
      </c>
      <c r="W56" s="89"/>
      <c r="X56" s="131" t="e">
        <v>#NUM!</v>
      </c>
      <c r="Y56" s="87" t="e">
        <f>_xll.qlSimpleQuoteSetValue(F56,X56/100,Trigger)</f>
        <v>#NUM!</v>
      </c>
      <c r="Z56" s="82"/>
    </row>
    <row r="57" spans="1:26" x14ac:dyDescent="0.2">
      <c r="A57" s="50"/>
      <c r="B57" s="69"/>
      <c r="C57" s="69" t="s">
        <v>95</v>
      </c>
      <c r="D57" s="178" t="s">
        <v>27</v>
      </c>
      <c r="E57" s="83" t="str">
        <f t="shared" si="2"/>
        <v>CNHOIS45Y_Quote</v>
      </c>
      <c r="F57" s="83" t="str">
        <f>_xll.qlSimpleQuote(Currency&amp;$B57&amp;$C57&amp;$D57&amp;QuoteSuffix,,RateTickValue,Permanent,Trigger,ObjectOverwrite)</f>
        <v>CNHOIS45Y_Quote#0004</v>
      </c>
      <c r="G57" s="18" t="str">
        <f>_xll.ohRangeRetrieveError(F57)</f>
        <v/>
      </c>
      <c r="H57" s="17"/>
      <c r="J57" s="50"/>
      <c r="K57" s="93" t="s">
        <v>27</v>
      </c>
      <c r="L57" s="121"/>
      <c r="M57" s="121" t="s">
        <v>95</v>
      </c>
      <c r="N57" s="119" t="str">
        <f t="shared" si="3"/>
        <v>CNH45YOIS</v>
      </c>
      <c r="O57" s="119" t="str">
        <v>CNH45YOIS=TRHK</v>
      </c>
      <c r="P57" s="88" t="s">
        <v>123</v>
      </c>
      <c r="Q57" s="88" t="s">
        <v>123</v>
      </c>
      <c r="R57" s="88" t="s">
        <v>123</v>
      </c>
      <c r="S57" s="88" t="s">
        <v>123</v>
      </c>
      <c r="T57" s="91" t="e">
        <f>_xll.qlMidEquivalent($P57,$Q57,$R57,$S57)</f>
        <v>#NUM!</v>
      </c>
      <c r="U57" s="89"/>
      <c r="V57" s="90" t="e">
        <v>#NUM!</v>
      </c>
      <c r="W57" s="89"/>
      <c r="X57" s="131" t="e">
        <v>#NUM!</v>
      </c>
      <c r="Y57" s="87" t="e">
        <f>_xll.qlSimpleQuoteSetValue(F57,X57/100,Trigger)</f>
        <v>#NUM!</v>
      </c>
      <c r="Z57" s="82"/>
    </row>
    <row r="58" spans="1:26" x14ac:dyDescent="0.2">
      <c r="A58" s="50"/>
      <c r="B58" s="69"/>
      <c r="C58" s="69" t="s">
        <v>95</v>
      </c>
      <c r="D58" s="178" t="s">
        <v>26</v>
      </c>
      <c r="E58" s="83" t="str">
        <f t="shared" si="2"/>
        <v>CNHOIS50Y_Quote</v>
      </c>
      <c r="F58" s="83" t="str">
        <f>_xll.qlSimpleQuote(Currency&amp;$B58&amp;$C58&amp;$D58&amp;QuoteSuffix,,RateTickValue,Permanent,Trigger,ObjectOverwrite)</f>
        <v>CNHOIS50Y_Quote#0004</v>
      </c>
      <c r="G58" s="18" t="str">
        <f>_xll.ohRangeRetrieveError(F58)</f>
        <v/>
      </c>
      <c r="H58" s="17"/>
      <c r="J58" s="50"/>
      <c r="K58" s="99" t="s">
        <v>26</v>
      </c>
      <c r="L58" s="117"/>
      <c r="M58" s="117" t="s">
        <v>95</v>
      </c>
      <c r="N58" s="115" t="str">
        <f t="shared" si="3"/>
        <v>CNH50YOIS</v>
      </c>
      <c r="O58" s="115" t="str">
        <v>CNH50YOIS=TRHK</v>
      </c>
      <c r="P58" s="96" t="s">
        <v>123</v>
      </c>
      <c r="Q58" s="96" t="s">
        <v>123</v>
      </c>
      <c r="R58" s="96" t="s">
        <v>123</v>
      </c>
      <c r="S58" s="96" t="s">
        <v>123</v>
      </c>
      <c r="T58" s="98" t="e">
        <f>_xll.qlMidEquivalent($P58,$Q58,$R58,$S58)</f>
        <v>#NUM!</v>
      </c>
      <c r="U58" s="89"/>
      <c r="V58" s="90" t="e">
        <v>#NUM!</v>
      </c>
      <c r="W58" s="89"/>
      <c r="X58" s="130" t="e">
        <v>#NUM!</v>
      </c>
      <c r="Y58" s="95" t="e">
        <f>_xll.qlSimpleQuoteSetValue(F58,X58/100,Trigger)</f>
        <v>#NUM!</v>
      </c>
      <c r="Z58" s="82"/>
    </row>
    <row r="59" spans="1:26" ht="12" thickBot="1" x14ac:dyDescent="0.25">
      <c r="A59" s="50"/>
      <c r="B59" s="179"/>
      <c r="C59" s="179"/>
      <c r="D59" s="180"/>
      <c r="E59" s="181"/>
      <c r="F59" s="181"/>
      <c r="G59" s="182"/>
      <c r="H59" s="17"/>
      <c r="J59" s="78"/>
      <c r="K59" s="138"/>
      <c r="L59" s="138"/>
      <c r="M59" s="138"/>
      <c r="N59" s="138"/>
      <c r="O59" s="138"/>
      <c r="P59" s="138"/>
      <c r="Q59" s="138"/>
      <c r="R59" s="138"/>
      <c r="S59" s="138"/>
      <c r="T59" s="138"/>
      <c r="U59" s="138"/>
      <c r="V59" s="138"/>
      <c r="W59" s="138"/>
      <c r="X59" s="138"/>
      <c r="Y59" s="138"/>
      <c r="Z59" s="137"/>
    </row>
    <row r="60" spans="1:26" x14ac:dyDescent="0.2">
      <c r="A60" s="84"/>
      <c r="B60" s="84"/>
      <c r="C60" s="84"/>
      <c r="D60" s="84"/>
      <c r="E60" s="84"/>
      <c r="F60" s="183"/>
      <c r="G60" s="84"/>
      <c r="H60" s="84"/>
    </row>
  </sheetData>
  <conditionalFormatting sqref="Y5:Y58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A44"/>
  <sheetViews>
    <sheetView workbookViewId="0">
      <selection activeCell="F4" sqref="F4"/>
    </sheetView>
  </sheetViews>
  <sheetFormatPr defaultRowHeight="12.75" x14ac:dyDescent="0.2"/>
  <cols>
    <col min="1" max="1" width="2.7109375" style="10" customWidth="1"/>
    <col min="2" max="2" width="6.5703125" style="45" bestFit="1" customWidth="1"/>
    <col min="3" max="4" width="4.85546875" style="10" bestFit="1" customWidth="1"/>
    <col min="5" max="5" width="18" style="10" bestFit="1" customWidth="1"/>
    <col min="6" max="6" width="20.140625" style="44" bestFit="1" customWidth="1"/>
    <col min="7" max="7" width="38.28515625" style="10" customWidth="1"/>
    <col min="8" max="10" width="2.7109375" style="10" customWidth="1"/>
    <col min="11" max="13" width="9.140625" style="169"/>
    <col min="14" max="14" width="10.85546875" style="10" bestFit="1" customWidth="1"/>
    <col min="15" max="15" width="15.85546875" style="10" bestFit="1" customWidth="1"/>
    <col min="16" max="18" width="9.140625" style="10"/>
    <col min="19" max="19" width="10.42578125" style="10" customWidth="1"/>
    <col min="20" max="20" width="9.140625" style="10"/>
    <col min="21" max="21" width="2.7109375" style="10" customWidth="1"/>
    <col min="22" max="22" width="9.140625" style="10"/>
    <col min="23" max="23" width="2.7109375" style="10" customWidth="1"/>
    <col min="24" max="25" width="9.140625" style="10"/>
    <col min="26" max="27" width="2.7109375" style="10" customWidth="1"/>
    <col min="28" max="16384" width="9.140625" style="10"/>
  </cols>
  <sheetData>
    <row r="1" spans="1:27" x14ac:dyDescent="0.2">
      <c r="J1" s="129"/>
      <c r="K1" s="133"/>
      <c r="L1" s="133"/>
      <c r="M1" s="133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4"/>
      <c r="AA1" s="11"/>
    </row>
    <row r="2" spans="1:27" ht="13.5" thickBot="1" x14ac:dyDescent="0.25">
      <c r="J2" s="111"/>
      <c r="K2" s="89"/>
      <c r="L2" s="89"/>
      <c r="M2" s="89"/>
      <c r="N2" s="89"/>
      <c r="O2" s="66" t="s">
        <v>179</v>
      </c>
      <c r="P2" s="89"/>
      <c r="Q2" s="89"/>
      <c r="R2" s="89"/>
      <c r="S2" s="89"/>
      <c r="T2" s="65"/>
      <c r="U2" s="89"/>
      <c r="V2" s="89"/>
      <c r="W2" s="89"/>
      <c r="X2" s="89"/>
      <c r="Y2" s="65"/>
      <c r="Z2" s="17"/>
      <c r="AA2" s="11"/>
    </row>
    <row r="3" spans="1:27" x14ac:dyDescent="0.2">
      <c r="A3" s="81" t="s">
        <v>113</v>
      </c>
      <c r="B3" s="77"/>
      <c r="C3" s="77"/>
      <c r="D3" s="77"/>
      <c r="E3" s="75"/>
      <c r="F3" s="76"/>
      <c r="G3" s="75"/>
      <c r="H3" s="74"/>
      <c r="J3" s="50"/>
      <c r="K3" s="89"/>
      <c r="L3" s="89"/>
      <c r="M3" s="89"/>
      <c r="N3" s="65"/>
      <c r="O3" s="65"/>
      <c r="P3" s="65"/>
      <c r="Q3" s="65"/>
      <c r="R3" s="65"/>
      <c r="S3" s="65"/>
      <c r="T3" s="65"/>
      <c r="U3" s="89"/>
      <c r="V3" s="89"/>
      <c r="W3" s="89"/>
      <c r="X3" s="65"/>
      <c r="Y3" s="110">
        <f>_xll.ohTrigger(Y5:Y43)</f>
        <v>16</v>
      </c>
      <c r="Z3" s="82"/>
      <c r="AA3" s="11"/>
    </row>
    <row r="4" spans="1:27" x14ac:dyDescent="0.2">
      <c r="A4" s="50"/>
      <c r="B4" s="30" t="s">
        <v>65</v>
      </c>
      <c r="C4" s="30"/>
      <c r="D4" s="30"/>
      <c r="E4" s="29" t="str">
        <f>Currency&amp;"_010_Sw"&amp;$C$7&amp;$D$7&amp;".xml"</f>
        <v>CNH_010_SwQM3H.xml</v>
      </c>
      <c r="F4" s="28" t="str">
        <f>IF(Serialize,_xll.ohObjectSave(F7:F43,SerializationPath&amp;E4,FileOverwrite,Serialize),"---")</f>
        <v>---</v>
      </c>
      <c r="G4" s="23" t="str">
        <f>_xll.ohRangeRetrieveError(F4)</f>
        <v/>
      </c>
      <c r="H4" s="17"/>
      <c r="J4" s="50"/>
      <c r="K4" s="128"/>
      <c r="L4" s="72"/>
      <c r="M4" s="72"/>
      <c r="N4" s="72"/>
      <c r="O4" s="85" t="str">
        <f>_xll.RData(O5:O43,P4:S4,"RTFEED:IDN",ReutersRtMode,,P5)</f>
        <v>Updated at 18:07:16</v>
      </c>
      <c r="P4" s="127" t="s">
        <v>116</v>
      </c>
      <c r="Q4" s="127" t="s">
        <v>115</v>
      </c>
      <c r="R4" s="127" t="s">
        <v>128</v>
      </c>
      <c r="S4" s="127" t="s">
        <v>136</v>
      </c>
      <c r="T4" s="106" t="s">
        <v>135</v>
      </c>
      <c r="U4" s="89"/>
      <c r="V4" s="108" t="s">
        <v>133</v>
      </c>
      <c r="W4" s="89"/>
      <c r="X4" s="168" t="s">
        <v>132</v>
      </c>
      <c r="Y4" s="31" t="s">
        <v>131</v>
      </c>
      <c r="Z4" s="82"/>
      <c r="AA4" s="11"/>
    </row>
    <row r="5" spans="1:27" x14ac:dyDescent="0.2">
      <c r="A5" s="50"/>
      <c r="B5" s="71" t="s">
        <v>14</v>
      </c>
      <c r="C5" s="25" t="s">
        <v>182</v>
      </c>
      <c r="D5" s="25" t="s">
        <v>183</v>
      </c>
      <c r="E5" s="24" t="str">
        <f t="shared" ref="E5:E43" si="0">Currency&amp;$C5&amp;$D5&amp;$B5&amp;QuoteSuffix</f>
        <v>CNHQM3H6M_Quote</v>
      </c>
      <c r="F5" s="24" t="str">
        <f>_xll.qlSimpleQuote(Currency&amp;$C5&amp;$D5&amp;$B5&amp;QuoteSuffix,,RateTickValue,Permanent,Trigger,ObjectOverwrite)</f>
        <v>CNHQM3H6M_Quote#0004</v>
      </c>
      <c r="G5" s="13"/>
      <c r="H5" s="17"/>
      <c r="J5" s="50"/>
      <c r="K5" s="93" t="s">
        <v>14</v>
      </c>
      <c r="L5" s="121" t="s">
        <v>182</v>
      </c>
      <c r="M5" s="121" t="s">
        <v>183</v>
      </c>
      <c r="N5" s="119" t="str">
        <f t="shared" ref="N5:N43" si="1">Currency&amp;$L5&amp;$M5&amp;$K5</f>
        <v>CNHQM3H6M</v>
      </c>
      <c r="O5" s="119" t="str">
        <f t="array" ref="O5:O43">Instruments&amp;"="&amp;VLOOKUP(Contributor,ContributorTable,2,FALSE)</f>
        <v>CNHQM3H6M=TRHK</v>
      </c>
      <c r="P5" s="88">
        <v>2.9</v>
      </c>
      <c r="Q5" s="88">
        <v>3.1</v>
      </c>
      <c r="R5" s="88">
        <v>0</v>
      </c>
      <c r="S5" s="88">
        <v>0</v>
      </c>
      <c r="T5" s="91">
        <f>_xll.qlMidSafe($P5,$Q5)</f>
        <v>3</v>
      </c>
      <c r="U5" s="89"/>
      <c r="V5" s="90">
        <v>2.8200000000000003</v>
      </c>
      <c r="W5" s="89"/>
      <c r="X5" s="131">
        <f t="array" ref="X5:X43">QuoteStatic</f>
        <v>2.8200000000000003</v>
      </c>
      <c r="Y5" s="87" t="e">
        <f>_xll.qlSimpleQuoteSetValue(F5,X5/100,Trigger)</f>
        <v>#N/A</v>
      </c>
      <c r="Z5" s="82"/>
      <c r="AA5" s="11"/>
    </row>
    <row r="6" spans="1:27" x14ac:dyDescent="0.2">
      <c r="A6" s="50"/>
      <c r="B6" s="71" t="s">
        <v>11</v>
      </c>
      <c r="C6" s="25" t="s">
        <v>182</v>
      </c>
      <c r="D6" s="25" t="s">
        <v>183</v>
      </c>
      <c r="E6" s="24" t="str">
        <f t="shared" si="0"/>
        <v>CNHQM3H9M_Quote</v>
      </c>
      <c r="F6" s="24" t="str">
        <f>_xll.qlSimpleQuote(Currency&amp;$C6&amp;$D6&amp;$B6&amp;QuoteSuffix,,RateTickValue,Permanent,Trigger,ObjectOverwrite)</f>
        <v>CNHQM3H9M_Quote#0004</v>
      </c>
      <c r="G6" s="13"/>
      <c r="H6" s="17"/>
      <c r="J6" s="50"/>
      <c r="K6" s="93" t="s">
        <v>11</v>
      </c>
      <c r="L6" s="121" t="s">
        <v>182</v>
      </c>
      <c r="M6" s="121" t="s">
        <v>183</v>
      </c>
      <c r="N6" s="119" t="str">
        <f t="shared" si="1"/>
        <v>CNHQM3H9M</v>
      </c>
      <c r="O6" s="119" t="str">
        <v>CNHQM3H9M=TRHK</v>
      </c>
      <c r="P6" s="88">
        <v>2.9</v>
      </c>
      <c r="Q6" s="88">
        <v>3.1</v>
      </c>
      <c r="R6" s="88">
        <v>0</v>
      </c>
      <c r="S6" s="88">
        <v>0</v>
      </c>
      <c r="T6" s="91">
        <f>_xll.qlMidSafe($P6,$Q6)</f>
        <v>3</v>
      </c>
      <c r="U6" s="89"/>
      <c r="V6" s="90">
        <v>2.75</v>
      </c>
      <c r="W6" s="89"/>
      <c r="X6" s="131">
        <v>2.75</v>
      </c>
      <c r="Y6" s="87" t="e">
        <f>_xll.qlSimpleQuoteSetValue(F6,X6/100,Trigger)</f>
        <v>#N/A</v>
      </c>
      <c r="Z6" s="82"/>
      <c r="AA6" s="11"/>
    </row>
    <row r="7" spans="1:27" x14ac:dyDescent="0.2">
      <c r="A7" s="50"/>
      <c r="B7" s="71" t="s">
        <v>8</v>
      </c>
      <c r="C7" s="25" t="s">
        <v>182</v>
      </c>
      <c r="D7" s="25" t="s">
        <v>183</v>
      </c>
      <c r="E7" s="24" t="str">
        <f t="shared" si="0"/>
        <v>CNHQM3H1Y_Quote</v>
      </c>
      <c r="F7" s="24" t="str">
        <f>_xll.qlSimpleQuote(Currency&amp;$C7&amp;$D7&amp;$B7&amp;QuoteSuffix,,RateTickValue,Permanent,Trigger,ObjectOverwrite)</f>
        <v>CNHQM3H1Y_Quote#0004</v>
      </c>
      <c r="G7" s="13" t="str">
        <f>_xll.ohRangeRetrieveError(F7)</f>
        <v/>
      </c>
      <c r="H7" s="17"/>
      <c r="J7" s="50"/>
      <c r="K7" s="93" t="s">
        <v>8</v>
      </c>
      <c r="L7" s="121" t="s">
        <v>182</v>
      </c>
      <c r="M7" s="121" t="s">
        <v>183</v>
      </c>
      <c r="N7" s="119" t="str">
        <f t="shared" si="1"/>
        <v>CNHQM3H1Y</v>
      </c>
      <c r="O7" s="119" t="str">
        <v>CNHQM3H1Y=TRHK</v>
      </c>
      <c r="P7" s="88">
        <v>3.05</v>
      </c>
      <c r="Q7" s="88">
        <v>3.15</v>
      </c>
      <c r="R7" s="88">
        <v>0</v>
      </c>
      <c r="S7" s="88">
        <v>0</v>
      </c>
      <c r="T7" s="91">
        <f>_xll.qlMidSafe($P7,$Q7)</f>
        <v>3.0999999999999996</v>
      </c>
      <c r="U7" s="89"/>
      <c r="V7" s="90">
        <v>2.75</v>
      </c>
      <c r="W7" s="89"/>
      <c r="X7" s="131">
        <v>2.75</v>
      </c>
      <c r="Y7" s="87" t="e">
        <f>_xll.qlSimpleQuoteSetValue(F7,X7/100,Trigger)</f>
        <v>#N/A</v>
      </c>
      <c r="Z7" s="82"/>
      <c r="AA7" s="11"/>
    </row>
    <row r="8" spans="1:27" x14ac:dyDescent="0.2">
      <c r="A8" s="50"/>
      <c r="B8" s="70" t="s">
        <v>64</v>
      </c>
      <c r="C8" s="25" t="s">
        <v>182</v>
      </c>
      <c r="D8" s="25" t="s">
        <v>183</v>
      </c>
      <c r="E8" s="24" t="str">
        <f t="shared" si="0"/>
        <v>CNHQM3H15M_Quote</v>
      </c>
      <c r="F8" s="24" t="str">
        <f>_xll.qlSimpleQuote(Currency&amp;$C8&amp;$D8&amp;$B8&amp;QuoteSuffix,,RateTickValue,Permanent,Trigger,ObjectOverwrite)</f>
        <v>CNHQM3H15M_Quote#0004</v>
      </c>
      <c r="G8" s="68" t="str">
        <f>_xll.ohRangeRetrieveError(F8)</f>
        <v/>
      </c>
      <c r="H8" s="17"/>
      <c r="J8" s="50"/>
      <c r="K8" s="93" t="s">
        <v>64</v>
      </c>
      <c r="L8" s="121" t="s">
        <v>182</v>
      </c>
      <c r="M8" s="121" t="s">
        <v>183</v>
      </c>
      <c r="N8" s="119" t="str">
        <f t="shared" si="1"/>
        <v>CNHQM3H15M</v>
      </c>
      <c r="O8" s="119" t="str">
        <v>CNHQM3H15M=TRHK</v>
      </c>
      <c r="P8" s="88" t="s">
        <v>123</v>
      </c>
      <c r="Q8" s="88" t="s">
        <v>123</v>
      </c>
      <c r="R8" s="88" t="s">
        <v>123</v>
      </c>
      <c r="S8" s="88" t="s">
        <v>123</v>
      </c>
      <c r="T8" s="91" t="e">
        <f>_xll.qlMidSafe($P8,$Q8)</f>
        <v>#NUM!</v>
      </c>
      <c r="U8" s="89"/>
      <c r="V8" s="90" t="e">
        <v>#NUM!</v>
      </c>
      <c r="W8" s="89"/>
      <c r="X8" s="131" t="e">
        <v>#NUM!</v>
      </c>
      <c r="Y8" s="87" t="e">
        <f>_xll.qlSimpleQuoteSetValue(F8,X8/100,Trigger)</f>
        <v>#NUM!</v>
      </c>
      <c r="Z8" s="82"/>
      <c r="AA8" s="11"/>
    </row>
    <row r="9" spans="1:27" x14ac:dyDescent="0.2">
      <c r="A9" s="50"/>
      <c r="B9" s="70" t="s">
        <v>63</v>
      </c>
      <c r="C9" s="25" t="s">
        <v>182</v>
      </c>
      <c r="D9" s="25" t="s">
        <v>183</v>
      </c>
      <c r="E9" s="24" t="str">
        <f t="shared" si="0"/>
        <v>CNHQM3H18M_Quote</v>
      </c>
      <c r="F9" s="24" t="str">
        <f>_xll.qlSimpleQuote(Currency&amp;$C9&amp;$D9&amp;$B9&amp;QuoteSuffix,,RateTickValue,Permanent,Trigger,ObjectOverwrite)</f>
        <v>CNHQM3H18M_Quote#0004</v>
      </c>
      <c r="G9" s="68" t="str">
        <f>_xll.ohRangeRetrieveError(F9)</f>
        <v/>
      </c>
      <c r="H9" s="17"/>
      <c r="J9" s="50"/>
      <c r="K9" s="93" t="s">
        <v>63</v>
      </c>
      <c r="L9" s="121" t="s">
        <v>182</v>
      </c>
      <c r="M9" s="121" t="s">
        <v>183</v>
      </c>
      <c r="N9" s="119" t="str">
        <f t="shared" si="1"/>
        <v>CNHQM3H18M</v>
      </c>
      <c r="O9" s="119" t="str">
        <v>CNHQM3H18M=TRHK</v>
      </c>
      <c r="P9" s="88" t="s">
        <v>123</v>
      </c>
      <c r="Q9" s="88" t="s">
        <v>123</v>
      </c>
      <c r="R9" s="88" t="s">
        <v>123</v>
      </c>
      <c r="S9" s="88" t="s">
        <v>123</v>
      </c>
      <c r="T9" s="91" t="e">
        <f>_xll.qlMidSafe($P9,$Q9)</f>
        <v>#NUM!</v>
      </c>
      <c r="U9" s="89"/>
      <c r="V9" s="90" t="e">
        <v>#NUM!</v>
      </c>
      <c r="W9" s="89"/>
      <c r="X9" s="131" t="e">
        <v>#NUM!</v>
      </c>
      <c r="Y9" s="87" t="e">
        <f>_xll.qlSimpleQuoteSetValue(F9,X9/100,Trigger)</f>
        <v>#NUM!</v>
      </c>
      <c r="Z9" s="82"/>
      <c r="AA9" s="11"/>
    </row>
    <row r="10" spans="1:27" x14ac:dyDescent="0.2">
      <c r="A10" s="50"/>
      <c r="B10" s="70" t="s">
        <v>62</v>
      </c>
      <c r="C10" s="25" t="s">
        <v>182</v>
      </c>
      <c r="D10" s="25" t="s">
        <v>183</v>
      </c>
      <c r="E10" s="24" t="str">
        <f t="shared" si="0"/>
        <v>CNHQM3H21M_Quote</v>
      </c>
      <c r="F10" s="24" t="str">
        <f>_xll.qlSimpleQuote(Currency&amp;$C10&amp;$D10&amp;$B10&amp;QuoteSuffix,,RateTickValue,Permanent,Trigger,ObjectOverwrite)</f>
        <v>CNHQM3H21M_Quote#0004</v>
      </c>
      <c r="G10" s="68" t="str">
        <f>_xll.ohRangeRetrieveError(F10)</f>
        <v/>
      </c>
      <c r="H10" s="17"/>
      <c r="J10" s="50"/>
      <c r="K10" s="93" t="s">
        <v>62</v>
      </c>
      <c r="L10" s="121" t="s">
        <v>182</v>
      </c>
      <c r="M10" s="121" t="s">
        <v>183</v>
      </c>
      <c r="N10" s="119" t="str">
        <f t="shared" si="1"/>
        <v>CNHQM3H21M</v>
      </c>
      <c r="O10" s="119" t="str">
        <v>CNHQM3H21M=TRHK</v>
      </c>
      <c r="P10" s="88" t="s">
        <v>123</v>
      </c>
      <c r="Q10" s="88" t="s">
        <v>123</v>
      </c>
      <c r="R10" s="88" t="s">
        <v>123</v>
      </c>
      <c r="S10" s="88" t="s">
        <v>123</v>
      </c>
      <c r="T10" s="91" t="e">
        <f>_xll.qlMidSafe($P10,$Q10)</f>
        <v>#NUM!</v>
      </c>
      <c r="U10" s="89"/>
      <c r="V10" s="90" t="e">
        <v>#NUM!</v>
      </c>
      <c r="W10" s="89"/>
      <c r="X10" s="131" t="e">
        <v>#NUM!</v>
      </c>
      <c r="Y10" s="87" t="e">
        <f>_xll.qlSimpleQuoteSetValue(F10,X10/100,Trigger)</f>
        <v>#NUM!</v>
      </c>
      <c r="Z10" s="82"/>
      <c r="AA10" s="11"/>
    </row>
    <row r="11" spans="1:27" x14ac:dyDescent="0.2">
      <c r="A11" s="50"/>
      <c r="B11" s="70" t="s">
        <v>58</v>
      </c>
      <c r="C11" s="25" t="s">
        <v>182</v>
      </c>
      <c r="D11" s="25" t="s">
        <v>183</v>
      </c>
      <c r="E11" s="24" t="str">
        <f t="shared" si="0"/>
        <v>CNHQM3H2Y_Quote</v>
      </c>
      <c r="F11" s="24" t="str">
        <f>_xll.qlSimpleQuote(Currency&amp;$C11&amp;$D11&amp;$B11&amp;QuoteSuffix,,RateTickValue,Permanent,Trigger,ObjectOverwrite)</f>
        <v>CNHQM3H2Y_Quote#0004</v>
      </c>
      <c r="G11" s="68" t="str">
        <f>_xll.ohRangeRetrieveError(F11)</f>
        <v/>
      </c>
      <c r="H11" s="17"/>
      <c r="J11" s="50"/>
      <c r="K11" s="93" t="s">
        <v>58</v>
      </c>
      <c r="L11" s="121" t="s">
        <v>182</v>
      </c>
      <c r="M11" s="121" t="s">
        <v>183</v>
      </c>
      <c r="N11" s="119" t="str">
        <f t="shared" si="1"/>
        <v>CNHQM3H2Y</v>
      </c>
      <c r="O11" s="119" t="str">
        <v>CNHQM3H2Y=TRHK</v>
      </c>
      <c r="P11" s="88">
        <v>3.1</v>
      </c>
      <c r="Q11" s="88">
        <v>3.18</v>
      </c>
      <c r="R11" s="88">
        <v>0</v>
      </c>
      <c r="S11" s="88">
        <v>0</v>
      </c>
      <c r="T11" s="91">
        <f>_xll.qlMidSafe($P11,$Q11)</f>
        <v>3.14</v>
      </c>
      <c r="U11" s="89"/>
      <c r="V11" s="90">
        <v>2.85</v>
      </c>
      <c r="W11" s="89"/>
      <c r="X11" s="131">
        <v>2.85</v>
      </c>
      <c r="Y11" s="87" t="e">
        <f>_xll.qlSimpleQuoteSetValue(F11,X11/100,Trigger)</f>
        <v>#N/A</v>
      </c>
      <c r="Z11" s="82"/>
      <c r="AA11" s="11"/>
    </row>
    <row r="12" spans="1:27" x14ac:dyDescent="0.2">
      <c r="A12" s="50"/>
      <c r="B12" s="70" t="s">
        <v>57</v>
      </c>
      <c r="C12" s="25" t="s">
        <v>182</v>
      </c>
      <c r="D12" s="25" t="s">
        <v>183</v>
      </c>
      <c r="E12" s="24" t="str">
        <f t="shared" si="0"/>
        <v>CNHQM3H3Y_Quote</v>
      </c>
      <c r="F12" s="24" t="str">
        <f>_xll.qlSimpleQuote(Currency&amp;$C12&amp;$D12&amp;$B12&amp;QuoteSuffix,,RateTickValue,Permanent,Trigger,ObjectOverwrite)</f>
        <v>CNHQM3H3Y_Quote#0004</v>
      </c>
      <c r="G12" s="68" t="str">
        <f>_xll.ohRangeRetrieveError(F12)</f>
        <v/>
      </c>
      <c r="H12" s="17"/>
      <c r="J12" s="50"/>
      <c r="K12" s="93" t="s">
        <v>57</v>
      </c>
      <c r="L12" s="27" t="s">
        <v>182</v>
      </c>
      <c r="M12" s="27" t="s">
        <v>183</v>
      </c>
      <c r="N12" s="119" t="str">
        <f t="shared" si="1"/>
        <v>CNHQM3H3Y</v>
      </c>
      <c r="O12" s="119" t="str">
        <v>CNHQM3H3Y=TRHK</v>
      </c>
      <c r="P12" s="88">
        <v>3</v>
      </c>
      <c r="Q12" s="88">
        <v>3.2</v>
      </c>
      <c r="R12" s="88">
        <v>0</v>
      </c>
      <c r="S12" s="88">
        <v>0</v>
      </c>
      <c r="T12" s="91">
        <f>_xll.qlMidSafe($P12,$Q12)</f>
        <v>3.1</v>
      </c>
      <c r="U12" s="89"/>
      <c r="V12" s="90">
        <v>2.85</v>
      </c>
      <c r="W12" s="89"/>
      <c r="X12" s="131">
        <v>2.85</v>
      </c>
      <c r="Y12" s="87" t="e">
        <f>_xll.qlSimpleQuoteSetValue(F12,X12/100,Trigger)</f>
        <v>#N/A</v>
      </c>
      <c r="Z12" s="82"/>
      <c r="AA12" s="11"/>
    </row>
    <row r="13" spans="1:27" x14ac:dyDescent="0.2">
      <c r="A13" s="50"/>
      <c r="B13" s="70" t="s">
        <v>56</v>
      </c>
      <c r="C13" s="25" t="s">
        <v>182</v>
      </c>
      <c r="D13" s="25" t="s">
        <v>183</v>
      </c>
      <c r="E13" s="24" t="str">
        <f t="shared" si="0"/>
        <v>CNHQM3H4Y_Quote</v>
      </c>
      <c r="F13" s="24" t="str">
        <f>_xll.qlSimpleQuote(Currency&amp;$C13&amp;$D13&amp;$B13&amp;QuoteSuffix,,RateTickValue,Permanent,Trigger,ObjectOverwrite)</f>
        <v>CNHQM3H4Y_Quote#0004</v>
      </c>
      <c r="G13" s="68" t="str">
        <f>_xll.ohRangeRetrieveError(F13)</f>
        <v/>
      </c>
      <c r="H13" s="17"/>
      <c r="J13" s="50"/>
      <c r="K13" s="93" t="s">
        <v>56</v>
      </c>
      <c r="L13" s="27" t="s">
        <v>182</v>
      </c>
      <c r="M13" s="27" t="s">
        <v>183</v>
      </c>
      <c r="N13" s="119" t="str">
        <f t="shared" si="1"/>
        <v>CNHQM3H4Y</v>
      </c>
      <c r="O13" s="119" t="str">
        <v>CNHQM3H4Y=TRHK</v>
      </c>
      <c r="P13" s="88">
        <v>3.1</v>
      </c>
      <c r="Q13" s="88">
        <v>3.5</v>
      </c>
      <c r="R13" s="88">
        <v>0</v>
      </c>
      <c r="S13" s="88">
        <v>0</v>
      </c>
      <c r="T13" s="91">
        <f>_xll.qlMidSafe($P13,$Q13)</f>
        <v>3.3</v>
      </c>
      <c r="U13" s="89"/>
      <c r="V13" s="90">
        <v>2.875</v>
      </c>
      <c r="W13" s="89"/>
      <c r="X13" s="131">
        <v>2.875</v>
      </c>
      <c r="Y13" s="87" t="e">
        <f>_xll.qlSimpleQuoteSetValue(F13,X13/100,Trigger)</f>
        <v>#N/A</v>
      </c>
      <c r="Z13" s="82"/>
      <c r="AA13" s="11"/>
    </row>
    <row r="14" spans="1:27" x14ac:dyDescent="0.2">
      <c r="A14" s="50"/>
      <c r="B14" s="70" t="s">
        <v>55</v>
      </c>
      <c r="C14" s="25" t="s">
        <v>182</v>
      </c>
      <c r="D14" s="25" t="s">
        <v>183</v>
      </c>
      <c r="E14" s="24" t="str">
        <f t="shared" si="0"/>
        <v>CNHQM3H5Y_Quote</v>
      </c>
      <c r="F14" s="24" t="str">
        <f>_xll.qlSimpleQuote(Currency&amp;$C14&amp;$D14&amp;$B14&amp;QuoteSuffix,,RateTickValue,Permanent,Trigger,ObjectOverwrite)</f>
        <v>CNHQM3H5Y_Quote#0004</v>
      </c>
      <c r="G14" s="68" t="str">
        <f>_xll.ohRangeRetrieveError(F14)</f>
        <v/>
      </c>
      <c r="H14" s="17"/>
      <c r="J14" s="50"/>
      <c r="K14" s="93" t="s">
        <v>55</v>
      </c>
      <c r="L14" s="27" t="s">
        <v>182</v>
      </c>
      <c r="M14" s="27" t="s">
        <v>183</v>
      </c>
      <c r="N14" s="119" t="str">
        <f t="shared" si="1"/>
        <v>CNHQM3H5Y</v>
      </c>
      <c r="O14" s="119" t="str">
        <v>CNHQM3H5Y=TRHK</v>
      </c>
      <c r="P14" s="88">
        <v>3.2</v>
      </c>
      <c r="Q14" s="88">
        <v>3.7</v>
      </c>
      <c r="R14" s="88">
        <v>0</v>
      </c>
      <c r="S14" s="88">
        <v>0</v>
      </c>
      <c r="T14" s="91">
        <f>_xll.qlMidSafe($P14,$Q14)</f>
        <v>3.45</v>
      </c>
      <c r="U14" s="89"/>
      <c r="V14" s="90">
        <v>3</v>
      </c>
      <c r="W14" s="89"/>
      <c r="X14" s="131">
        <v>3</v>
      </c>
      <c r="Y14" s="87" t="e">
        <f>_xll.qlSimpleQuoteSetValue(F14,X14/100,Trigger)</f>
        <v>#N/A</v>
      </c>
      <c r="Z14" s="82"/>
      <c r="AA14" s="11"/>
    </row>
    <row r="15" spans="1:27" x14ac:dyDescent="0.2">
      <c r="A15" s="50"/>
      <c r="B15" s="70" t="s">
        <v>54</v>
      </c>
      <c r="C15" s="25" t="s">
        <v>182</v>
      </c>
      <c r="D15" s="25" t="s">
        <v>183</v>
      </c>
      <c r="E15" s="24" t="str">
        <f t="shared" si="0"/>
        <v>CNHQM3H6Y_Quote</v>
      </c>
      <c r="F15" s="24" t="str">
        <f>_xll.qlSimpleQuote(Currency&amp;$C15&amp;$D15&amp;$B15&amp;QuoteSuffix,,RateTickValue,Permanent,Trigger,ObjectOverwrite)</f>
        <v>CNHQM3H6Y_Quote#0004</v>
      </c>
      <c r="G15" s="68" t="str">
        <f>_xll.ohRangeRetrieveError(F15)</f>
        <v/>
      </c>
      <c r="H15" s="17"/>
      <c r="J15" s="50"/>
      <c r="K15" s="93" t="s">
        <v>54</v>
      </c>
      <c r="L15" s="27" t="s">
        <v>182</v>
      </c>
      <c r="M15" s="27" t="s">
        <v>183</v>
      </c>
      <c r="N15" s="119" t="str">
        <f t="shared" si="1"/>
        <v>CNHQM3H6Y</v>
      </c>
      <c r="O15" s="119" t="str">
        <v>CNHQM3H6Y=TRHK</v>
      </c>
      <c r="P15" s="88" t="s">
        <v>123</v>
      </c>
      <c r="Q15" s="88" t="s">
        <v>123</v>
      </c>
      <c r="R15" s="88" t="s">
        <v>123</v>
      </c>
      <c r="S15" s="88" t="s">
        <v>123</v>
      </c>
      <c r="T15" s="91" t="e">
        <f>_xll.qlMidSafe($P15,$Q15)</f>
        <v>#NUM!</v>
      </c>
      <c r="U15" s="89"/>
      <c r="V15" s="90" t="e">
        <v>#NUM!</v>
      </c>
      <c r="W15" s="89"/>
      <c r="X15" s="131" t="e">
        <v>#NUM!</v>
      </c>
      <c r="Y15" s="87" t="e">
        <f>_xll.qlSimpleQuoteSetValue(F15,X15/100,Trigger)</f>
        <v>#NUM!</v>
      </c>
      <c r="Z15" s="82"/>
      <c r="AA15" s="11"/>
    </row>
    <row r="16" spans="1:27" x14ac:dyDescent="0.2">
      <c r="A16" s="50"/>
      <c r="B16" s="70" t="s">
        <v>53</v>
      </c>
      <c r="C16" s="25" t="s">
        <v>182</v>
      </c>
      <c r="D16" s="25" t="s">
        <v>183</v>
      </c>
      <c r="E16" s="24" t="str">
        <f t="shared" si="0"/>
        <v>CNHQM3H7Y_Quote</v>
      </c>
      <c r="F16" s="24" t="str">
        <f>_xll.qlSimpleQuote(Currency&amp;$C16&amp;$D16&amp;$B16&amp;QuoteSuffix,,RateTickValue,Permanent,Trigger,ObjectOverwrite)</f>
        <v>CNHQM3H7Y_Quote#0004</v>
      </c>
      <c r="G16" s="68" t="str">
        <f>_xll.ohRangeRetrieveError(F16)</f>
        <v/>
      </c>
      <c r="H16" s="17"/>
      <c r="J16" s="50"/>
      <c r="K16" s="93" t="s">
        <v>53</v>
      </c>
      <c r="L16" s="27" t="s">
        <v>182</v>
      </c>
      <c r="M16" s="27" t="s">
        <v>183</v>
      </c>
      <c r="N16" s="119" t="str">
        <f t="shared" si="1"/>
        <v>CNHQM3H7Y</v>
      </c>
      <c r="O16" s="119" t="str">
        <v>CNHQM3H7Y=TRHK</v>
      </c>
      <c r="P16" s="88">
        <v>0</v>
      </c>
      <c r="Q16" s="88">
        <v>0</v>
      </c>
      <c r="R16" s="88">
        <v>0</v>
      </c>
      <c r="S16" s="88">
        <v>0</v>
      </c>
      <c r="T16" s="91" t="e">
        <f>_xll.qlMidSafe($P16,$Q16)</f>
        <v>#NUM!</v>
      </c>
      <c r="U16" s="89"/>
      <c r="V16" s="90" t="e">
        <v>#NUM!</v>
      </c>
      <c r="W16" s="89"/>
      <c r="X16" s="131" t="e">
        <v>#NUM!</v>
      </c>
      <c r="Y16" s="87" t="e">
        <f>_xll.qlSimpleQuoteSetValue(F16,X16/100,Trigger)</f>
        <v>#NUM!</v>
      </c>
      <c r="Z16" s="82"/>
      <c r="AA16" s="11"/>
    </row>
    <row r="17" spans="1:27" x14ac:dyDescent="0.2">
      <c r="A17" s="50"/>
      <c r="B17" s="70" t="s">
        <v>52</v>
      </c>
      <c r="C17" s="25" t="s">
        <v>182</v>
      </c>
      <c r="D17" s="25" t="s">
        <v>183</v>
      </c>
      <c r="E17" s="24" t="str">
        <f t="shared" si="0"/>
        <v>CNHQM3H8Y_Quote</v>
      </c>
      <c r="F17" s="24" t="str">
        <f>_xll.qlSimpleQuote(Currency&amp;$C17&amp;$D17&amp;$B17&amp;QuoteSuffix,,RateTickValue,Permanent,Trigger,ObjectOverwrite)</f>
        <v>CNHQM3H8Y_Quote#0004</v>
      </c>
      <c r="G17" s="68" t="str">
        <f>_xll.ohRangeRetrieveError(F17)</f>
        <v/>
      </c>
      <c r="H17" s="17"/>
      <c r="J17" s="50"/>
      <c r="K17" s="93" t="s">
        <v>52</v>
      </c>
      <c r="L17" s="27" t="s">
        <v>182</v>
      </c>
      <c r="M17" s="27" t="s">
        <v>183</v>
      </c>
      <c r="N17" s="119" t="str">
        <f t="shared" si="1"/>
        <v>CNHQM3H8Y</v>
      </c>
      <c r="O17" s="119" t="str">
        <v>CNHQM3H8Y=TRHK</v>
      </c>
      <c r="P17" s="88" t="s">
        <v>123</v>
      </c>
      <c r="Q17" s="88" t="s">
        <v>123</v>
      </c>
      <c r="R17" s="88" t="s">
        <v>123</v>
      </c>
      <c r="S17" s="88" t="s">
        <v>123</v>
      </c>
      <c r="T17" s="91" t="e">
        <f>_xll.qlMidSafe($P17,$Q17)</f>
        <v>#NUM!</v>
      </c>
      <c r="U17" s="89"/>
      <c r="V17" s="90" t="e">
        <v>#NUM!</v>
      </c>
      <c r="W17" s="89"/>
      <c r="X17" s="131" t="e">
        <v>#NUM!</v>
      </c>
      <c r="Y17" s="87" t="e">
        <f>_xll.qlSimpleQuoteSetValue(F17,X17/100,Trigger)</f>
        <v>#NUM!</v>
      </c>
      <c r="Z17" s="82"/>
      <c r="AA17" s="11"/>
    </row>
    <row r="18" spans="1:27" x14ac:dyDescent="0.2">
      <c r="A18" s="50"/>
      <c r="B18" s="70" t="s">
        <v>51</v>
      </c>
      <c r="C18" s="25" t="s">
        <v>182</v>
      </c>
      <c r="D18" s="25" t="s">
        <v>183</v>
      </c>
      <c r="E18" s="24" t="str">
        <f t="shared" si="0"/>
        <v>CNHQM3H9Y_Quote</v>
      </c>
      <c r="F18" s="24" t="str">
        <f>_xll.qlSimpleQuote(Currency&amp;$C18&amp;$D18&amp;$B18&amp;QuoteSuffix,,RateTickValue,Permanent,Trigger,ObjectOverwrite)</f>
        <v>CNHQM3H9Y_Quote#0004</v>
      </c>
      <c r="G18" s="68" t="str">
        <f>_xll.ohRangeRetrieveError(F18)</f>
        <v/>
      </c>
      <c r="H18" s="17"/>
      <c r="J18" s="50"/>
      <c r="K18" s="93" t="s">
        <v>51</v>
      </c>
      <c r="L18" s="27" t="s">
        <v>182</v>
      </c>
      <c r="M18" s="27" t="s">
        <v>183</v>
      </c>
      <c r="N18" s="119" t="str">
        <f t="shared" si="1"/>
        <v>CNHQM3H9Y</v>
      </c>
      <c r="O18" s="119" t="str">
        <v>CNHQM3H9Y=TRHK</v>
      </c>
      <c r="P18" s="88" t="s">
        <v>123</v>
      </c>
      <c r="Q18" s="88" t="s">
        <v>123</v>
      </c>
      <c r="R18" s="88" t="s">
        <v>123</v>
      </c>
      <c r="S18" s="88" t="s">
        <v>123</v>
      </c>
      <c r="T18" s="91" t="e">
        <f>_xll.qlMidSafe($P18,$Q18)</f>
        <v>#NUM!</v>
      </c>
      <c r="U18" s="89"/>
      <c r="V18" s="90" t="e">
        <v>#NUM!</v>
      </c>
      <c r="W18" s="89"/>
      <c r="X18" s="131" t="e">
        <v>#NUM!</v>
      </c>
      <c r="Y18" s="87" t="e">
        <f>_xll.qlSimpleQuoteSetValue(F18,X18/100,Trigger)</f>
        <v>#NUM!</v>
      </c>
      <c r="Z18" s="82"/>
      <c r="AA18" s="11"/>
    </row>
    <row r="19" spans="1:27" x14ac:dyDescent="0.2">
      <c r="A19" s="50"/>
      <c r="B19" s="70" t="s">
        <v>50</v>
      </c>
      <c r="C19" s="25" t="s">
        <v>182</v>
      </c>
      <c r="D19" s="25" t="s">
        <v>183</v>
      </c>
      <c r="E19" s="24" t="str">
        <f t="shared" si="0"/>
        <v>CNHQM3H10Y_Quote</v>
      </c>
      <c r="F19" s="24" t="str">
        <f>_xll.qlSimpleQuote(Currency&amp;$C19&amp;$D19&amp;$B19&amp;QuoteSuffix,,RateTickValue,Permanent,Trigger,ObjectOverwrite)</f>
        <v>CNHQM3H10Y_Quote#0004</v>
      </c>
      <c r="G19" s="68" t="str">
        <f>_xll.ohRangeRetrieveError(F19)</f>
        <v/>
      </c>
      <c r="H19" s="17"/>
      <c r="J19" s="50"/>
      <c r="K19" s="93" t="s">
        <v>50</v>
      </c>
      <c r="L19" s="27" t="s">
        <v>182</v>
      </c>
      <c r="M19" s="27" t="s">
        <v>183</v>
      </c>
      <c r="N19" s="119" t="str">
        <f t="shared" si="1"/>
        <v>CNHQM3H10Y</v>
      </c>
      <c r="O19" s="119" t="str">
        <v>CNHQM3H10Y=TRHK</v>
      </c>
      <c r="P19" s="88">
        <v>2.9</v>
      </c>
      <c r="Q19" s="88">
        <v>0</v>
      </c>
      <c r="R19" s="88">
        <v>0</v>
      </c>
      <c r="S19" s="88">
        <v>0</v>
      </c>
      <c r="T19" s="91" t="e">
        <f>_xll.qlMidSafe($P19,$Q19)</f>
        <v>#NUM!</v>
      </c>
      <c r="U19" s="89"/>
      <c r="V19" s="90" t="e">
        <v>#NUM!</v>
      </c>
      <c r="W19" s="89"/>
      <c r="X19" s="131" t="e">
        <v>#NUM!</v>
      </c>
      <c r="Y19" s="87" t="e">
        <f>_xll.qlSimpleQuoteSetValue(F19,X19/100,Trigger)</f>
        <v>#NUM!</v>
      </c>
      <c r="Z19" s="82"/>
      <c r="AA19" s="11"/>
    </row>
    <row r="20" spans="1:27" x14ac:dyDescent="0.2">
      <c r="A20" s="50"/>
      <c r="B20" s="70" t="s">
        <v>49</v>
      </c>
      <c r="C20" s="25" t="s">
        <v>182</v>
      </c>
      <c r="D20" s="25" t="s">
        <v>183</v>
      </c>
      <c r="E20" s="24" t="str">
        <f t="shared" si="0"/>
        <v>CNHQM3H11Y_Quote</v>
      </c>
      <c r="F20" s="24" t="str">
        <f>_xll.qlSimpleQuote(Currency&amp;$C20&amp;$D20&amp;$B20&amp;QuoteSuffix,,RateTickValue,Permanent,Trigger,ObjectOverwrite)</f>
        <v>CNHQM3H11Y_Quote#0004</v>
      </c>
      <c r="G20" s="68" t="str">
        <f>_xll.ohRangeRetrieveError(F20)</f>
        <v/>
      </c>
      <c r="H20" s="17"/>
      <c r="J20" s="50"/>
      <c r="K20" s="93" t="s">
        <v>49</v>
      </c>
      <c r="L20" s="27" t="s">
        <v>182</v>
      </c>
      <c r="M20" s="27" t="s">
        <v>183</v>
      </c>
      <c r="N20" s="119" t="str">
        <f t="shared" si="1"/>
        <v>CNHQM3H11Y</v>
      </c>
      <c r="O20" s="119" t="str">
        <v>CNHQM3H11Y=TRHK</v>
      </c>
      <c r="P20" s="88" t="s">
        <v>123</v>
      </c>
      <c r="Q20" s="88" t="s">
        <v>123</v>
      </c>
      <c r="R20" s="88" t="s">
        <v>123</v>
      </c>
      <c r="S20" s="88" t="s">
        <v>123</v>
      </c>
      <c r="T20" s="91" t="e">
        <f>_xll.qlMidSafe($P20,$Q20)</f>
        <v>#NUM!</v>
      </c>
      <c r="U20" s="89"/>
      <c r="V20" s="90" t="e">
        <v>#NUM!</v>
      </c>
      <c r="W20" s="89"/>
      <c r="X20" s="131" t="e">
        <v>#NUM!</v>
      </c>
      <c r="Y20" s="87" t="e">
        <f>_xll.qlSimpleQuoteSetValue(F20,X20/100,Trigger)</f>
        <v>#NUM!</v>
      </c>
      <c r="Z20" s="82"/>
      <c r="AA20" s="11"/>
    </row>
    <row r="21" spans="1:27" x14ac:dyDescent="0.2">
      <c r="A21" s="50"/>
      <c r="B21" s="70" t="s">
        <v>48</v>
      </c>
      <c r="C21" s="25" t="s">
        <v>182</v>
      </c>
      <c r="D21" s="25" t="s">
        <v>183</v>
      </c>
      <c r="E21" s="24" t="str">
        <f t="shared" si="0"/>
        <v>CNHQM3H12Y_Quote</v>
      </c>
      <c r="F21" s="24" t="str">
        <f>_xll.qlSimpleQuote(Currency&amp;$C21&amp;$D21&amp;$B21&amp;QuoteSuffix,,RateTickValue,Permanent,Trigger,ObjectOverwrite)</f>
        <v>CNHQM3H12Y_Quote#0004</v>
      </c>
      <c r="G21" s="68" t="str">
        <f>_xll.ohRangeRetrieveError(F21)</f>
        <v/>
      </c>
      <c r="H21" s="17"/>
      <c r="J21" s="50"/>
      <c r="K21" s="93" t="s">
        <v>48</v>
      </c>
      <c r="L21" s="27" t="s">
        <v>182</v>
      </c>
      <c r="M21" s="27" t="s">
        <v>183</v>
      </c>
      <c r="N21" s="119" t="str">
        <f t="shared" si="1"/>
        <v>CNHQM3H12Y</v>
      </c>
      <c r="O21" s="119" t="str">
        <v>CNHQM3H12Y=TRHK</v>
      </c>
      <c r="P21" s="88" t="s">
        <v>123</v>
      </c>
      <c r="Q21" s="88" t="s">
        <v>123</v>
      </c>
      <c r="R21" s="88" t="s">
        <v>123</v>
      </c>
      <c r="S21" s="88" t="s">
        <v>123</v>
      </c>
      <c r="T21" s="91" t="e">
        <f>_xll.qlMidSafe($P21,$Q21)</f>
        <v>#NUM!</v>
      </c>
      <c r="U21" s="89"/>
      <c r="V21" s="90" t="e">
        <v>#NUM!</v>
      </c>
      <c r="W21" s="89"/>
      <c r="X21" s="131" t="e">
        <v>#NUM!</v>
      </c>
      <c r="Y21" s="87" t="e">
        <f>_xll.qlSimpleQuoteSetValue(F21,X21/100,Trigger)</f>
        <v>#NUM!</v>
      </c>
      <c r="Z21" s="82"/>
      <c r="AA21" s="11"/>
    </row>
    <row r="22" spans="1:27" x14ac:dyDescent="0.2">
      <c r="A22" s="50"/>
      <c r="B22" s="70" t="s">
        <v>47</v>
      </c>
      <c r="C22" s="25" t="s">
        <v>182</v>
      </c>
      <c r="D22" s="25" t="s">
        <v>183</v>
      </c>
      <c r="E22" s="24" t="str">
        <f t="shared" si="0"/>
        <v>CNHQM3H13Y_Quote</v>
      </c>
      <c r="F22" s="24" t="str">
        <f>_xll.qlSimpleQuote(Currency&amp;$C22&amp;$D22&amp;$B22&amp;QuoteSuffix,,RateTickValue,Permanent,Trigger,ObjectOverwrite)</f>
        <v>CNHQM3H13Y_Quote#0004</v>
      </c>
      <c r="G22" s="68" t="str">
        <f>_xll.ohRangeRetrieveError(F22)</f>
        <v/>
      </c>
      <c r="H22" s="17"/>
      <c r="J22" s="50"/>
      <c r="K22" s="93" t="s">
        <v>47</v>
      </c>
      <c r="L22" s="27" t="s">
        <v>182</v>
      </c>
      <c r="M22" s="27" t="s">
        <v>183</v>
      </c>
      <c r="N22" s="119" t="str">
        <f t="shared" si="1"/>
        <v>CNHQM3H13Y</v>
      </c>
      <c r="O22" s="119" t="str">
        <v>CNHQM3H13Y=TRHK</v>
      </c>
      <c r="P22" s="88" t="s">
        <v>123</v>
      </c>
      <c r="Q22" s="88" t="s">
        <v>123</v>
      </c>
      <c r="R22" s="88" t="s">
        <v>123</v>
      </c>
      <c r="S22" s="88" t="s">
        <v>123</v>
      </c>
      <c r="T22" s="91" t="e">
        <f>_xll.qlMidSafe($P22,$Q22)</f>
        <v>#NUM!</v>
      </c>
      <c r="U22" s="89"/>
      <c r="V22" s="90" t="e">
        <v>#NUM!</v>
      </c>
      <c r="W22" s="89"/>
      <c r="X22" s="131" t="e">
        <v>#NUM!</v>
      </c>
      <c r="Y22" s="87" t="e">
        <f>_xll.qlSimpleQuoteSetValue(F22,X22/100,Trigger)</f>
        <v>#NUM!</v>
      </c>
      <c r="Z22" s="82"/>
      <c r="AA22" s="11"/>
    </row>
    <row r="23" spans="1:27" x14ac:dyDescent="0.2">
      <c r="A23" s="50"/>
      <c r="B23" s="70" t="s">
        <v>46</v>
      </c>
      <c r="C23" s="25" t="s">
        <v>182</v>
      </c>
      <c r="D23" s="25" t="s">
        <v>183</v>
      </c>
      <c r="E23" s="24" t="str">
        <f t="shared" si="0"/>
        <v>CNHQM3H14Y_Quote</v>
      </c>
      <c r="F23" s="24" t="str">
        <f>_xll.qlSimpleQuote(Currency&amp;$C23&amp;$D23&amp;$B23&amp;QuoteSuffix,,RateTickValue,Permanent,Trigger,ObjectOverwrite)</f>
        <v>CNHQM3H14Y_Quote#0004</v>
      </c>
      <c r="G23" s="68" t="str">
        <f>_xll.ohRangeRetrieveError(F23)</f>
        <v/>
      </c>
      <c r="H23" s="17"/>
      <c r="J23" s="50"/>
      <c r="K23" s="93" t="s">
        <v>46</v>
      </c>
      <c r="L23" s="27" t="s">
        <v>182</v>
      </c>
      <c r="M23" s="27" t="s">
        <v>183</v>
      </c>
      <c r="N23" s="119" t="str">
        <f t="shared" si="1"/>
        <v>CNHQM3H14Y</v>
      </c>
      <c r="O23" s="119" t="str">
        <v>CNHQM3H14Y=TRHK</v>
      </c>
      <c r="P23" s="88" t="s">
        <v>123</v>
      </c>
      <c r="Q23" s="88" t="s">
        <v>123</v>
      </c>
      <c r="R23" s="88" t="s">
        <v>123</v>
      </c>
      <c r="S23" s="88" t="s">
        <v>123</v>
      </c>
      <c r="T23" s="91" t="e">
        <f>_xll.qlMidSafe($P23,$Q23)</f>
        <v>#NUM!</v>
      </c>
      <c r="U23" s="89"/>
      <c r="V23" s="90" t="e">
        <v>#NUM!</v>
      </c>
      <c r="W23" s="89"/>
      <c r="X23" s="131" t="e">
        <v>#NUM!</v>
      </c>
      <c r="Y23" s="87" t="e">
        <f>_xll.qlSimpleQuoteSetValue(F23,X23/100,Trigger)</f>
        <v>#NUM!</v>
      </c>
      <c r="Z23" s="82"/>
      <c r="AA23" s="11"/>
    </row>
    <row r="24" spans="1:27" x14ac:dyDescent="0.2">
      <c r="A24" s="50"/>
      <c r="B24" s="70" t="s">
        <v>45</v>
      </c>
      <c r="C24" s="25" t="s">
        <v>182</v>
      </c>
      <c r="D24" s="25" t="s">
        <v>183</v>
      </c>
      <c r="E24" s="24" t="str">
        <f t="shared" si="0"/>
        <v>CNHQM3H15Y_Quote</v>
      </c>
      <c r="F24" s="24" t="str">
        <f>_xll.qlSimpleQuote(Currency&amp;$C24&amp;$D24&amp;$B24&amp;QuoteSuffix,,RateTickValue,Permanent,Trigger,ObjectOverwrite)</f>
        <v>CNHQM3H15Y_Quote#0004</v>
      </c>
      <c r="G24" s="68" t="str">
        <f>_xll.ohRangeRetrieveError(F24)</f>
        <v/>
      </c>
      <c r="H24" s="17"/>
      <c r="J24" s="50"/>
      <c r="K24" s="93" t="s">
        <v>45</v>
      </c>
      <c r="L24" s="27" t="s">
        <v>182</v>
      </c>
      <c r="M24" s="27" t="s">
        <v>183</v>
      </c>
      <c r="N24" s="119" t="str">
        <f t="shared" si="1"/>
        <v>CNHQM3H15Y</v>
      </c>
      <c r="O24" s="119" t="str">
        <v>CNHQM3H15Y=TRHK</v>
      </c>
      <c r="P24" s="88" t="s">
        <v>123</v>
      </c>
      <c r="Q24" s="88" t="s">
        <v>123</v>
      </c>
      <c r="R24" s="88" t="s">
        <v>123</v>
      </c>
      <c r="S24" s="88" t="s">
        <v>123</v>
      </c>
      <c r="T24" s="91" t="e">
        <f>_xll.qlMidSafe($P24,$Q24)</f>
        <v>#NUM!</v>
      </c>
      <c r="U24" s="89"/>
      <c r="V24" s="90" t="e">
        <v>#NUM!</v>
      </c>
      <c r="W24" s="89"/>
      <c r="X24" s="131" t="e">
        <v>#NUM!</v>
      </c>
      <c r="Y24" s="87" t="e">
        <f>_xll.qlSimpleQuoteSetValue(F24,X24/100,Trigger)</f>
        <v>#NUM!</v>
      </c>
      <c r="Z24" s="82"/>
      <c r="AA24" s="11"/>
    </row>
    <row r="25" spans="1:27" x14ac:dyDescent="0.2">
      <c r="A25" s="50"/>
      <c r="B25" s="70" t="s">
        <v>44</v>
      </c>
      <c r="C25" s="25" t="s">
        <v>182</v>
      </c>
      <c r="D25" s="25" t="s">
        <v>183</v>
      </c>
      <c r="E25" s="24" t="str">
        <f t="shared" si="0"/>
        <v>CNHQM3H16Y_Quote</v>
      </c>
      <c r="F25" s="24" t="str">
        <f>_xll.qlSimpleQuote(Currency&amp;$C25&amp;$D25&amp;$B25&amp;QuoteSuffix,,RateTickValue,Permanent,Trigger,ObjectOverwrite)</f>
        <v>CNHQM3H16Y_Quote#0004</v>
      </c>
      <c r="G25" s="68" t="str">
        <f>_xll.ohRangeRetrieveError(F25)</f>
        <v/>
      </c>
      <c r="H25" s="17"/>
      <c r="J25" s="50"/>
      <c r="K25" s="93" t="s">
        <v>44</v>
      </c>
      <c r="L25" s="27" t="s">
        <v>182</v>
      </c>
      <c r="M25" s="27" t="s">
        <v>183</v>
      </c>
      <c r="N25" s="119" t="str">
        <f t="shared" si="1"/>
        <v>CNHQM3H16Y</v>
      </c>
      <c r="O25" s="119" t="str">
        <v>CNHQM3H16Y=TRHK</v>
      </c>
      <c r="P25" s="88" t="s">
        <v>123</v>
      </c>
      <c r="Q25" s="88" t="s">
        <v>123</v>
      </c>
      <c r="R25" s="88" t="s">
        <v>123</v>
      </c>
      <c r="S25" s="88" t="s">
        <v>123</v>
      </c>
      <c r="T25" s="91" t="e">
        <f>_xll.qlMidSafe($P25,$Q25)</f>
        <v>#NUM!</v>
      </c>
      <c r="U25" s="89"/>
      <c r="V25" s="90" t="e">
        <v>#NUM!</v>
      </c>
      <c r="W25" s="89"/>
      <c r="X25" s="131" t="e">
        <v>#NUM!</v>
      </c>
      <c r="Y25" s="87" t="e">
        <f>_xll.qlSimpleQuoteSetValue(F25,X25/100,Trigger)</f>
        <v>#NUM!</v>
      </c>
      <c r="Z25" s="82"/>
      <c r="AA25" s="11"/>
    </row>
    <row r="26" spans="1:27" x14ac:dyDescent="0.2">
      <c r="A26" s="50"/>
      <c r="B26" s="70" t="s">
        <v>43</v>
      </c>
      <c r="C26" s="25" t="s">
        <v>182</v>
      </c>
      <c r="D26" s="25" t="s">
        <v>183</v>
      </c>
      <c r="E26" s="24" t="str">
        <f t="shared" si="0"/>
        <v>CNHQM3H17Y_Quote</v>
      </c>
      <c r="F26" s="24" t="str">
        <f>_xll.qlSimpleQuote(Currency&amp;$C26&amp;$D26&amp;$B26&amp;QuoteSuffix,,RateTickValue,Permanent,Trigger,ObjectOverwrite)</f>
        <v>CNHQM3H17Y_Quote#0004</v>
      </c>
      <c r="G26" s="68" t="str">
        <f>_xll.ohRangeRetrieveError(F26)</f>
        <v/>
      </c>
      <c r="H26" s="17"/>
      <c r="J26" s="50"/>
      <c r="K26" s="93" t="s">
        <v>43</v>
      </c>
      <c r="L26" s="27" t="s">
        <v>182</v>
      </c>
      <c r="M26" s="27" t="s">
        <v>183</v>
      </c>
      <c r="N26" s="119" t="str">
        <f t="shared" si="1"/>
        <v>CNHQM3H17Y</v>
      </c>
      <c r="O26" s="119" t="str">
        <v>CNHQM3H17Y=TRHK</v>
      </c>
      <c r="P26" s="88" t="s">
        <v>123</v>
      </c>
      <c r="Q26" s="88" t="s">
        <v>123</v>
      </c>
      <c r="R26" s="88" t="s">
        <v>123</v>
      </c>
      <c r="S26" s="88" t="s">
        <v>123</v>
      </c>
      <c r="T26" s="91" t="e">
        <f>_xll.qlMidSafe($P26,$Q26)</f>
        <v>#NUM!</v>
      </c>
      <c r="U26" s="89"/>
      <c r="V26" s="90" t="e">
        <v>#NUM!</v>
      </c>
      <c r="W26" s="89"/>
      <c r="X26" s="131" t="e">
        <v>#NUM!</v>
      </c>
      <c r="Y26" s="87" t="e">
        <f>_xll.qlSimpleQuoteSetValue(F26,X26/100,Trigger)</f>
        <v>#NUM!</v>
      </c>
      <c r="Z26" s="82"/>
      <c r="AA26" s="11"/>
    </row>
    <row r="27" spans="1:27" x14ac:dyDescent="0.2">
      <c r="A27" s="50"/>
      <c r="B27" s="70" t="s">
        <v>42</v>
      </c>
      <c r="C27" s="25" t="s">
        <v>182</v>
      </c>
      <c r="D27" s="25" t="s">
        <v>183</v>
      </c>
      <c r="E27" s="24" t="str">
        <f t="shared" si="0"/>
        <v>CNHQM3H18Y_Quote</v>
      </c>
      <c r="F27" s="24" t="str">
        <f>_xll.qlSimpleQuote(Currency&amp;$C27&amp;$D27&amp;$B27&amp;QuoteSuffix,,RateTickValue,Permanent,Trigger,ObjectOverwrite)</f>
        <v>CNHQM3H18Y_Quote#0004</v>
      </c>
      <c r="G27" s="68" t="str">
        <f>_xll.ohRangeRetrieveError(F27)</f>
        <v/>
      </c>
      <c r="H27" s="17"/>
      <c r="J27" s="50"/>
      <c r="K27" s="93" t="s">
        <v>42</v>
      </c>
      <c r="L27" s="27" t="s">
        <v>182</v>
      </c>
      <c r="M27" s="27" t="s">
        <v>183</v>
      </c>
      <c r="N27" s="119" t="str">
        <f t="shared" si="1"/>
        <v>CNHQM3H18Y</v>
      </c>
      <c r="O27" s="119" t="str">
        <v>CNHQM3H18Y=TRHK</v>
      </c>
      <c r="P27" s="88" t="s">
        <v>123</v>
      </c>
      <c r="Q27" s="88" t="s">
        <v>123</v>
      </c>
      <c r="R27" s="88" t="s">
        <v>123</v>
      </c>
      <c r="S27" s="88" t="s">
        <v>123</v>
      </c>
      <c r="T27" s="91" t="e">
        <f>_xll.qlMidSafe($P27,$Q27)</f>
        <v>#NUM!</v>
      </c>
      <c r="U27" s="89"/>
      <c r="V27" s="90" t="e">
        <v>#NUM!</v>
      </c>
      <c r="W27" s="89"/>
      <c r="X27" s="131" t="e">
        <v>#NUM!</v>
      </c>
      <c r="Y27" s="87" t="e">
        <f>_xll.qlSimpleQuoteSetValue(F27,X27/100,Trigger)</f>
        <v>#NUM!</v>
      </c>
      <c r="Z27" s="82"/>
      <c r="AA27" s="11"/>
    </row>
    <row r="28" spans="1:27" x14ac:dyDescent="0.2">
      <c r="A28" s="50"/>
      <c r="B28" s="70" t="s">
        <v>41</v>
      </c>
      <c r="C28" s="25" t="s">
        <v>182</v>
      </c>
      <c r="D28" s="25" t="s">
        <v>183</v>
      </c>
      <c r="E28" s="24" t="str">
        <f t="shared" si="0"/>
        <v>CNHQM3H19Y_Quote</v>
      </c>
      <c r="F28" s="24" t="str">
        <f>_xll.qlSimpleQuote(Currency&amp;$C28&amp;$D28&amp;$B28&amp;QuoteSuffix,,RateTickValue,Permanent,Trigger,ObjectOverwrite)</f>
        <v>CNHQM3H19Y_Quote#0004</v>
      </c>
      <c r="G28" s="68" t="str">
        <f>_xll.ohRangeRetrieveError(F28)</f>
        <v/>
      </c>
      <c r="H28" s="17"/>
      <c r="J28" s="50"/>
      <c r="K28" s="93" t="s">
        <v>41</v>
      </c>
      <c r="L28" s="27" t="s">
        <v>182</v>
      </c>
      <c r="M28" s="27" t="s">
        <v>183</v>
      </c>
      <c r="N28" s="119" t="str">
        <f t="shared" si="1"/>
        <v>CNHQM3H19Y</v>
      </c>
      <c r="O28" s="119" t="str">
        <v>CNHQM3H19Y=TRHK</v>
      </c>
      <c r="P28" s="88" t="s">
        <v>123</v>
      </c>
      <c r="Q28" s="88" t="s">
        <v>123</v>
      </c>
      <c r="R28" s="88" t="s">
        <v>123</v>
      </c>
      <c r="S28" s="88" t="s">
        <v>123</v>
      </c>
      <c r="T28" s="91" t="e">
        <f>_xll.qlMidSafe($P28,$Q28)</f>
        <v>#NUM!</v>
      </c>
      <c r="U28" s="89"/>
      <c r="V28" s="90" t="e">
        <v>#NUM!</v>
      </c>
      <c r="W28" s="89"/>
      <c r="X28" s="131" t="e">
        <v>#NUM!</v>
      </c>
      <c r="Y28" s="87" t="e">
        <f>_xll.qlSimpleQuoteSetValue(F28,X28/100,Trigger)</f>
        <v>#NUM!</v>
      </c>
      <c r="Z28" s="82"/>
      <c r="AA28" s="11"/>
    </row>
    <row r="29" spans="1:27" x14ac:dyDescent="0.2">
      <c r="A29" s="50"/>
      <c r="B29" s="70" t="s">
        <v>40</v>
      </c>
      <c r="C29" s="25" t="s">
        <v>182</v>
      </c>
      <c r="D29" s="25" t="s">
        <v>183</v>
      </c>
      <c r="E29" s="24" t="str">
        <f t="shared" si="0"/>
        <v>CNHQM3H20Y_Quote</v>
      </c>
      <c r="F29" s="24" t="str">
        <f>_xll.qlSimpleQuote(Currency&amp;$C29&amp;$D29&amp;$B29&amp;QuoteSuffix,,RateTickValue,Permanent,Trigger,ObjectOverwrite)</f>
        <v>CNHQM3H20Y_Quote#0004</v>
      </c>
      <c r="G29" s="68" t="str">
        <f>_xll.ohRangeRetrieveError(F29)</f>
        <v/>
      </c>
      <c r="H29" s="17"/>
      <c r="J29" s="50"/>
      <c r="K29" s="93" t="s">
        <v>40</v>
      </c>
      <c r="L29" s="27" t="s">
        <v>182</v>
      </c>
      <c r="M29" s="27" t="s">
        <v>183</v>
      </c>
      <c r="N29" s="119" t="str">
        <f t="shared" si="1"/>
        <v>CNHQM3H20Y</v>
      </c>
      <c r="O29" s="119" t="str">
        <v>CNHQM3H20Y=TRHK</v>
      </c>
      <c r="P29" s="88" t="s">
        <v>123</v>
      </c>
      <c r="Q29" s="88" t="s">
        <v>123</v>
      </c>
      <c r="R29" s="88" t="s">
        <v>123</v>
      </c>
      <c r="S29" s="88" t="s">
        <v>123</v>
      </c>
      <c r="T29" s="91" t="e">
        <f>_xll.qlMidSafe($P29,$Q29)</f>
        <v>#NUM!</v>
      </c>
      <c r="U29" s="89"/>
      <c r="V29" s="90" t="e">
        <v>#NUM!</v>
      </c>
      <c r="W29" s="89"/>
      <c r="X29" s="131" t="e">
        <v>#NUM!</v>
      </c>
      <c r="Y29" s="87" t="e">
        <f>_xll.qlSimpleQuoteSetValue(F29,X29/100,Trigger)</f>
        <v>#NUM!</v>
      </c>
      <c r="Z29" s="82"/>
      <c r="AA29" s="11"/>
    </row>
    <row r="30" spans="1:27" x14ac:dyDescent="0.2">
      <c r="A30" s="50"/>
      <c r="B30" s="70" t="s">
        <v>39</v>
      </c>
      <c r="C30" s="25" t="s">
        <v>182</v>
      </c>
      <c r="D30" s="25" t="s">
        <v>183</v>
      </c>
      <c r="E30" s="24" t="str">
        <f t="shared" si="0"/>
        <v>CNHQM3H21Y_Quote</v>
      </c>
      <c r="F30" s="24" t="str">
        <f>_xll.qlSimpleQuote(Currency&amp;$C30&amp;$D30&amp;$B30&amp;QuoteSuffix,,RateTickValue,Permanent,Trigger,ObjectOverwrite)</f>
        <v>CNHQM3H21Y_Quote#0004</v>
      </c>
      <c r="G30" s="68" t="str">
        <f>_xll.ohRangeRetrieveError(F30)</f>
        <v/>
      </c>
      <c r="H30" s="17"/>
      <c r="J30" s="50"/>
      <c r="K30" s="93" t="s">
        <v>39</v>
      </c>
      <c r="L30" s="89" t="s">
        <v>182</v>
      </c>
      <c r="M30" s="89" t="s">
        <v>183</v>
      </c>
      <c r="N30" s="119" t="str">
        <f t="shared" si="1"/>
        <v>CNHQM3H21Y</v>
      </c>
      <c r="O30" s="119" t="str">
        <v>CNHQM3H21Y=TRHK</v>
      </c>
      <c r="P30" s="88" t="s">
        <v>123</v>
      </c>
      <c r="Q30" s="88" t="s">
        <v>123</v>
      </c>
      <c r="R30" s="88" t="s">
        <v>123</v>
      </c>
      <c r="S30" s="88" t="s">
        <v>123</v>
      </c>
      <c r="T30" s="91" t="e">
        <f>_xll.qlMidSafe($P30,$Q30)</f>
        <v>#NUM!</v>
      </c>
      <c r="U30" s="89"/>
      <c r="V30" s="90" t="e">
        <v>#NUM!</v>
      </c>
      <c r="W30" s="89"/>
      <c r="X30" s="131" t="e">
        <v>#NUM!</v>
      </c>
      <c r="Y30" s="87" t="e">
        <f>_xll.qlSimpleQuoteSetValue(F30,X30/100,Trigger)</f>
        <v>#NUM!</v>
      </c>
      <c r="Z30" s="82"/>
      <c r="AA30" s="11"/>
    </row>
    <row r="31" spans="1:27" x14ac:dyDescent="0.2">
      <c r="A31" s="50"/>
      <c r="B31" s="70" t="s">
        <v>38</v>
      </c>
      <c r="C31" s="25" t="s">
        <v>182</v>
      </c>
      <c r="D31" s="25" t="s">
        <v>183</v>
      </c>
      <c r="E31" s="24" t="str">
        <f t="shared" si="0"/>
        <v>CNHQM3H22Y_Quote</v>
      </c>
      <c r="F31" s="24" t="str">
        <f>_xll.qlSimpleQuote(Currency&amp;$C31&amp;$D31&amp;$B31&amp;QuoteSuffix,,RateTickValue,Permanent,Trigger,ObjectOverwrite)</f>
        <v>CNHQM3H22Y_Quote#0004</v>
      </c>
      <c r="G31" s="68" t="str">
        <f>_xll.ohRangeRetrieveError(F31)</f>
        <v/>
      </c>
      <c r="H31" s="17"/>
      <c r="J31" s="50"/>
      <c r="K31" s="93" t="s">
        <v>38</v>
      </c>
      <c r="L31" s="27" t="s">
        <v>182</v>
      </c>
      <c r="M31" s="27" t="s">
        <v>183</v>
      </c>
      <c r="N31" s="119" t="str">
        <f t="shared" si="1"/>
        <v>CNHQM3H22Y</v>
      </c>
      <c r="O31" s="119" t="str">
        <v>CNHQM3H22Y=TRHK</v>
      </c>
      <c r="P31" s="88" t="s">
        <v>123</v>
      </c>
      <c r="Q31" s="88" t="s">
        <v>123</v>
      </c>
      <c r="R31" s="88" t="s">
        <v>123</v>
      </c>
      <c r="S31" s="88" t="s">
        <v>123</v>
      </c>
      <c r="T31" s="91" t="e">
        <f>_xll.qlMidSafe($P31,$Q31)</f>
        <v>#NUM!</v>
      </c>
      <c r="U31" s="89"/>
      <c r="V31" s="90" t="e">
        <v>#NUM!</v>
      </c>
      <c r="W31" s="89"/>
      <c r="X31" s="131" t="e">
        <v>#NUM!</v>
      </c>
      <c r="Y31" s="87" t="e">
        <f>_xll.qlSimpleQuoteSetValue(F31,X31/100,Trigger)</f>
        <v>#NUM!</v>
      </c>
      <c r="Z31" s="82"/>
      <c r="AA31" s="11"/>
    </row>
    <row r="32" spans="1:27" x14ac:dyDescent="0.2">
      <c r="A32" s="50"/>
      <c r="B32" s="70" t="s">
        <v>37</v>
      </c>
      <c r="C32" s="25" t="s">
        <v>182</v>
      </c>
      <c r="D32" s="25" t="s">
        <v>183</v>
      </c>
      <c r="E32" s="24" t="str">
        <f t="shared" si="0"/>
        <v>CNHQM3H23Y_Quote</v>
      </c>
      <c r="F32" s="24" t="str">
        <f>_xll.qlSimpleQuote(Currency&amp;$C32&amp;$D32&amp;$B32&amp;QuoteSuffix,,RateTickValue,Permanent,Trigger,ObjectOverwrite)</f>
        <v>CNHQM3H23Y_Quote#0004</v>
      </c>
      <c r="G32" s="68" t="str">
        <f>_xll.ohRangeRetrieveError(F32)</f>
        <v/>
      </c>
      <c r="H32" s="17"/>
      <c r="J32" s="50"/>
      <c r="K32" s="93" t="s">
        <v>37</v>
      </c>
      <c r="L32" s="27" t="s">
        <v>182</v>
      </c>
      <c r="M32" s="27" t="s">
        <v>183</v>
      </c>
      <c r="N32" s="119" t="str">
        <f t="shared" si="1"/>
        <v>CNHQM3H23Y</v>
      </c>
      <c r="O32" s="119" t="str">
        <v>CNHQM3H23Y=TRHK</v>
      </c>
      <c r="P32" s="88" t="s">
        <v>123</v>
      </c>
      <c r="Q32" s="88" t="s">
        <v>123</v>
      </c>
      <c r="R32" s="88" t="s">
        <v>123</v>
      </c>
      <c r="S32" s="88" t="s">
        <v>123</v>
      </c>
      <c r="T32" s="91" t="e">
        <f>_xll.qlMidSafe($P32,$Q32)</f>
        <v>#NUM!</v>
      </c>
      <c r="U32" s="89"/>
      <c r="V32" s="90" t="e">
        <v>#NUM!</v>
      </c>
      <c r="W32" s="89"/>
      <c r="X32" s="131" t="e">
        <v>#NUM!</v>
      </c>
      <c r="Y32" s="87" t="e">
        <f>_xll.qlSimpleQuoteSetValue(F32,X32/100,Trigger)</f>
        <v>#NUM!</v>
      </c>
      <c r="Z32" s="82"/>
      <c r="AA32" s="11"/>
    </row>
    <row r="33" spans="1:27" x14ac:dyDescent="0.2">
      <c r="A33" s="50"/>
      <c r="B33" s="70" t="s">
        <v>36</v>
      </c>
      <c r="C33" s="25" t="s">
        <v>182</v>
      </c>
      <c r="D33" s="25" t="s">
        <v>183</v>
      </c>
      <c r="E33" s="24" t="str">
        <f t="shared" si="0"/>
        <v>CNHQM3H24Y_Quote</v>
      </c>
      <c r="F33" s="24" t="str">
        <f>_xll.qlSimpleQuote(Currency&amp;$C33&amp;$D33&amp;$B33&amp;QuoteSuffix,,RateTickValue,Permanent,Trigger,ObjectOverwrite)</f>
        <v>CNHQM3H24Y_Quote#0004</v>
      </c>
      <c r="G33" s="68" t="str">
        <f>_xll.ohRangeRetrieveError(F33)</f>
        <v/>
      </c>
      <c r="H33" s="17"/>
      <c r="J33" s="50"/>
      <c r="K33" s="93" t="s">
        <v>36</v>
      </c>
      <c r="L33" s="27" t="s">
        <v>182</v>
      </c>
      <c r="M33" s="27" t="s">
        <v>183</v>
      </c>
      <c r="N33" s="119" t="str">
        <f t="shared" si="1"/>
        <v>CNHQM3H24Y</v>
      </c>
      <c r="O33" s="119" t="str">
        <v>CNHQM3H24Y=TRHK</v>
      </c>
      <c r="P33" s="88" t="s">
        <v>123</v>
      </c>
      <c r="Q33" s="88" t="s">
        <v>123</v>
      </c>
      <c r="R33" s="88" t="s">
        <v>123</v>
      </c>
      <c r="S33" s="88" t="s">
        <v>123</v>
      </c>
      <c r="T33" s="91" t="e">
        <f>_xll.qlMidSafe($P33,$Q33)</f>
        <v>#NUM!</v>
      </c>
      <c r="U33" s="89"/>
      <c r="V33" s="90" t="e">
        <v>#NUM!</v>
      </c>
      <c r="W33" s="89"/>
      <c r="X33" s="131" t="e">
        <v>#NUM!</v>
      </c>
      <c r="Y33" s="87" t="e">
        <f>_xll.qlSimpleQuoteSetValue(F33,X33/100,Trigger)</f>
        <v>#NUM!</v>
      </c>
      <c r="Z33" s="82"/>
      <c r="AA33" s="11"/>
    </row>
    <row r="34" spans="1:27" x14ac:dyDescent="0.2">
      <c r="A34" s="50"/>
      <c r="B34" s="70" t="s">
        <v>35</v>
      </c>
      <c r="C34" s="25" t="s">
        <v>182</v>
      </c>
      <c r="D34" s="25" t="s">
        <v>183</v>
      </c>
      <c r="E34" s="24" t="str">
        <f t="shared" si="0"/>
        <v>CNHQM3H25Y_Quote</v>
      </c>
      <c r="F34" s="24" t="str">
        <f>_xll.qlSimpleQuote(Currency&amp;$C34&amp;$D34&amp;$B34&amp;QuoteSuffix,,RateTickValue,Permanent,Trigger,ObjectOverwrite)</f>
        <v>CNHQM3H25Y_Quote#0004</v>
      </c>
      <c r="G34" s="68" t="str">
        <f>_xll.ohRangeRetrieveError(F34)</f>
        <v/>
      </c>
      <c r="H34" s="17"/>
      <c r="J34" s="50"/>
      <c r="K34" s="93" t="s">
        <v>35</v>
      </c>
      <c r="L34" s="27" t="s">
        <v>182</v>
      </c>
      <c r="M34" s="27" t="s">
        <v>183</v>
      </c>
      <c r="N34" s="119" t="str">
        <f t="shared" si="1"/>
        <v>CNHQM3H25Y</v>
      </c>
      <c r="O34" s="119" t="str">
        <v>CNHQM3H25Y=TRHK</v>
      </c>
      <c r="P34" s="88" t="s">
        <v>123</v>
      </c>
      <c r="Q34" s="88" t="s">
        <v>123</v>
      </c>
      <c r="R34" s="88" t="s">
        <v>123</v>
      </c>
      <c r="S34" s="88" t="s">
        <v>123</v>
      </c>
      <c r="T34" s="91" t="e">
        <f>_xll.qlMidSafe($P34,$Q34)</f>
        <v>#NUM!</v>
      </c>
      <c r="U34" s="89"/>
      <c r="V34" s="90" t="e">
        <v>#NUM!</v>
      </c>
      <c r="W34" s="89"/>
      <c r="X34" s="131" t="e">
        <v>#NUM!</v>
      </c>
      <c r="Y34" s="87" t="e">
        <f>_xll.qlSimpleQuoteSetValue(F34,X34/100,Trigger)</f>
        <v>#NUM!</v>
      </c>
      <c r="Z34" s="82"/>
      <c r="AA34" s="11"/>
    </row>
    <row r="35" spans="1:27" x14ac:dyDescent="0.2">
      <c r="A35" s="50"/>
      <c r="B35" s="70" t="s">
        <v>34</v>
      </c>
      <c r="C35" s="25" t="s">
        <v>182</v>
      </c>
      <c r="D35" s="25" t="s">
        <v>183</v>
      </c>
      <c r="E35" s="24" t="str">
        <f t="shared" si="0"/>
        <v>CNHQM3H26Y_Quote</v>
      </c>
      <c r="F35" s="24" t="str">
        <f>_xll.qlSimpleQuote(Currency&amp;$C35&amp;$D35&amp;$B35&amp;QuoteSuffix,,RateTickValue,Permanent,Trigger,ObjectOverwrite)</f>
        <v>CNHQM3H26Y_Quote#0004</v>
      </c>
      <c r="G35" s="68" t="str">
        <f>_xll.ohRangeRetrieveError(F35)</f>
        <v/>
      </c>
      <c r="H35" s="17"/>
      <c r="J35" s="50"/>
      <c r="K35" s="93" t="s">
        <v>34</v>
      </c>
      <c r="L35" s="27" t="s">
        <v>182</v>
      </c>
      <c r="M35" s="27" t="s">
        <v>183</v>
      </c>
      <c r="N35" s="119" t="str">
        <f t="shared" si="1"/>
        <v>CNHQM3H26Y</v>
      </c>
      <c r="O35" s="119" t="str">
        <v>CNHQM3H26Y=TRHK</v>
      </c>
      <c r="P35" s="88" t="s">
        <v>123</v>
      </c>
      <c r="Q35" s="88" t="s">
        <v>123</v>
      </c>
      <c r="R35" s="88" t="s">
        <v>123</v>
      </c>
      <c r="S35" s="88" t="s">
        <v>123</v>
      </c>
      <c r="T35" s="91" t="e">
        <f>_xll.qlMidSafe($P35,$Q35)</f>
        <v>#NUM!</v>
      </c>
      <c r="U35" s="89"/>
      <c r="V35" s="90" t="e">
        <v>#NUM!</v>
      </c>
      <c r="W35" s="89"/>
      <c r="X35" s="131" t="e">
        <v>#NUM!</v>
      </c>
      <c r="Y35" s="87" t="e">
        <f>_xll.qlSimpleQuoteSetValue(F35,X35/100,Trigger)</f>
        <v>#NUM!</v>
      </c>
      <c r="Z35" s="82"/>
      <c r="AA35" s="11"/>
    </row>
    <row r="36" spans="1:27" x14ac:dyDescent="0.2">
      <c r="A36" s="50"/>
      <c r="B36" s="70" t="s">
        <v>33</v>
      </c>
      <c r="C36" s="25" t="s">
        <v>182</v>
      </c>
      <c r="D36" s="25" t="s">
        <v>183</v>
      </c>
      <c r="E36" s="24" t="str">
        <f t="shared" si="0"/>
        <v>CNHQM3H27Y_Quote</v>
      </c>
      <c r="F36" s="24" t="str">
        <f>_xll.qlSimpleQuote(Currency&amp;$C36&amp;$D36&amp;$B36&amp;QuoteSuffix,,RateTickValue,Permanent,Trigger,ObjectOverwrite)</f>
        <v>CNHQM3H27Y_Quote#0004</v>
      </c>
      <c r="G36" s="68" t="str">
        <f>_xll.ohRangeRetrieveError(F36)</f>
        <v/>
      </c>
      <c r="H36" s="17"/>
      <c r="J36" s="50"/>
      <c r="K36" s="93" t="s">
        <v>33</v>
      </c>
      <c r="L36" s="27" t="s">
        <v>182</v>
      </c>
      <c r="M36" s="27" t="s">
        <v>183</v>
      </c>
      <c r="N36" s="119" t="str">
        <f t="shared" si="1"/>
        <v>CNHQM3H27Y</v>
      </c>
      <c r="O36" s="119" t="str">
        <v>CNHQM3H27Y=TRHK</v>
      </c>
      <c r="P36" s="88" t="s">
        <v>123</v>
      </c>
      <c r="Q36" s="88" t="s">
        <v>123</v>
      </c>
      <c r="R36" s="88" t="s">
        <v>123</v>
      </c>
      <c r="S36" s="88" t="s">
        <v>123</v>
      </c>
      <c r="T36" s="91" t="e">
        <f>_xll.qlMidSafe($P36,$Q36)</f>
        <v>#NUM!</v>
      </c>
      <c r="U36" s="89"/>
      <c r="V36" s="90" t="e">
        <v>#NUM!</v>
      </c>
      <c r="W36" s="89"/>
      <c r="X36" s="131" t="e">
        <v>#NUM!</v>
      </c>
      <c r="Y36" s="87" t="e">
        <f>_xll.qlSimpleQuoteSetValue(F36,X36/100,Trigger)</f>
        <v>#NUM!</v>
      </c>
      <c r="Z36" s="82"/>
      <c r="AA36" s="11"/>
    </row>
    <row r="37" spans="1:27" x14ac:dyDescent="0.2">
      <c r="A37" s="50"/>
      <c r="B37" s="70" t="s">
        <v>32</v>
      </c>
      <c r="C37" s="25" t="s">
        <v>182</v>
      </c>
      <c r="D37" s="25" t="s">
        <v>183</v>
      </c>
      <c r="E37" s="24" t="str">
        <f t="shared" si="0"/>
        <v>CNHQM3H28Y_Quote</v>
      </c>
      <c r="F37" s="24" t="str">
        <f>_xll.qlSimpleQuote(Currency&amp;$C37&amp;$D37&amp;$B37&amp;QuoteSuffix,,RateTickValue,Permanent,Trigger,ObjectOverwrite)</f>
        <v>CNHQM3H28Y_Quote#0004</v>
      </c>
      <c r="G37" s="68" t="str">
        <f>_xll.ohRangeRetrieveError(F37)</f>
        <v/>
      </c>
      <c r="H37" s="17"/>
      <c r="J37" s="50"/>
      <c r="K37" s="93" t="s">
        <v>32</v>
      </c>
      <c r="L37" s="27" t="s">
        <v>182</v>
      </c>
      <c r="M37" s="27" t="s">
        <v>183</v>
      </c>
      <c r="N37" s="119" t="str">
        <f t="shared" si="1"/>
        <v>CNHQM3H28Y</v>
      </c>
      <c r="O37" s="119" t="str">
        <v>CNHQM3H28Y=TRHK</v>
      </c>
      <c r="P37" s="88" t="s">
        <v>123</v>
      </c>
      <c r="Q37" s="88" t="s">
        <v>123</v>
      </c>
      <c r="R37" s="88" t="s">
        <v>123</v>
      </c>
      <c r="S37" s="88" t="s">
        <v>123</v>
      </c>
      <c r="T37" s="91" t="e">
        <f>_xll.qlMidSafe($P37,$Q37)</f>
        <v>#NUM!</v>
      </c>
      <c r="U37" s="89"/>
      <c r="V37" s="90" t="e">
        <v>#NUM!</v>
      </c>
      <c r="W37" s="89"/>
      <c r="X37" s="131" t="e">
        <v>#NUM!</v>
      </c>
      <c r="Y37" s="87" t="e">
        <f>_xll.qlSimpleQuoteSetValue(F37,X37/100,Trigger)</f>
        <v>#NUM!</v>
      </c>
      <c r="Z37" s="82"/>
      <c r="AA37" s="11"/>
    </row>
    <row r="38" spans="1:27" x14ac:dyDescent="0.2">
      <c r="A38" s="50"/>
      <c r="B38" s="70" t="s">
        <v>31</v>
      </c>
      <c r="C38" s="25" t="s">
        <v>182</v>
      </c>
      <c r="D38" s="25" t="s">
        <v>183</v>
      </c>
      <c r="E38" s="24" t="str">
        <f t="shared" si="0"/>
        <v>CNHQM3H29Y_Quote</v>
      </c>
      <c r="F38" s="24" t="str">
        <f>_xll.qlSimpleQuote(Currency&amp;$C38&amp;$D38&amp;$B38&amp;QuoteSuffix,,RateTickValue,Permanent,Trigger,ObjectOverwrite)</f>
        <v>CNHQM3H29Y_Quote#0004</v>
      </c>
      <c r="G38" s="68" t="str">
        <f>_xll.ohRangeRetrieveError(F38)</f>
        <v/>
      </c>
      <c r="H38" s="17"/>
      <c r="J38" s="50"/>
      <c r="K38" s="93" t="s">
        <v>31</v>
      </c>
      <c r="L38" s="27" t="s">
        <v>182</v>
      </c>
      <c r="M38" s="27" t="s">
        <v>183</v>
      </c>
      <c r="N38" s="119" t="str">
        <f t="shared" si="1"/>
        <v>CNHQM3H29Y</v>
      </c>
      <c r="O38" s="119" t="str">
        <v>CNHQM3H29Y=TRHK</v>
      </c>
      <c r="P38" s="88" t="s">
        <v>123</v>
      </c>
      <c r="Q38" s="88" t="s">
        <v>123</v>
      </c>
      <c r="R38" s="88" t="s">
        <v>123</v>
      </c>
      <c r="S38" s="88" t="s">
        <v>123</v>
      </c>
      <c r="T38" s="91" t="e">
        <f>_xll.qlMidSafe($P38,$Q38)</f>
        <v>#NUM!</v>
      </c>
      <c r="U38" s="89"/>
      <c r="V38" s="90" t="e">
        <v>#NUM!</v>
      </c>
      <c r="W38" s="89"/>
      <c r="X38" s="131" t="e">
        <v>#NUM!</v>
      </c>
      <c r="Y38" s="87" t="e">
        <f>_xll.qlSimpleQuoteSetValue(F38,X38/100,Trigger)</f>
        <v>#NUM!</v>
      </c>
      <c r="Z38" s="82"/>
      <c r="AA38" s="11"/>
    </row>
    <row r="39" spans="1:27" x14ac:dyDescent="0.2">
      <c r="A39" s="50"/>
      <c r="B39" s="70" t="s">
        <v>30</v>
      </c>
      <c r="C39" s="25" t="s">
        <v>182</v>
      </c>
      <c r="D39" s="25" t="s">
        <v>183</v>
      </c>
      <c r="E39" s="24" t="str">
        <f t="shared" si="0"/>
        <v>CNHQM3H30Y_Quote</v>
      </c>
      <c r="F39" s="24" t="str">
        <f>_xll.qlSimpleQuote(Currency&amp;$C39&amp;$D39&amp;$B39&amp;QuoteSuffix,,RateTickValue,Permanent,Trigger,ObjectOverwrite)</f>
        <v>CNHQM3H30Y_Quote#0004</v>
      </c>
      <c r="G39" s="68" t="str">
        <f>_xll.ohRangeRetrieveError(F39)</f>
        <v/>
      </c>
      <c r="H39" s="17"/>
      <c r="J39" s="50"/>
      <c r="K39" s="93" t="s">
        <v>30</v>
      </c>
      <c r="L39" s="27" t="s">
        <v>182</v>
      </c>
      <c r="M39" s="27" t="s">
        <v>183</v>
      </c>
      <c r="N39" s="119" t="str">
        <f t="shared" si="1"/>
        <v>CNHQM3H30Y</v>
      </c>
      <c r="O39" s="119" t="str">
        <v>CNHQM3H30Y=TRHK</v>
      </c>
      <c r="P39" s="88" t="s">
        <v>123</v>
      </c>
      <c r="Q39" s="88" t="s">
        <v>123</v>
      </c>
      <c r="R39" s="88" t="s">
        <v>123</v>
      </c>
      <c r="S39" s="88" t="s">
        <v>123</v>
      </c>
      <c r="T39" s="91" t="e">
        <f>_xll.qlMidSafe($P39,$Q39)</f>
        <v>#NUM!</v>
      </c>
      <c r="U39" s="89"/>
      <c r="V39" s="90" t="e">
        <v>#NUM!</v>
      </c>
      <c r="W39" s="89"/>
      <c r="X39" s="131" t="e">
        <v>#NUM!</v>
      </c>
      <c r="Y39" s="87" t="e">
        <f>_xll.qlSimpleQuoteSetValue(F39,X39/100,Trigger)</f>
        <v>#NUM!</v>
      </c>
      <c r="Z39" s="82"/>
      <c r="AA39" s="11"/>
    </row>
    <row r="40" spans="1:27" x14ac:dyDescent="0.2">
      <c r="A40" s="50"/>
      <c r="B40" s="70" t="s">
        <v>29</v>
      </c>
      <c r="C40" s="25" t="s">
        <v>182</v>
      </c>
      <c r="D40" s="25" t="s">
        <v>183</v>
      </c>
      <c r="E40" s="24" t="str">
        <f t="shared" si="0"/>
        <v>CNHQM3H35Y_Quote</v>
      </c>
      <c r="F40" s="24" t="str">
        <f>_xll.qlSimpleQuote(Currency&amp;$C40&amp;$D40&amp;$B40&amp;QuoteSuffix,,RateTickValue,Permanent,Trigger,ObjectOverwrite)</f>
        <v>CNHQM3H35Y_Quote#0004</v>
      </c>
      <c r="G40" s="68" t="str">
        <f>_xll.ohRangeRetrieveError(F40)</f>
        <v/>
      </c>
      <c r="H40" s="17"/>
      <c r="J40" s="50"/>
      <c r="K40" s="93" t="s">
        <v>29</v>
      </c>
      <c r="L40" s="27" t="s">
        <v>182</v>
      </c>
      <c r="M40" s="27" t="s">
        <v>183</v>
      </c>
      <c r="N40" s="119" t="str">
        <f t="shared" si="1"/>
        <v>CNHQM3H35Y</v>
      </c>
      <c r="O40" s="119" t="str">
        <v>CNHQM3H35Y=TRHK</v>
      </c>
      <c r="P40" s="88" t="s">
        <v>123</v>
      </c>
      <c r="Q40" s="88" t="s">
        <v>123</v>
      </c>
      <c r="R40" s="88" t="s">
        <v>123</v>
      </c>
      <c r="S40" s="88" t="s">
        <v>123</v>
      </c>
      <c r="T40" s="91" t="e">
        <f>_xll.qlMidSafe($P40,$Q40)</f>
        <v>#NUM!</v>
      </c>
      <c r="U40" s="89"/>
      <c r="V40" s="90" t="e">
        <v>#NUM!</v>
      </c>
      <c r="W40" s="89"/>
      <c r="X40" s="131" t="e">
        <v>#NUM!</v>
      </c>
      <c r="Y40" s="87" t="e">
        <f>_xll.qlSimpleQuoteSetValue(F40,X40/100,Trigger)</f>
        <v>#NUM!</v>
      </c>
      <c r="Z40" s="82"/>
      <c r="AA40" s="11"/>
    </row>
    <row r="41" spans="1:27" x14ac:dyDescent="0.2">
      <c r="A41" s="50"/>
      <c r="B41" s="70" t="s">
        <v>28</v>
      </c>
      <c r="C41" s="25" t="s">
        <v>182</v>
      </c>
      <c r="D41" s="25" t="s">
        <v>183</v>
      </c>
      <c r="E41" s="24" t="str">
        <f t="shared" si="0"/>
        <v>CNHQM3H40Y_Quote</v>
      </c>
      <c r="F41" s="24" t="str">
        <f>_xll.qlSimpleQuote(Currency&amp;$C41&amp;$D41&amp;$B41&amp;QuoteSuffix,,RateTickValue,Permanent,Trigger,ObjectOverwrite)</f>
        <v>CNHQM3H40Y_Quote#0004</v>
      </c>
      <c r="G41" s="68" t="str">
        <f>_xll.ohRangeRetrieveError(F41)</f>
        <v/>
      </c>
      <c r="H41" s="17"/>
      <c r="J41" s="50"/>
      <c r="K41" s="93" t="s">
        <v>28</v>
      </c>
      <c r="L41" s="27" t="s">
        <v>182</v>
      </c>
      <c r="M41" s="27" t="s">
        <v>183</v>
      </c>
      <c r="N41" s="119" t="str">
        <f t="shared" si="1"/>
        <v>CNHQM3H40Y</v>
      </c>
      <c r="O41" s="119" t="str">
        <v>CNHQM3H40Y=TRHK</v>
      </c>
      <c r="P41" s="88" t="s">
        <v>123</v>
      </c>
      <c r="Q41" s="88" t="s">
        <v>123</v>
      </c>
      <c r="R41" s="88" t="s">
        <v>123</v>
      </c>
      <c r="S41" s="88" t="s">
        <v>123</v>
      </c>
      <c r="T41" s="91" t="e">
        <f>_xll.qlMidSafe($P41,$Q41)</f>
        <v>#NUM!</v>
      </c>
      <c r="U41" s="89"/>
      <c r="V41" s="90" t="e">
        <v>#NUM!</v>
      </c>
      <c r="W41" s="89"/>
      <c r="X41" s="131" t="e">
        <v>#NUM!</v>
      </c>
      <c r="Y41" s="87" t="e">
        <f>_xll.qlSimpleQuoteSetValue(F41,X41/100,Trigger)</f>
        <v>#NUM!</v>
      </c>
      <c r="Z41" s="82"/>
      <c r="AA41" s="11"/>
    </row>
    <row r="42" spans="1:27" x14ac:dyDescent="0.2">
      <c r="A42" s="50"/>
      <c r="B42" s="70" t="s">
        <v>26</v>
      </c>
      <c r="C42" s="25" t="s">
        <v>182</v>
      </c>
      <c r="D42" s="25" t="s">
        <v>183</v>
      </c>
      <c r="E42" s="24" t="str">
        <f t="shared" si="0"/>
        <v>CNHQM3H50Y_Quote</v>
      </c>
      <c r="F42" s="24" t="str">
        <f>_xll.qlSimpleQuote(Currency&amp;$C42&amp;$D42&amp;$B42&amp;QuoteSuffix,,RateTickValue,Permanent,Trigger,ObjectOverwrite)</f>
        <v>CNHQM3H50Y_Quote#0004</v>
      </c>
      <c r="G42" s="68" t="str">
        <f>_xll.ohRangeRetrieveError(F42)</f>
        <v/>
      </c>
      <c r="H42" s="17"/>
      <c r="J42" s="50"/>
      <c r="K42" s="93" t="s">
        <v>26</v>
      </c>
      <c r="L42" s="27" t="s">
        <v>182</v>
      </c>
      <c r="M42" s="27" t="s">
        <v>183</v>
      </c>
      <c r="N42" s="119" t="str">
        <f t="shared" si="1"/>
        <v>CNHQM3H50Y</v>
      </c>
      <c r="O42" s="119" t="str">
        <v>CNHQM3H50Y=TRHK</v>
      </c>
      <c r="P42" s="88" t="s">
        <v>123</v>
      </c>
      <c r="Q42" s="88" t="s">
        <v>123</v>
      </c>
      <c r="R42" s="88" t="s">
        <v>123</v>
      </c>
      <c r="S42" s="88" t="s">
        <v>123</v>
      </c>
      <c r="T42" s="91" t="e">
        <f>_xll.qlMidSafe($P42,$Q42)</f>
        <v>#NUM!</v>
      </c>
      <c r="U42" s="89"/>
      <c r="V42" s="90" t="e">
        <v>#NUM!</v>
      </c>
      <c r="W42" s="89"/>
      <c r="X42" s="131" t="e">
        <v>#NUM!</v>
      </c>
      <c r="Y42" s="87" t="e">
        <f>_xll.qlSimpleQuoteSetValue(F42,X42/100,Trigger)</f>
        <v>#NUM!</v>
      </c>
      <c r="Z42" s="82"/>
      <c r="AA42" s="11"/>
    </row>
    <row r="43" spans="1:27" x14ac:dyDescent="0.2">
      <c r="A43" s="50"/>
      <c r="B43" s="70" t="s">
        <v>25</v>
      </c>
      <c r="C43" s="25" t="s">
        <v>182</v>
      </c>
      <c r="D43" s="25" t="s">
        <v>183</v>
      </c>
      <c r="E43" s="24" t="str">
        <f t="shared" si="0"/>
        <v>CNHQM3H60Y_Quote</v>
      </c>
      <c r="F43" s="24" t="str">
        <f>_xll.qlSimpleQuote(Currency&amp;$C43&amp;$D43&amp;$B43&amp;QuoteSuffix,,RateTickValue,Permanent,Trigger,ObjectOverwrite)</f>
        <v>CNHQM3H60Y_Quote#0004</v>
      </c>
      <c r="G43" s="68" t="str">
        <f>_xll.ohRangeRetrieveError(F43)</f>
        <v/>
      </c>
      <c r="H43" s="17"/>
      <c r="J43" s="50"/>
      <c r="K43" s="99" t="s">
        <v>25</v>
      </c>
      <c r="L43" s="94" t="s">
        <v>182</v>
      </c>
      <c r="M43" s="94" t="s">
        <v>183</v>
      </c>
      <c r="N43" s="115" t="str">
        <f t="shared" si="1"/>
        <v>CNHQM3H60Y</v>
      </c>
      <c r="O43" s="115" t="str">
        <v>CNHQM3H60Y=TRHK</v>
      </c>
      <c r="P43" s="96" t="s">
        <v>123</v>
      </c>
      <c r="Q43" s="96" t="s">
        <v>123</v>
      </c>
      <c r="R43" s="96" t="s">
        <v>123</v>
      </c>
      <c r="S43" s="96" t="s">
        <v>123</v>
      </c>
      <c r="T43" s="98" t="e">
        <f>_xll.qlMidSafe($P43,$Q43)</f>
        <v>#NUM!</v>
      </c>
      <c r="U43" s="89"/>
      <c r="V43" s="97" t="e">
        <v>#NUM!</v>
      </c>
      <c r="W43" s="89"/>
      <c r="X43" s="130" t="e">
        <v>#NUM!</v>
      </c>
      <c r="Y43" s="95" t="e">
        <f>_xll.qlSimpleQuoteSetValue(F43,X43/100,Trigger)</f>
        <v>#NUM!</v>
      </c>
      <c r="Z43" s="82"/>
      <c r="AA43" s="11"/>
    </row>
    <row r="44" spans="1:27" ht="13.5" thickBot="1" x14ac:dyDescent="0.25">
      <c r="A44" s="16"/>
      <c r="B44" s="15"/>
      <c r="C44" s="15"/>
      <c r="D44" s="15"/>
      <c r="E44" s="15"/>
      <c r="F44" s="46"/>
      <c r="G44" s="46"/>
      <c r="H44" s="14"/>
      <c r="J44" s="80"/>
      <c r="K44" s="79"/>
      <c r="L44" s="79"/>
      <c r="M44" s="79"/>
      <c r="N44" s="15"/>
      <c r="O44" s="15"/>
      <c r="P44" s="15"/>
      <c r="Q44" s="15"/>
      <c r="R44" s="15"/>
      <c r="S44" s="15"/>
      <c r="T44" s="15"/>
      <c r="U44" s="79"/>
      <c r="V44" s="79"/>
      <c r="W44" s="79"/>
      <c r="X44" s="79"/>
      <c r="Y44" s="79"/>
      <c r="Z44" s="113"/>
    </row>
  </sheetData>
  <conditionalFormatting sqref="Y5:Y43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43</vt:i4>
      </vt:variant>
    </vt:vector>
  </HeadingPairs>
  <TitlesOfParts>
    <vt:vector size="49" baseType="lpstr">
      <vt:lpstr>General Settings</vt:lpstr>
      <vt:lpstr>CNH Hibor</vt:lpstr>
      <vt:lpstr>Deposits</vt:lpstr>
      <vt:lpstr>FRAs</vt:lpstr>
      <vt:lpstr>OIS</vt:lpstr>
      <vt:lpstr>Swap3M</vt:lpstr>
      <vt:lpstr>Calendar</vt:lpstr>
      <vt:lpstr>OIS!Contributor</vt:lpstr>
      <vt:lpstr>Contributor</vt:lpstr>
      <vt:lpstr>ContributorFRA</vt:lpstr>
      <vt:lpstr>Contributors</vt:lpstr>
      <vt:lpstr>ContributorTable</vt:lpstr>
      <vt:lpstr>Currency</vt:lpstr>
      <vt:lpstr>Discounting</vt:lpstr>
      <vt:lpstr>EvaluationDate</vt:lpstr>
      <vt:lpstr>FamilyName</vt:lpstr>
      <vt:lpstr>FileOverwrite</vt:lpstr>
      <vt:lpstr>FixingType</vt:lpstr>
      <vt:lpstr>FRAs!Instruments</vt:lpstr>
      <vt:lpstr>OIS!Instruments</vt:lpstr>
      <vt:lpstr>Swap3M!Instruments</vt:lpstr>
      <vt:lpstr>InterpolationType</vt:lpstr>
      <vt:lpstr>LastFixingsTrigger</vt:lpstr>
      <vt:lpstr>LastUpdate</vt:lpstr>
      <vt:lpstr>LiveDataFeed</vt:lpstr>
      <vt:lpstr>MoneyMarketDayCounter</vt:lpstr>
      <vt:lpstr>ObjectOverwrite</vt:lpstr>
      <vt:lpstr>Permanent</vt:lpstr>
      <vt:lpstr>PriceTickValue</vt:lpstr>
      <vt:lpstr>Deposits!Quote</vt:lpstr>
      <vt:lpstr>FRAs!Quote</vt:lpstr>
      <vt:lpstr>OIS!Quote</vt:lpstr>
      <vt:lpstr>Swap3M!Quote</vt:lpstr>
      <vt:lpstr>Deposits!QuoteLive</vt:lpstr>
      <vt:lpstr>FRAs!QuoteLive</vt:lpstr>
      <vt:lpstr>OIS!QuoteLive</vt:lpstr>
      <vt:lpstr>Swap3M!QuoteLive</vt:lpstr>
      <vt:lpstr>Deposits!QuoteStatic</vt:lpstr>
      <vt:lpstr>FRAs!QuoteStatic</vt:lpstr>
      <vt:lpstr>OIS!QuoteStatic</vt:lpstr>
      <vt:lpstr>Swap3M!QuoteStatic</vt:lpstr>
      <vt:lpstr>QuoteSuffix</vt:lpstr>
      <vt:lpstr>RateTickValue</vt:lpstr>
      <vt:lpstr>ReutersRtMode</vt:lpstr>
      <vt:lpstr>SerializationPath</vt:lpstr>
      <vt:lpstr>Serialize</vt:lpstr>
      <vt:lpstr>Swap3M4Y</vt:lpstr>
      <vt:lpstr>Trigger</vt:lpstr>
      <vt:lpstr>TriggerCounter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ZANZI MADDALENA</cp:lastModifiedBy>
  <dcterms:created xsi:type="dcterms:W3CDTF">2013-12-12T21:53:52Z</dcterms:created>
  <dcterms:modified xsi:type="dcterms:W3CDTF">2014-09-04T16:07:47Z</dcterms:modified>
</cp:coreProperties>
</file>