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Deposits" sheetId="7" r:id="rId4"/>
    <sheet name="Futures" sheetId="11" r:id="rId5"/>
    <sheet name="Swaps" sheetId="13" r:id="rId6"/>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5">Swaps!$K$1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RateHelpers!$B$2:$B$98</definedName>
    <definedName name="RateHelpersIncluded">RateHelpers!$F$2:$F$98</definedName>
    <definedName name="RateHelpersPriority">RateHelpers!$G$2:$G$98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4" i="7" l="1"/>
  <c r="D5" i="7"/>
  <c r="D6" i="7"/>
  <c r="D7" i="7"/>
  <c r="D8" i="7"/>
  <c r="D9" i="7"/>
  <c r="D10" i="7"/>
  <c r="D11" i="7"/>
  <c r="D12" i="7"/>
  <c r="D13" i="7"/>
  <c r="D14" i="7"/>
  <c r="D15" i="7"/>
  <c r="D16" i="7"/>
  <c r="D17" i="7"/>
  <c r="D18" i="7"/>
  <c r="D19" i="7"/>
  <c r="D20" i="7"/>
  <c r="C9" i="7"/>
  <c r="C10" i="7"/>
  <c r="C11" i="7"/>
  <c r="C14" i="7"/>
  <c r="C17" i="7"/>
  <c r="C20" i="7"/>
  <c r="C6" i="7"/>
  <c r="C7" i="7"/>
  <c r="D1" i="7"/>
  <c r="D3" i="11" a="1"/>
  <c r="E5" i="7"/>
  <c r="E4" i="7"/>
  <c r="F4" i="7"/>
  <c r="F5" i="7"/>
  <c r="K3" i="13"/>
  <c r="C19" i="7"/>
  <c r="C18" i="7"/>
  <c r="C16" i="7"/>
  <c r="C15" i="7"/>
  <c r="C13" i="7"/>
  <c r="C12" i="7"/>
  <c r="C8" i="7"/>
  <c r="E6" i="7"/>
  <c r="E10" i="7"/>
  <c r="E14" i="7"/>
  <c r="E18" i="7"/>
  <c r="E7" i="7"/>
  <c r="E11" i="7"/>
  <c r="E15" i="7"/>
  <c r="E19" i="7"/>
  <c r="E12" i="7"/>
  <c r="E16" i="7"/>
  <c r="E9" i="7"/>
  <c r="E13" i="7"/>
  <c r="E17" i="7"/>
  <c r="E8" i="7"/>
  <c r="B7" i="4" l="1"/>
  <c r="B16" i="4"/>
  <c r="B12" i="4"/>
  <c r="B8" i="4"/>
  <c r="B15" i="4"/>
  <c r="B11" i="4"/>
  <c r="B18" i="4"/>
  <c r="B14" i="4"/>
  <c r="B10" i="4"/>
  <c r="B6" i="4"/>
  <c r="B17" i="4"/>
  <c r="B13" i="4"/>
  <c r="B9" i="4"/>
  <c r="B5" i="4"/>
  <c r="B3" i="4"/>
  <c r="B4" i="4"/>
  <c r="D10" i="11"/>
  <c r="D18" i="11"/>
  <c r="D26" i="11"/>
  <c r="D34" i="11"/>
  <c r="D42" i="11"/>
  <c r="D3" i="11"/>
  <c r="D11" i="11"/>
  <c r="D19" i="11"/>
  <c r="D27" i="11"/>
  <c r="D35" i="11"/>
  <c r="D43" i="11"/>
  <c r="D4" i="11"/>
  <c r="D12" i="11"/>
  <c r="D20" i="11"/>
  <c r="D28" i="11"/>
  <c r="D36" i="11"/>
  <c r="D44" i="11"/>
  <c r="D5" i="11"/>
  <c r="D13" i="11"/>
  <c r="D21" i="11"/>
  <c r="D29" i="11"/>
  <c r="D37" i="11"/>
  <c r="D6" i="11"/>
  <c r="D14" i="11"/>
  <c r="D22" i="11"/>
  <c r="D30" i="11"/>
  <c r="D38" i="11"/>
  <c r="D7" i="11"/>
  <c r="D15" i="11"/>
  <c r="D23" i="11"/>
  <c r="D31" i="11"/>
  <c r="D39" i="11"/>
  <c r="D8" i="11"/>
  <c r="D16" i="11"/>
  <c r="D24" i="11"/>
  <c r="D32" i="11"/>
  <c r="D40" i="11"/>
  <c r="D9" i="11"/>
  <c r="D17" i="11"/>
  <c r="D25" i="11"/>
  <c r="D33" i="11"/>
  <c r="D41" i="11"/>
  <c r="C7" i="4"/>
  <c r="J7" i="4"/>
  <c r="I7" i="4"/>
  <c r="D7" i="4"/>
  <c r="C10" i="4"/>
  <c r="J10" i="4"/>
  <c r="I10" i="4"/>
  <c r="D10" i="4"/>
  <c r="C16" i="4"/>
  <c r="D16" i="4"/>
  <c r="J16" i="4"/>
  <c r="I16" i="4"/>
  <c r="C6" i="4"/>
  <c r="J6" i="4"/>
  <c r="I6" i="4"/>
  <c r="D6" i="4"/>
  <c r="C12" i="4"/>
  <c r="J12" i="4"/>
  <c r="I12" i="4"/>
  <c r="D12" i="4"/>
  <c r="C17" i="4"/>
  <c r="J17" i="4"/>
  <c r="I17" i="4"/>
  <c r="D17" i="4"/>
  <c r="C8" i="4"/>
  <c r="D8" i="4"/>
  <c r="J8" i="4"/>
  <c r="I8" i="4"/>
  <c r="C13" i="4"/>
  <c r="I13" i="4"/>
  <c r="D13" i="4"/>
  <c r="J13" i="4"/>
  <c r="C15" i="4"/>
  <c r="J15" i="4"/>
  <c r="I15" i="4"/>
  <c r="D15" i="4"/>
  <c r="C9" i="4"/>
  <c r="J9" i="4"/>
  <c r="I9" i="4"/>
  <c r="D9" i="4"/>
  <c r="C11" i="4"/>
  <c r="J11" i="4"/>
  <c r="I11" i="4"/>
  <c r="D11" i="4"/>
  <c r="C5" i="4"/>
  <c r="I5" i="4"/>
  <c r="D5" i="4"/>
  <c r="J5" i="4"/>
  <c r="C18" i="4"/>
  <c r="J18" i="4"/>
  <c r="I18" i="4"/>
  <c r="D18" i="4"/>
  <c r="C3" i="4"/>
  <c r="J3" i="4"/>
  <c r="I3" i="4"/>
  <c r="D3" i="4"/>
  <c r="C14" i="4"/>
  <c r="J14" i="4"/>
  <c r="I14" i="4"/>
  <c r="D14" i="4"/>
  <c r="C4" i="4"/>
  <c r="J4" i="4"/>
  <c r="I4" i="4"/>
  <c r="D4" i="4"/>
  <c r="J13" i="6" l="1"/>
  <c r="J14" i="6"/>
  <c r="I1" i="13" l="1"/>
  <c r="K1" i="13"/>
  <c r="H5" i="13"/>
  <c r="G1" i="11"/>
  <c r="H1"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1" i="7"/>
  <c r="D3" i="7"/>
  <c r="E20" i="7"/>
  <c r="E3" i="7"/>
  <c r="B2" i="4" l="1"/>
  <c r="B19" i="4"/>
  <c r="H16" i="13"/>
  <c r="H15" i="13"/>
  <c r="F32" i="13"/>
  <c r="H20" i="13"/>
  <c r="F27" i="13"/>
  <c r="F10" i="13"/>
  <c r="H26" i="13"/>
  <c r="F12" i="13"/>
  <c r="F7" i="13"/>
  <c r="J40" i="13"/>
  <c r="J37" i="13"/>
  <c r="F22" i="13"/>
  <c r="H17" i="13"/>
  <c r="F6" i="13"/>
  <c r="H25" i="13"/>
  <c r="F14" i="13"/>
  <c r="F9" i="13"/>
  <c r="J1" i="13"/>
  <c r="F24" i="13"/>
  <c r="F19" i="13"/>
  <c r="F8" i="13"/>
  <c r="F29" i="13"/>
  <c r="H18" i="13"/>
  <c r="F5" i="13"/>
  <c r="E2" i="7"/>
  <c r="C2" i="4"/>
  <c r="C19" i="4"/>
  <c r="J19" i="4"/>
  <c r="I19" i="4"/>
  <c r="D19" i="4"/>
  <c r="J21" i="13" l="1"/>
  <c r="J15" i="13"/>
  <c r="F20" i="13"/>
  <c r="F26" i="13"/>
  <c r="J5" i="13"/>
  <c r="H19" i="13"/>
  <c r="J27" i="13"/>
  <c r="J28" i="13"/>
  <c r="H27" i="13"/>
  <c r="J32" i="13"/>
  <c r="H9" i="13"/>
  <c r="J19" i="13"/>
  <c r="H10" i="13"/>
  <c r="J16" i="13"/>
  <c r="H12" i="13"/>
  <c r="H32" i="13"/>
  <c r="F25" i="13"/>
  <c r="J25" i="13"/>
  <c r="F40" i="13"/>
  <c r="H29" i="13"/>
  <c r="H24" i="13"/>
  <c r="J33" i="13"/>
  <c r="H6" i="13"/>
  <c r="H14" i="13"/>
  <c r="J24" i="13"/>
  <c r="H7" i="13"/>
  <c r="F16" i="13"/>
  <c r="H40" i="13"/>
  <c r="F15" i="13"/>
  <c r="J10" i="13"/>
  <c r="J13" i="13"/>
  <c r="H36" i="13"/>
  <c r="F36" i="13"/>
  <c r="J36" i="13"/>
  <c r="J11" i="13"/>
  <c r="J9" i="13"/>
  <c r="H11" i="13"/>
  <c r="H8" i="13"/>
  <c r="H28" i="13"/>
  <c r="F11" i="13"/>
  <c r="H13" i="13"/>
  <c r="H21" i="13"/>
  <c r="F18" i="13"/>
  <c r="J6" i="13"/>
  <c r="J7" i="13"/>
  <c r="H37" i="13"/>
  <c r="F13" i="13"/>
  <c r="F21" i="13"/>
  <c r="J26" i="13"/>
  <c r="F33" i="13"/>
  <c r="F37" i="13"/>
  <c r="J12" i="13"/>
  <c r="H23" i="13"/>
  <c r="F23" i="13"/>
  <c r="J38" i="13"/>
  <c r="F17" i="13"/>
  <c r="J18" i="13"/>
  <c r="J29" i="13"/>
  <c r="H33" i="13"/>
  <c r="J23" i="13"/>
  <c r="J17" i="13"/>
  <c r="F28" i="13"/>
  <c r="H38" i="13"/>
  <c r="H22" i="13"/>
  <c r="J41" i="13"/>
  <c r="H41" i="13"/>
  <c r="F38" i="13"/>
  <c r="F41" i="13"/>
  <c r="F30" i="13"/>
  <c r="H30" i="13"/>
  <c r="J30" i="13"/>
  <c r="F31" i="13"/>
  <c r="H31" i="13"/>
  <c r="J31" i="13"/>
  <c r="F34" i="13"/>
  <c r="H34" i="13"/>
  <c r="J34" i="13"/>
  <c r="F35" i="13"/>
  <c r="H35" i="13"/>
  <c r="J35" i="13"/>
  <c r="J8" i="13"/>
  <c r="J14" i="13"/>
  <c r="J22" i="13"/>
  <c r="F39" i="13"/>
  <c r="H39" i="13"/>
  <c r="J39" i="13"/>
  <c r="J20" i="13"/>
  <c r="F22" i="11"/>
  <c r="G22" i="11"/>
  <c r="F41" i="11"/>
  <c r="G41" i="11"/>
  <c r="F5" i="11"/>
  <c r="G5" i="11"/>
  <c r="F16" i="11"/>
  <c r="G16" i="11"/>
  <c r="F26" i="11"/>
  <c r="G26" i="11"/>
  <c r="G19" i="11"/>
  <c r="F19" i="11"/>
  <c r="F12" i="11"/>
  <c r="G12" i="11"/>
  <c r="F6" i="11"/>
  <c r="G6" i="11"/>
  <c r="F37" i="11"/>
  <c r="G37" i="11"/>
  <c r="F14" i="11"/>
  <c r="G14" i="11"/>
  <c r="F18" i="11"/>
  <c r="G18" i="11"/>
  <c r="F11" i="11"/>
  <c r="G11" i="11"/>
  <c r="F4" i="11"/>
  <c r="G4" i="11"/>
  <c r="G7" i="11"/>
  <c r="F7" i="11"/>
  <c r="F10" i="11"/>
  <c r="G10" i="11"/>
  <c r="F3" i="11"/>
  <c r="G3" i="11"/>
  <c r="F40" i="11"/>
  <c r="G40" i="11"/>
  <c r="F9" i="11"/>
  <c r="G9" i="11"/>
  <c r="G32" i="11"/>
  <c r="F32" i="11"/>
  <c r="F38" i="11"/>
  <c r="G38" i="11"/>
  <c r="F44" i="11"/>
  <c r="G44" i="11"/>
  <c r="F30" i="11"/>
  <c r="G30" i="11"/>
  <c r="F13" i="11"/>
  <c r="G13" i="11"/>
  <c r="G25" i="11"/>
  <c r="F25" i="11"/>
  <c r="F43" i="11"/>
  <c r="G43" i="11"/>
  <c r="F36" i="11"/>
  <c r="G36" i="11"/>
  <c r="F29" i="11"/>
  <c r="G29" i="11"/>
  <c r="F17" i="11"/>
  <c r="G17" i="11"/>
  <c r="F8" i="11"/>
  <c r="G8" i="11"/>
  <c r="G23" i="11"/>
  <c r="F23" i="11"/>
  <c r="F33" i="11"/>
  <c r="G33" i="11"/>
  <c r="G42" i="11"/>
  <c r="F42" i="11"/>
  <c r="F35" i="11"/>
  <c r="G35" i="11"/>
  <c r="F28" i="11"/>
  <c r="G28" i="11"/>
  <c r="F24" i="11"/>
  <c r="G24" i="11"/>
  <c r="G39" i="11"/>
  <c r="F39" i="11"/>
  <c r="G15" i="11"/>
  <c r="F15" i="11"/>
  <c r="F21" i="11"/>
  <c r="G21" i="11"/>
  <c r="G31" i="11"/>
  <c r="F31" i="11"/>
  <c r="F34" i="11"/>
  <c r="G34" i="11"/>
  <c r="F27" i="11"/>
  <c r="G27" i="11"/>
  <c r="F20" i="11"/>
  <c r="G20" i="11"/>
  <c r="D6" i="6"/>
  <c r="H2" i="11"/>
  <c r="H3" i="11"/>
  <c r="K21" i="13"/>
  <c r="K24" i="13"/>
  <c r="K26" i="13"/>
  <c r="K18" i="13"/>
  <c r="K41" i="13"/>
  <c r="K8" i="13"/>
  <c r="K15" i="13"/>
  <c r="K32" i="13"/>
  <c r="K25" i="13"/>
  <c r="K36" i="13"/>
  <c r="K29" i="13"/>
  <c r="K31" i="13"/>
  <c r="K14" i="13"/>
  <c r="K17" i="13"/>
  <c r="K40" i="13"/>
  <c r="K11" i="13"/>
  <c r="K37" i="13"/>
  <c r="K22" i="13"/>
  <c r="K23" i="13"/>
  <c r="K20" i="13"/>
  <c r="K19" i="13"/>
  <c r="K9" i="13"/>
  <c r="K6" i="13"/>
  <c r="K12" i="13"/>
  <c r="K34" i="13"/>
  <c r="K5" i="13"/>
  <c r="K7" i="13"/>
  <c r="K16" i="13"/>
  <c r="K33" i="13"/>
  <c r="K10" i="13"/>
  <c r="K39" i="13"/>
  <c r="K27" i="13"/>
  <c r="K13" i="13"/>
  <c r="K38" i="13"/>
  <c r="K30" i="13"/>
  <c r="K28" i="13"/>
  <c r="K35" i="13"/>
  <c r="H41" i="11"/>
  <c r="H16" i="11"/>
  <c r="H12" i="11"/>
  <c r="H6" i="11"/>
  <c r="H37" i="11"/>
  <c r="H44" i="11"/>
  <c r="H17" i="11"/>
  <c r="H21" i="11"/>
  <c r="H27" i="11"/>
  <c r="H20" i="11"/>
  <c r="H40" i="11"/>
  <c r="H28" i="11"/>
  <c r="H5" i="11"/>
  <c r="H36" i="11"/>
  <c r="H15" i="11"/>
  <c r="H25" i="11"/>
  <c r="H42" i="11"/>
  <c r="H39" i="11"/>
  <c r="H35" i="11"/>
  <c r="H31" i="11"/>
  <c r="H9" i="11"/>
  <c r="H8" i="11"/>
  <c r="H32" i="11"/>
  <c r="H22" i="11"/>
  <c r="H14" i="11"/>
  <c r="H24" i="11"/>
  <c r="H19" i="11"/>
  <c r="H23" i="11"/>
  <c r="H18" i="11"/>
  <c r="H10" i="11"/>
  <c r="H38" i="11"/>
  <c r="H30" i="11"/>
  <c r="H43" i="11"/>
  <c r="H4" i="11"/>
  <c r="H29" i="11"/>
  <c r="H34" i="11"/>
  <c r="H7" i="11"/>
  <c r="H26" i="11"/>
  <c r="H11" i="11"/>
  <c r="H33" i="11"/>
  <c r="H13" i="11"/>
  <c r="B1" i="6"/>
  <c r="F14" i="7"/>
  <c r="F12" i="7"/>
  <c r="F13" i="7"/>
  <c r="F20" i="7"/>
  <c r="F2" i="7"/>
  <c r="F3" i="7"/>
  <c r="I22" i="11"/>
  <c r="F10" i="7"/>
  <c r="I43" i="11"/>
  <c r="I28" i="11"/>
  <c r="F17" i="7"/>
  <c r="F11" i="7"/>
  <c r="I33" i="11"/>
  <c r="I30" i="11"/>
  <c r="B92" i="4" l="1"/>
  <c r="B85" i="4"/>
  <c r="B87" i="4"/>
  <c r="B95" i="4"/>
  <c r="B70" i="4"/>
  <c r="B84" i="4"/>
  <c r="B96" i="4"/>
  <c r="B67" i="4"/>
  <c r="B90" i="4"/>
  <c r="B73" i="4"/>
  <c r="B64" i="4"/>
  <c r="B62" i="4"/>
  <c r="B91" i="4"/>
  <c r="B69" i="4"/>
  <c r="B63" i="4"/>
  <c r="B66" i="4"/>
  <c r="B76" i="4"/>
  <c r="B77" i="4"/>
  <c r="B80" i="4"/>
  <c r="B79" i="4"/>
  <c r="B94" i="4"/>
  <c r="B68" i="4"/>
  <c r="B97" i="4"/>
  <c r="B74" i="4"/>
  <c r="B71" i="4"/>
  <c r="B88" i="4"/>
  <c r="B86" i="4"/>
  <c r="B93" i="4"/>
  <c r="B82" i="4"/>
  <c r="B89" i="4"/>
  <c r="B72" i="4"/>
  <c r="B65" i="4"/>
  <c r="B98" i="4"/>
  <c r="B75" i="4"/>
  <c r="B83" i="4"/>
  <c r="B81" i="4"/>
  <c r="B78" i="4"/>
  <c r="B30" i="4"/>
  <c r="B50" i="4"/>
  <c r="B28" i="4"/>
  <c r="B43" i="4"/>
  <c r="B24" i="4"/>
  <c r="B51" i="4"/>
  <c r="B46" i="4"/>
  <c r="B21" i="4"/>
  <c r="B60" i="4"/>
  <c r="B47" i="4"/>
  <c r="B55" i="4"/>
  <c r="B27" i="4"/>
  <c r="B35" i="4"/>
  <c r="B40" i="4"/>
  <c r="B36" i="4"/>
  <c r="B41" i="4"/>
  <c r="B31" i="4"/>
  <c r="B39" i="4"/>
  <c r="B49" i="4"/>
  <c r="B25" i="4"/>
  <c r="B26" i="4"/>
  <c r="B48" i="4"/>
  <c r="B52" i="4"/>
  <c r="B56" i="4"/>
  <c r="B59" i="4"/>
  <c r="B42" i="4"/>
  <c r="B32" i="4"/>
  <c r="B53" i="4"/>
  <c r="B22" i="4"/>
  <c r="B45" i="4"/>
  <c r="B57" i="4"/>
  <c r="B37" i="4"/>
  <c r="B44" i="4"/>
  <c r="B38" i="4"/>
  <c r="B34" i="4"/>
  <c r="B61" i="4"/>
  <c r="B54" i="4"/>
  <c r="B23" i="4"/>
  <c r="B29" i="4"/>
  <c r="B33" i="4"/>
  <c r="B58" i="4"/>
  <c r="B20" i="4"/>
  <c r="K2" i="13"/>
  <c r="D9" i="6"/>
  <c r="D16" i="6"/>
  <c r="D92" i="4"/>
  <c r="E92" i="4"/>
  <c r="I92" i="4"/>
  <c r="C92" i="4"/>
  <c r="J92" i="4"/>
  <c r="D90" i="4"/>
  <c r="E90" i="4"/>
  <c r="I90" i="4"/>
  <c r="C90" i="4"/>
  <c r="J90" i="4"/>
  <c r="D76" i="4"/>
  <c r="E76" i="4"/>
  <c r="J76" i="4"/>
  <c r="C76" i="4"/>
  <c r="I76" i="4"/>
  <c r="C85" i="4"/>
  <c r="J85" i="4"/>
  <c r="D85" i="4"/>
  <c r="E85" i="4"/>
  <c r="I85" i="4"/>
  <c r="C73" i="4"/>
  <c r="I73" i="4"/>
  <c r="J73" i="4"/>
  <c r="D73" i="4"/>
  <c r="E73" i="4"/>
  <c r="C77" i="4"/>
  <c r="I77" i="4"/>
  <c r="D77" i="4"/>
  <c r="E77" i="4"/>
  <c r="J77" i="4"/>
  <c r="C87" i="4"/>
  <c r="I87" i="4"/>
  <c r="D87" i="4"/>
  <c r="E87" i="4"/>
  <c r="J87" i="4"/>
  <c r="C64" i="4"/>
  <c r="I64" i="4"/>
  <c r="D64" i="4"/>
  <c r="E64" i="4"/>
  <c r="J64" i="4"/>
  <c r="D80" i="4"/>
  <c r="E80" i="4"/>
  <c r="C80" i="4"/>
  <c r="I80" i="4"/>
  <c r="J80" i="4"/>
  <c r="I95" i="4"/>
  <c r="C95" i="4"/>
  <c r="D95" i="4"/>
  <c r="E95" i="4"/>
  <c r="J95" i="4"/>
  <c r="I62" i="4"/>
  <c r="J62" i="4"/>
  <c r="E62" i="4"/>
  <c r="D62" i="4"/>
  <c r="C62" i="4"/>
  <c r="C79" i="4"/>
  <c r="I79" i="4"/>
  <c r="J79" i="4"/>
  <c r="D79" i="4"/>
  <c r="E79" i="4"/>
  <c r="D70" i="4"/>
  <c r="E70" i="4"/>
  <c r="I70" i="4"/>
  <c r="J70" i="4"/>
  <c r="C70" i="4"/>
  <c r="C91" i="4"/>
  <c r="J91" i="4"/>
  <c r="D91" i="4"/>
  <c r="E91" i="4"/>
  <c r="I91" i="4"/>
  <c r="C94" i="4"/>
  <c r="D94" i="4"/>
  <c r="E94" i="4"/>
  <c r="J94" i="4"/>
  <c r="I94" i="4"/>
  <c r="D84" i="4"/>
  <c r="E84" i="4"/>
  <c r="I84" i="4"/>
  <c r="C84" i="4"/>
  <c r="J84" i="4"/>
  <c r="C69" i="4"/>
  <c r="D69" i="4"/>
  <c r="E69" i="4"/>
  <c r="I69" i="4"/>
  <c r="J69" i="4"/>
  <c r="E68" i="4"/>
  <c r="I68" i="4"/>
  <c r="C68" i="4"/>
  <c r="D68" i="4"/>
  <c r="J68" i="4"/>
  <c r="C96" i="4"/>
  <c r="D96" i="4"/>
  <c r="E96" i="4"/>
  <c r="J96" i="4"/>
  <c r="I96" i="4"/>
  <c r="D63" i="4"/>
  <c r="E63" i="4"/>
  <c r="J63" i="4"/>
  <c r="C63" i="4"/>
  <c r="I63" i="4"/>
  <c r="J97" i="4"/>
  <c r="C97" i="4"/>
  <c r="D97" i="4"/>
  <c r="E97" i="4"/>
  <c r="I97" i="4"/>
  <c r="C67" i="4"/>
  <c r="D67" i="4"/>
  <c r="J67" i="4"/>
  <c r="E67" i="4"/>
  <c r="I67" i="4"/>
  <c r="D66" i="4"/>
  <c r="E66" i="4"/>
  <c r="I66" i="4"/>
  <c r="J66" i="4"/>
  <c r="C66" i="4"/>
  <c r="J30" i="4"/>
  <c r="I30" i="4"/>
  <c r="D30" i="4"/>
  <c r="C30" i="4"/>
  <c r="E30" i="4"/>
  <c r="J60" i="4"/>
  <c r="I60" i="4"/>
  <c r="D60" i="4"/>
  <c r="C60" i="4"/>
  <c r="E60" i="4"/>
  <c r="J31" i="4"/>
  <c r="I31" i="4"/>
  <c r="D31" i="4"/>
  <c r="C31" i="4"/>
  <c r="E31" i="4"/>
  <c r="J59" i="4"/>
  <c r="I59" i="4"/>
  <c r="D59" i="4"/>
  <c r="C59" i="4"/>
  <c r="E59" i="4"/>
  <c r="J44" i="4"/>
  <c r="I44" i="4"/>
  <c r="D44" i="4"/>
  <c r="C44" i="4"/>
  <c r="E44" i="4"/>
  <c r="J58" i="4"/>
  <c r="I58" i="4"/>
  <c r="D58" i="4"/>
  <c r="C58" i="4"/>
  <c r="E58" i="4"/>
  <c r="J50" i="4"/>
  <c r="I50" i="4"/>
  <c r="D50" i="4"/>
  <c r="C50" i="4"/>
  <c r="E50" i="4"/>
  <c r="J47" i="4"/>
  <c r="I47" i="4"/>
  <c r="D47" i="4"/>
  <c r="C47" i="4"/>
  <c r="E47" i="4"/>
  <c r="J39" i="4"/>
  <c r="I39" i="4"/>
  <c r="D39" i="4"/>
  <c r="C39" i="4"/>
  <c r="E39" i="4"/>
  <c r="J42" i="4"/>
  <c r="I42" i="4"/>
  <c r="D42" i="4"/>
  <c r="C42" i="4"/>
  <c r="E42" i="4"/>
  <c r="J38" i="4"/>
  <c r="I38" i="4"/>
  <c r="D38" i="4"/>
  <c r="C38" i="4"/>
  <c r="E38" i="4"/>
  <c r="C20" i="4"/>
  <c r="D20" i="4"/>
  <c r="I20" i="4"/>
  <c r="J20" i="4"/>
  <c r="E20" i="4"/>
  <c r="D2" i="5" a="1"/>
  <c r="J28" i="4"/>
  <c r="I28" i="4"/>
  <c r="D28" i="4"/>
  <c r="C28" i="4"/>
  <c r="E28" i="4"/>
  <c r="J55" i="4"/>
  <c r="I55" i="4"/>
  <c r="D55" i="4"/>
  <c r="C55" i="4"/>
  <c r="E55" i="4"/>
  <c r="J49" i="4"/>
  <c r="I49" i="4"/>
  <c r="D49" i="4"/>
  <c r="C49" i="4"/>
  <c r="E49" i="4"/>
  <c r="J32" i="4"/>
  <c r="I32" i="4"/>
  <c r="D32" i="4"/>
  <c r="C32" i="4"/>
  <c r="E32" i="4"/>
  <c r="J34" i="4"/>
  <c r="I34" i="4"/>
  <c r="D34" i="4"/>
  <c r="C34" i="4"/>
  <c r="E34" i="4"/>
  <c r="J43" i="4"/>
  <c r="I43" i="4"/>
  <c r="D43" i="4"/>
  <c r="C43" i="4"/>
  <c r="E43" i="4"/>
  <c r="J27" i="4"/>
  <c r="I27" i="4"/>
  <c r="D27" i="4"/>
  <c r="C27" i="4"/>
  <c r="E27" i="4"/>
  <c r="J25" i="4"/>
  <c r="I25" i="4"/>
  <c r="D25" i="4"/>
  <c r="C25" i="4"/>
  <c r="E25" i="4"/>
  <c r="I53" i="4"/>
  <c r="J53" i="4"/>
  <c r="D53" i="4"/>
  <c r="C53" i="4"/>
  <c r="E53" i="4"/>
  <c r="I61" i="4"/>
  <c r="J61" i="4"/>
  <c r="D61" i="4"/>
  <c r="C61" i="4"/>
  <c r="E61" i="4"/>
  <c r="J24" i="4"/>
  <c r="I24" i="4"/>
  <c r="D24" i="4"/>
  <c r="C24" i="4"/>
  <c r="E24" i="4"/>
  <c r="J35" i="4"/>
  <c r="I35" i="4"/>
  <c r="D35" i="4"/>
  <c r="C35" i="4"/>
  <c r="E35" i="4"/>
  <c r="J26" i="4"/>
  <c r="I26" i="4"/>
  <c r="D26" i="4"/>
  <c r="C26" i="4"/>
  <c r="E26" i="4"/>
  <c r="J22" i="4"/>
  <c r="I22" i="4"/>
  <c r="D22" i="4"/>
  <c r="C22" i="4"/>
  <c r="E22" i="4"/>
  <c r="J54" i="4"/>
  <c r="I54" i="4"/>
  <c r="D54" i="4"/>
  <c r="C54" i="4"/>
  <c r="E54" i="4"/>
  <c r="J51" i="4"/>
  <c r="I51" i="4"/>
  <c r="D51" i="4"/>
  <c r="C51" i="4"/>
  <c r="E51" i="4"/>
  <c r="J40" i="4"/>
  <c r="I40" i="4"/>
  <c r="D40" i="4"/>
  <c r="C40" i="4"/>
  <c r="E40" i="4"/>
  <c r="J48" i="4"/>
  <c r="I48" i="4"/>
  <c r="D48" i="4"/>
  <c r="C48" i="4"/>
  <c r="E48" i="4"/>
  <c r="I45" i="4"/>
  <c r="J45" i="4"/>
  <c r="D45" i="4"/>
  <c r="C45" i="4"/>
  <c r="E45" i="4"/>
  <c r="J23" i="4"/>
  <c r="I23" i="4"/>
  <c r="D23" i="4"/>
  <c r="C23" i="4"/>
  <c r="E23" i="4"/>
  <c r="J46" i="4"/>
  <c r="I46" i="4"/>
  <c r="D46" i="4"/>
  <c r="C46" i="4"/>
  <c r="E46" i="4"/>
  <c r="J36" i="4"/>
  <c r="I36" i="4"/>
  <c r="D36" i="4"/>
  <c r="C36" i="4"/>
  <c r="E36" i="4"/>
  <c r="J52" i="4"/>
  <c r="I52" i="4"/>
  <c r="D52" i="4"/>
  <c r="C52" i="4"/>
  <c r="E52" i="4"/>
  <c r="J57" i="4"/>
  <c r="I57" i="4"/>
  <c r="D57" i="4"/>
  <c r="C57" i="4"/>
  <c r="E57" i="4"/>
  <c r="I29" i="4"/>
  <c r="J29" i="4"/>
  <c r="D29" i="4"/>
  <c r="C29" i="4"/>
  <c r="E29" i="4"/>
  <c r="J21" i="4"/>
  <c r="I21" i="4"/>
  <c r="D21" i="4"/>
  <c r="C21" i="4"/>
  <c r="E21" i="4"/>
  <c r="J41" i="4"/>
  <c r="I41" i="4"/>
  <c r="D41" i="4"/>
  <c r="C41" i="4"/>
  <c r="E41" i="4"/>
  <c r="J56" i="4"/>
  <c r="I56" i="4"/>
  <c r="D56" i="4"/>
  <c r="C56" i="4"/>
  <c r="E56" i="4"/>
  <c r="I37" i="4"/>
  <c r="J37" i="4"/>
  <c r="D37" i="4"/>
  <c r="C37" i="4"/>
  <c r="E37" i="4"/>
  <c r="J33" i="4"/>
  <c r="I33" i="4"/>
  <c r="D33" i="4"/>
  <c r="C33" i="4"/>
  <c r="E33" i="4"/>
  <c r="I8" i="11"/>
  <c r="L22" i="13"/>
  <c r="L19" i="13"/>
  <c r="L21" i="13"/>
  <c r="L40" i="13"/>
  <c r="L26" i="13"/>
  <c r="L38" i="13"/>
  <c r="J2" i="4"/>
  <c r="L9" i="13"/>
  <c r="L35" i="13"/>
  <c r="I14" i="11"/>
  <c r="L30" i="13"/>
  <c r="L12" i="13"/>
  <c r="I3" i="11"/>
  <c r="I9" i="11"/>
  <c r="I13" i="11"/>
  <c r="I2" i="11"/>
  <c r="L2" i="13"/>
  <c r="L36" i="13"/>
  <c r="I10" i="11"/>
  <c r="I34" i="11"/>
  <c r="L25" i="13"/>
  <c r="L16" i="13"/>
  <c r="L29" i="13"/>
  <c r="L28" i="13"/>
  <c r="L23" i="13"/>
  <c r="L6" i="13"/>
  <c r="L13" i="13"/>
  <c r="L17" i="13"/>
  <c r="L5" i="13"/>
  <c r="L37" i="13"/>
  <c r="I5" i="11"/>
  <c r="L3" i="13"/>
  <c r="L39" i="13"/>
  <c r="L10" i="13"/>
  <c r="I31" i="11"/>
  <c r="I16" i="11"/>
  <c r="L14" i="13"/>
  <c r="L31" i="13"/>
  <c r="I2" i="4"/>
  <c r="L24" i="13"/>
  <c r="L20" i="13"/>
  <c r="L27" i="13"/>
  <c r="L18" i="13"/>
  <c r="I37" i="11"/>
  <c r="I40" i="11"/>
  <c r="I4" i="11"/>
  <c r="I11" i="11"/>
  <c r="I6" i="11"/>
  <c r="I12" i="11"/>
  <c r="I7" i="11"/>
  <c r="L8" i="13"/>
  <c r="L15" i="13"/>
  <c r="I25" i="11"/>
  <c r="L32" i="13"/>
  <c r="D2" i="4"/>
  <c r="L11" i="13"/>
  <c r="L34" i="13"/>
  <c r="L33" i="13"/>
  <c r="L41" i="13"/>
  <c r="L7" i="13"/>
  <c r="I19" i="11"/>
  <c r="I21" i="11"/>
  <c r="I41" i="11"/>
  <c r="I38" i="11"/>
  <c r="I17" i="11"/>
  <c r="I29" i="11"/>
  <c r="I42" i="11"/>
  <c r="I32" i="11"/>
  <c r="I36" i="11"/>
  <c r="I24" i="11"/>
  <c r="I27" i="11"/>
  <c r="I44" i="11"/>
  <c r="I35" i="11"/>
  <c r="I23" i="11"/>
  <c r="I26" i="11"/>
  <c r="I15" i="11"/>
  <c r="I20" i="11"/>
  <c r="I39" i="11"/>
  <c r="I18" i="11"/>
  <c r="J74" i="4"/>
  <c r="I74" i="4"/>
  <c r="C74" i="4"/>
  <c r="E74" i="4"/>
  <c r="D74" i="4"/>
  <c r="J71" i="4"/>
  <c r="E71" i="4"/>
  <c r="D71" i="4"/>
  <c r="I71" i="4"/>
  <c r="C71" i="4"/>
  <c r="I88" i="4"/>
  <c r="C88" i="4"/>
  <c r="J88" i="4"/>
  <c r="E88" i="4"/>
  <c r="D88" i="4"/>
  <c r="I86" i="4"/>
  <c r="J86" i="4"/>
  <c r="C86" i="4"/>
  <c r="E86" i="4"/>
  <c r="D86" i="4"/>
  <c r="J93" i="4"/>
  <c r="I93" i="4"/>
  <c r="E93" i="4"/>
  <c r="D93" i="4"/>
  <c r="C93" i="4"/>
  <c r="C82" i="4"/>
  <c r="J82" i="4"/>
  <c r="I82" i="4"/>
  <c r="E82" i="4"/>
  <c r="D82" i="4"/>
  <c r="I89" i="4"/>
  <c r="J89" i="4"/>
  <c r="E89" i="4"/>
  <c r="D89" i="4"/>
  <c r="C89" i="4"/>
  <c r="J72" i="4"/>
  <c r="I72" i="4"/>
  <c r="C72" i="4"/>
  <c r="E72" i="4"/>
  <c r="D72" i="4"/>
  <c r="J65" i="4"/>
  <c r="I65" i="4"/>
  <c r="E65" i="4"/>
  <c r="D65" i="4"/>
  <c r="C65" i="4"/>
  <c r="J98" i="4"/>
  <c r="I98" i="4"/>
  <c r="E98" i="4"/>
  <c r="D98" i="4"/>
  <c r="C98" i="4"/>
  <c r="J75" i="4"/>
  <c r="E75" i="4"/>
  <c r="D75" i="4"/>
  <c r="I75" i="4"/>
  <c r="C75" i="4"/>
  <c r="J83" i="4"/>
  <c r="I83" i="4"/>
  <c r="E83" i="4"/>
  <c r="D83" i="4"/>
  <c r="C83" i="4"/>
  <c r="J81" i="4"/>
  <c r="I81" i="4"/>
  <c r="E81" i="4"/>
  <c r="D81" i="4"/>
  <c r="C81" i="4"/>
  <c r="J78" i="4"/>
  <c r="I78" i="4"/>
  <c r="C78" i="4"/>
  <c r="E78" i="4"/>
  <c r="D78"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E7" i="5"/>
  <c r="E27" i="5"/>
  <c r="E15" i="5"/>
  <c r="E35" i="5"/>
  <c r="E23" i="5"/>
  <c r="E43" i="5"/>
  <c r="E31" i="5"/>
  <c r="E51" i="5"/>
  <c r="E39" i="5"/>
  <c r="E59" i="5"/>
  <c r="E47" i="5"/>
  <c r="E20" i="5"/>
  <c r="E2" i="5"/>
  <c r="E22" i="5"/>
  <c r="E83" i="5"/>
  <c r="E17" i="5"/>
  <c r="E88" i="5"/>
  <c r="E104" i="5"/>
  <c r="E75" i="5"/>
  <c r="E11" i="5"/>
  <c r="E74" i="5"/>
  <c r="E4" i="5"/>
  <c r="E26" i="5"/>
  <c r="E29" i="5"/>
  <c r="E72" i="5"/>
  <c r="E30" i="5"/>
  <c r="E85" i="5"/>
  <c r="E71" i="5"/>
  <c r="E91" i="5"/>
  <c r="E79" i="5"/>
  <c r="E99" i="5"/>
  <c r="E87" i="5"/>
  <c r="E107" i="5"/>
  <c r="E95" i="5"/>
  <c r="E115" i="5"/>
  <c r="E103" i="5"/>
  <c r="E123" i="5"/>
  <c r="E111" i="5"/>
  <c r="E70" i="5"/>
  <c r="E19" i="5"/>
  <c r="E64" i="5"/>
  <c r="E109" i="5"/>
  <c r="E82" i="5"/>
  <c r="E126" i="5"/>
  <c r="E6" i="5"/>
  <c r="E112" i="5"/>
  <c r="E68" i="5"/>
  <c r="E81" i="5"/>
  <c r="E9" i="5"/>
  <c r="E57" i="5"/>
  <c r="E124" i="5"/>
  <c r="E34" i="5"/>
  <c r="E50" i="5"/>
  <c r="E60" i="5"/>
  <c r="E73" i="5"/>
  <c r="E67" i="5"/>
  <c r="E13" i="5"/>
  <c r="E98" i="5"/>
  <c r="E119" i="5"/>
  <c r="E16" i="5"/>
  <c r="E28" i="5"/>
  <c r="E24" i="5"/>
  <c r="E36" i="5"/>
  <c r="E32" i="5"/>
  <c r="E44" i="5"/>
  <c r="E40" i="5"/>
  <c r="E52" i="5"/>
  <c r="E48" i="5"/>
  <c r="E5" i="5"/>
  <c r="E56" i="5"/>
  <c r="E63" i="5"/>
  <c r="E62" i="5"/>
  <c r="E18" i="5"/>
  <c r="E78" i="5"/>
  <c r="E12" i="5"/>
  <c r="E108" i="5"/>
  <c r="E38" i="5"/>
  <c r="E120" i="5"/>
  <c r="E46" i="5"/>
  <c r="E65" i="5"/>
  <c r="E8" i="5"/>
  <c r="E54" i="5"/>
  <c r="E77" i="5"/>
  <c r="E58" i="5"/>
  <c r="E93" i="5"/>
  <c r="E90" i="5"/>
  <c r="E101" i="5"/>
  <c r="E80" i="5"/>
  <c r="E96" i="5"/>
  <c r="E117" i="5"/>
  <c r="E118" i="5"/>
  <c r="E84" i="5"/>
  <c r="E102" i="5"/>
  <c r="E125" i="5"/>
  <c r="E66" i="5"/>
  <c r="E25" i="5"/>
  <c r="E45" i="5"/>
  <c r="E33" i="5"/>
  <c r="E69" i="5"/>
  <c r="E41" i="5"/>
  <c r="E92" i="5"/>
  <c r="E49" i="5"/>
  <c r="E110" i="5"/>
  <c r="E14" i="5"/>
  <c r="E86" i="5"/>
  <c r="E42" i="5"/>
  <c r="E61" i="5"/>
  <c r="E122" i="5"/>
  <c r="E89" i="5"/>
  <c r="E116" i="5"/>
  <c r="E97" i="5"/>
  <c r="E21" i="5"/>
  <c r="E105" i="5"/>
  <c r="E53" i="5"/>
  <c r="E113" i="5"/>
  <c r="E76" i="5"/>
  <c r="E121" i="5"/>
  <c r="E94" i="5"/>
  <c r="E55" i="5"/>
  <c r="E37" i="5"/>
  <c r="E10" i="5"/>
  <c r="E100" i="5"/>
  <c r="E106" i="5"/>
  <c r="E114" i="5"/>
  <c r="E3" i="5"/>
  <c r="I71" i="5"/>
  <c r="H31" i="5"/>
  <c r="H19" i="5"/>
  <c r="I66" i="5"/>
  <c r="H21" i="5"/>
  <c r="H96" i="5"/>
  <c r="I120" i="5"/>
  <c r="I88" i="5"/>
  <c r="H26" i="5"/>
  <c r="G119" i="5"/>
  <c r="I87" i="5"/>
  <c r="H38" i="5"/>
  <c r="F70" i="5"/>
  <c r="G57" i="5"/>
  <c r="F113" i="5"/>
  <c r="F6" i="5"/>
  <c r="F110" i="5"/>
  <c r="I7" i="5"/>
  <c r="H32" i="5"/>
  <c r="G21" i="5"/>
  <c r="G45" i="5"/>
  <c r="I89" i="5"/>
  <c r="F75" i="5"/>
  <c r="H37" i="5"/>
  <c r="F24" i="5"/>
  <c r="I34" i="5"/>
  <c r="F116" i="5"/>
  <c r="I23" i="5"/>
  <c r="F86" i="5"/>
  <c r="I123" i="5"/>
  <c r="I122" i="5"/>
  <c r="I38" i="5"/>
  <c r="I42" i="5"/>
  <c r="F76" i="5"/>
  <c r="I17" i="5"/>
  <c r="F81" i="5"/>
  <c r="G23" i="5"/>
  <c r="H118" i="5"/>
  <c r="G108" i="5"/>
  <c r="H42" i="5"/>
  <c r="F112" i="5"/>
  <c r="F51" i="5"/>
  <c r="F57" i="5"/>
  <c r="I32" i="5"/>
  <c r="H54" i="5"/>
  <c r="H48" i="5"/>
  <c r="G118" i="5"/>
  <c r="I80" i="5"/>
  <c r="F94" i="5"/>
  <c r="F55" i="5"/>
  <c r="G72" i="5"/>
  <c r="F78" i="5"/>
  <c r="H120" i="5"/>
  <c r="G71" i="5"/>
  <c r="G54" i="5"/>
  <c r="H83" i="5"/>
  <c r="G124" i="5"/>
  <c r="F85" i="5"/>
  <c r="F121" i="5"/>
  <c r="F65" i="5"/>
  <c r="F40" i="5"/>
  <c r="H29" i="5"/>
  <c r="F49" i="5"/>
  <c r="G100" i="5"/>
  <c r="I52" i="5"/>
  <c r="F59" i="5"/>
  <c r="F58" i="5"/>
  <c r="I15" i="5"/>
  <c r="F96" i="5"/>
  <c r="G33" i="5"/>
  <c r="I97" i="5"/>
  <c r="I107" i="5"/>
  <c r="H107" i="5"/>
  <c r="H34" i="5"/>
  <c r="I113" i="5"/>
  <c r="I84" i="5"/>
  <c r="H39" i="5"/>
  <c r="H70" i="5"/>
  <c r="H78" i="5"/>
  <c r="G97" i="5"/>
  <c r="F103" i="5"/>
  <c r="F102" i="5"/>
  <c r="G113" i="5"/>
  <c r="G28" i="5"/>
  <c r="F120" i="5"/>
  <c r="H53" i="5"/>
  <c r="I103" i="5"/>
  <c r="G66" i="5"/>
  <c r="G123" i="5"/>
  <c r="G35" i="5"/>
  <c r="I77" i="5"/>
  <c r="H80" i="5"/>
  <c r="G30" i="5"/>
  <c r="F19" i="5"/>
  <c r="H64" i="5"/>
  <c r="G117" i="5"/>
  <c r="I61" i="5"/>
  <c r="G86" i="5"/>
  <c r="G99" i="5"/>
  <c r="G114" i="5"/>
  <c r="F71" i="5"/>
  <c r="F68" i="5"/>
  <c r="I95" i="5"/>
  <c r="F28" i="5"/>
  <c r="F106" i="5"/>
  <c r="G101" i="5"/>
  <c r="I5" i="5"/>
  <c r="F101" i="5"/>
  <c r="G76" i="5"/>
  <c r="H103" i="5"/>
  <c r="F73" i="5"/>
  <c r="F100" i="5"/>
  <c r="I43" i="5"/>
  <c r="I9" i="5"/>
  <c r="F67" i="5"/>
  <c r="G90" i="5"/>
  <c r="F62" i="5"/>
  <c r="H44" i="5"/>
  <c r="G51" i="5"/>
  <c r="H77" i="5"/>
  <c r="F39" i="5"/>
  <c r="G19" i="5"/>
  <c r="F31" i="5"/>
  <c r="F89" i="5"/>
  <c r="F109" i="5"/>
  <c r="H108" i="5"/>
  <c r="H119" i="5"/>
  <c r="I76" i="5"/>
  <c r="G89" i="5"/>
  <c r="I36" i="5"/>
  <c r="F7" i="5"/>
  <c r="F56" i="5"/>
  <c r="G24" i="5"/>
  <c r="H47" i="5"/>
  <c r="H100" i="5"/>
  <c r="I74" i="5"/>
  <c r="F15" i="5"/>
  <c r="F4" i="5"/>
  <c r="F36" i="5"/>
  <c r="H81" i="5"/>
  <c r="I53" i="5"/>
  <c r="I59" i="5"/>
  <c r="G16" i="5"/>
  <c r="F54" i="5"/>
  <c r="G96" i="5"/>
  <c r="G40" i="5"/>
  <c r="I10" i="5"/>
  <c r="F5" i="5"/>
  <c r="I33" i="5"/>
  <c r="F10" i="5"/>
  <c r="H27" i="5"/>
  <c r="G126" i="5"/>
  <c r="G64" i="5"/>
  <c r="F8" i="5"/>
  <c r="I58" i="5"/>
  <c r="H7" i="5"/>
  <c r="F79" i="5"/>
  <c r="F92" i="5"/>
  <c r="F22" i="5"/>
  <c r="H62" i="5"/>
  <c r="H35" i="5"/>
  <c r="H58" i="5"/>
  <c r="F29" i="5"/>
  <c r="I44" i="5"/>
  <c r="H74" i="5"/>
  <c r="I12" i="5"/>
  <c r="G91" i="5"/>
  <c r="G73" i="5"/>
  <c r="F12" i="5"/>
  <c r="I124" i="5"/>
  <c r="I14" i="5"/>
  <c r="I90" i="5"/>
  <c r="I49" i="5"/>
  <c r="F21" i="5"/>
  <c r="F64" i="5"/>
  <c r="H40" i="5"/>
  <c r="H55" i="5"/>
  <c r="H6" i="5"/>
  <c r="H94" i="5"/>
  <c r="H90" i="5"/>
  <c r="H114" i="5"/>
  <c r="H10" i="5"/>
  <c r="G6" i="5"/>
  <c r="G4" i="5"/>
  <c r="G121" i="5"/>
  <c r="F48" i="5"/>
  <c r="G50" i="5"/>
  <c r="H23" i="5"/>
  <c r="G65" i="5"/>
  <c r="G14" i="5"/>
  <c r="I94" i="5"/>
  <c r="F32" i="5"/>
  <c r="I111" i="5"/>
  <c r="F124" i="5"/>
  <c r="G5" i="5"/>
  <c r="G98" i="5"/>
  <c r="I70" i="5"/>
  <c r="I69" i="5"/>
  <c r="I4" i="5"/>
  <c r="G47" i="5"/>
  <c r="H121" i="5"/>
  <c r="F60" i="5"/>
  <c r="F30" i="5"/>
  <c r="H88" i="5"/>
  <c r="I22" i="5"/>
  <c r="G7" i="5"/>
  <c r="H87" i="5"/>
  <c r="G59" i="5"/>
  <c r="F115" i="5"/>
  <c r="F72" i="5"/>
  <c r="I2" i="5"/>
  <c r="G70" i="5"/>
  <c r="H93" i="5"/>
  <c r="H15" i="5"/>
  <c r="I26" i="5"/>
  <c r="F23" i="5"/>
  <c r="G46" i="5"/>
  <c r="G103" i="5"/>
  <c r="G62" i="5"/>
  <c r="F52" i="5"/>
  <c r="G111" i="5"/>
  <c r="H109" i="5"/>
  <c r="I40" i="5"/>
  <c r="H8" i="5"/>
  <c r="I60" i="5"/>
  <c r="G85" i="5"/>
  <c r="G95" i="5"/>
  <c r="G49" i="5"/>
  <c r="I118" i="5"/>
  <c r="G12" i="5"/>
  <c r="G87" i="5"/>
  <c r="G92" i="5"/>
  <c r="B6" i="5"/>
  <c r="I110" i="5"/>
  <c r="I105" i="5"/>
  <c r="H28" i="5"/>
  <c r="I106" i="5"/>
  <c r="F47" i="5"/>
  <c r="G13" i="5"/>
  <c r="H30" i="5"/>
  <c r="F77" i="5"/>
  <c r="I8" i="5"/>
  <c r="H65" i="5"/>
  <c r="H105" i="5"/>
  <c r="I102" i="5"/>
  <c r="G58" i="5"/>
  <c r="G2" i="5"/>
  <c r="H69" i="5"/>
  <c r="H49" i="5"/>
  <c r="H57" i="5"/>
  <c r="F46" i="5"/>
  <c r="G120" i="5"/>
  <c r="G25" i="5"/>
  <c r="G105" i="5"/>
  <c r="F61" i="5"/>
  <c r="F105" i="5"/>
  <c r="I11" i="5"/>
  <c r="F14" i="5"/>
  <c r="H43" i="5"/>
  <c r="H101" i="5"/>
  <c r="H68" i="5"/>
  <c r="I50" i="5"/>
  <c r="H97" i="5"/>
  <c r="I116" i="5"/>
  <c r="F42" i="5"/>
  <c r="I56" i="5"/>
  <c r="I91" i="5"/>
  <c r="I114" i="5"/>
  <c r="G9" i="5"/>
  <c r="G55" i="5"/>
  <c r="F33" i="5"/>
  <c r="H71" i="5"/>
  <c r="G11" i="5"/>
  <c r="G31" i="5"/>
  <c r="I73" i="5"/>
  <c r="I108" i="5"/>
  <c r="H66" i="5"/>
  <c r="I126" i="5"/>
  <c r="I18" i="5"/>
  <c r="G82" i="5"/>
  <c r="H12" i="5"/>
  <c r="I121" i="5"/>
  <c r="H56" i="5"/>
  <c r="G67" i="5"/>
  <c r="H86" i="5"/>
  <c r="F84" i="5"/>
  <c r="I98" i="5"/>
  <c r="I64" i="5"/>
  <c r="H24" i="5"/>
  <c r="H22" i="5"/>
  <c r="H36" i="5"/>
  <c r="G20" i="5"/>
  <c r="F63" i="5"/>
  <c r="H9" i="5"/>
  <c r="H95" i="5"/>
  <c r="F111" i="5"/>
  <c r="G26" i="5"/>
  <c r="I101" i="5"/>
  <c r="F74" i="5"/>
  <c r="G48" i="5"/>
  <c r="G41" i="5"/>
  <c r="H73" i="5"/>
  <c r="H72" i="5"/>
  <c r="G77" i="5"/>
  <c r="F13" i="5"/>
  <c r="G68" i="5"/>
  <c r="F3" i="5"/>
  <c r="G29" i="5"/>
  <c r="H13" i="5"/>
  <c r="F9" i="5"/>
  <c r="G52" i="5"/>
  <c r="I62" i="5"/>
  <c r="F45" i="5"/>
  <c r="G61" i="5"/>
  <c r="G69" i="5"/>
  <c r="H104" i="5"/>
  <c r="G125" i="5"/>
  <c r="F119" i="5"/>
  <c r="H18" i="5"/>
  <c r="H60" i="5"/>
  <c r="H46" i="5"/>
  <c r="G94" i="5"/>
  <c r="F99" i="5"/>
  <c r="F118" i="5"/>
  <c r="G38" i="5"/>
  <c r="G10" i="5"/>
  <c r="G110" i="5"/>
  <c r="H67" i="5"/>
  <c r="F83" i="5"/>
  <c r="G27" i="5"/>
  <c r="H122" i="5"/>
  <c r="H63" i="5"/>
  <c r="F34" i="5"/>
  <c r="G102" i="5"/>
  <c r="I72" i="5"/>
  <c r="I83" i="5"/>
  <c r="H3" i="5"/>
  <c r="G15" i="5"/>
  <c r="H116" i="5"/>
  <c r="H124" i="5"/>
  <c r="G3" i="5"/>
  <c r="I115" i="5"/>
  <c r="I104" i="5"/>
  <c r="I85" i="5"/>
  <c r="G88" i="5"/>
  <c r="G43" i="5"/>
  <c r="F69" i="5"/>
  <c r="H102" i="5"/>
  <c r="H11" i="5"/>
  <c r="H45" i="5"/>
  <c r="H125" i="5"/>
  <c r="F20" i="5"/>
  <c r="G106" i="5"/>
  <c r="I51" i="5"/>
  <c r="I45" i="5"/>
  <c r="H115" i="5"/>
  <c r="F107" i="5"/>
  <c r="I100" i="5"/>
  <c r="F126" i="5"/>
  <c r="I28" i="5"/>
  <c r="G63" i="5"/>
  <c r="H85" i="5"/>
  <c r="I67" i="5"/>
  <c r="G75" i="5"/>
  <c r="F93" i="5"/>
  <c r="H41" i="5"/>
  <c r="I20" i="5"/>
  <c r="I25" i="5"/>
  <c r="G83" i="5"/>
  <c r="F25" i="5"/>
  <c r="I48" i="5"/>
  <c r="I81" i="5"/>
  <c r="I109" i="5"/>
  <c r="G42" i="5"/>
  <c r="G109" i="5"/>
  <c r="H25" i="5"/>
  <c r="I46" i="5"/>
  <c r="I63" i="5"/>
  <c r="I93" i="5"/>
  <c r="I19" i="5"/>
  <c r="H75" i="5"/>
  <c r="I65" i="5"/>
  <c r="G22" i="5"/>
  <c r="G93" i="5"/>
  <c r="H16" i="5"/>
  <c r="G36" i="5"/>
  <c r="F17" i="5"/>
  <c r="F123" i="5"/>
  <c r="G78" i="5"/>
  <c r="I16" i="5"/>
  <c r="I47" i="5"/>
  <c r="F88" i="5"/>
  <c r="F44" i="5"/>
  <c r="H2" i="5"/>
  <c r="H113" i="5"/>
  <c r="G115" i="5"/>
  <c r="F2" i="5"/>
  <c r="F37" i="5"/>
  <c r="H20" i="5"/>
  <c r="I57" i="5"/>
  <c r="I29" i="5"/>
  <c r="I55" i="5"/>
  <c r="H123" i="5"/>
  <c r="G104" i="5"/>
  <c r="H59" i="5"/>
  <c r="G39" i="5"/>
  <c r="G18" i="5"/>
  <c r="H98" i="5"/>
  <c r="I37" i="5"/>
  <c r="I35" i="5"/>
  <c r="H17" i="5"/>
  <c r="H52" i="5"/>
  <c r="F26" i="5"/>
  <c r="I31" i="5"/>
  <c r="I27" i="5"/>
  <c r="F38" i="5"/>
  <c r="G56" i="5"/>
  <c r="H110" i="5"/>
  <c r="H4" i="5"/>
  <c r="F87" i="5"/>
  <c r="F117" i="5"/>
  <c r="I112" i="5"/>
  <c r="G112" i="5"/>
  <c r="F122" i="5"/>
  <c r="F27" i="5"/>
  <c r="I68" i="5"/>
  <c r="H33" i="5"/>
  <c r="F18" i="5"/>
  <c r="I13" i="5"/>
  <c r="I82" i="5"/>
  <c r="G116" i="5"/>
  <c r="G53" i="5"/>
  <c r="F35" i="5"/>
  <c r="I54" i="5"/>
  <c r="H79" i="5"/>
  <c r="G74" i="5"/>
  <c r="H14" i="5"/>
  <c r="H50" i="5"/>
  <c r="F108" i="5"/>
  <c r="G107" i="5"/>
  <c r="I41" i="5"/>
  <c r="G44" i="5"/>
  <c r="G60" i="5"/>
  <c r="I24" i="5"/>
  <c r="H126" i="5"/>
  <c r="H61" i="5"/>
  <c r="F97" i="5"/>
  <c r="H51" i="5"/>
  <c r="I119" i="5"/>
  <c r="G37" i="5"/>
  <c r="F50" i="5"/>
  <c r="I30" i="5"/>
  <c r="G122" i="5"/>
  <c r="H99" i="5"/>
  <c r="H76" i="5"/>
  <c r="H112" i="5"/>
  <c r="H106" i="5"/>
  <c r="F104" i="5"/>
  <c r="I21" i="5"/>
  <c r="G32" i="5"/>
  <c r="H117" i="5"/>
  <c r="I125" i="5"/>
  <c r="F66" i="5"/>
  <c r="F114" i="5"/>
  <c r="F53" i="5"/>
  <c r="I86" i="5"/>
  <c r="F91" i="5"/>
  <c r="F43" i="5"/>
  <c r="I79" i="5"/>
  <c r="G34" i="5"/>
  <c r="F80" i="5"/>
  <c r="F90" i="5"/>
  <c r="I6" i="5"/>
  <c r="I99" i="5"/>
  <c r="H111" i="5"/>
  <c r="H84" i="5"/>
  <c r="H91" i="5"/>
  <c r="G79" i="5"/>
  <c r="H82" i="5"/>
  <c r="I78" i="5"/>
  <c r="G8" i="5"/>
  <c r="I92" i="5"/>
  <c r="H89" i="5"/>
  <c r="H92" i="5"/>
  <c r="G17" i="5"/>
  <c r="F41" i="5"/>
  <c r="G84" i="5"/>
  <c r="F16" i="5"/>
  <c r="F95" i="5"/>
  <c r="F125" i="5"/>
  <c r="G81" i="5"/>
  <c r="F98" i="5"/>
  <c r="I39" i="5"/>
  <c r="I117" i="5"/>
  <c r="F82" i="5"/>
  <c r="I96" i="5"/>
  <c r="F11" i="5"/>
  <c r="H5" i="5"/>
  <c r="G80" i="5"/>
  <c r="I75" i="5"/>
  <c r="I3" i="5"/>
  <c r="C24" i="6" s="1"/>
  <c r="D14" i="6" l="1"/>
  <c r="J1" i="5" a="1"/>
  <c r="D26" i="6"/>
  <c r="D15" i="6"/>
  <c r="C23" i="6"/>
  <c r="J31" i="5"/>
  <c r="J96" i="5"/>
  <c r="J22" i="5"/>
  <c r="J115" i="5"/>
  <c r="J9" i="5"/>
  <c r="J94" i="5"/>
  <c r="J81" i="5"/>
  <c r="J107" i="5"/>
  <c r="J108" i="5"/>
  <c r="J126" i="5"/>
  <c r="J60" i="5"/>
  <c r="J109" i="5"/>
  <c r="J76" i="5"/>
  <c r="J54" i="5"/>
  <c r="J34" i="5"/>
  <c r="J122" i="5"/>
  <c r="J80" i="5"/>
  <c r="J79" i="5"/>
  <c r="J24" i="5"/>
  <c r="J46" i="5"/>
  <c r="J47" i="5"/>
  <c r="J64" i="5"/>
  <c r="J113" i="5"/>
  <c r="J44" i="5"/>
  <c r="J125" i="5"/>
  <c r="J86" i="5"/>
  <c r="J61" i="5"/>
  <c r="J4" i="5"/>
  <c r="J42" i="5"/>
  <c r="J14" i="5"/>
  <c r="J26" i="5"/>
  <c r="J68" i="5"/>
  <c r="J95" i="5"/>
  <c r="J48" i="5"/>
  <c r="J11" i="5"/>
  <c r="J98" i="5"/>
  <c r="J50" i="5"/>
  <c r="J58" i="5"/>
  <c r="J112" i="5"/>
  <c r="J7" i="5"/>
  <c r="J90" i="5"/>
  <c r="J16" i="5"/>
  <c r="J118" i="5"/>
  <c r="J23" i="5"/>
  <c r="J33" i="5"/>
  <c r="J103" i="5"/>
  <c r="J15" i="5"/>
  <c r="J18" i="5"/>
  <c r="J119" i="5"/>
  <c r="J52" i="5"/>
  <c r="J29" i="5"/>
  <c r="J30" i="5"/>
  <c r="J35" i="5"/>
  <c r="J123" i="5"/>
  <c r="J69" i="5"/>
  <c r="J106" i="5"/>
  <c r="J89" i="5"/>
  <c r="J88" i="5"/>
  <c r="J2" i="5"/>
  <c r="J45" i="5"/>
  <c r="J57" i="5"/>
  <c r="J73" i="5"/>
  <c r="J114" i="5"/>
  <c r="J66" i="5"/>
  <c r="J32" i="5"/>
  <c r="J43" i="5"/>
  <c r="J19" i="5"/>
  <c r="J71" i="5"/>
  <c r="J82" i="5"/>
  <c r="J111" i="5"/>
  <c r="J116" i="5"/>
  <c r="J92" i="5"/>
  <c r="J56" i="5"/>
  <c r="J53" i="5"/>
  <c r="J51" i="5"/>
  <c r="J8" i="5"/>
  <c r="J110" i="5"/>
  <c r="J117" i="5"/>
  <c r="J21" i="5"/>
  <c r="J72" i="5"/>
  <c r="J59" i="5"/>
  <c r="J91" i="5"/>
  <c r="J3" i="5"/>
  <c r="J70" i="5"/>
  <c r="J67" i="5"/>
  <c r="J12" i="5"/>
  <c r="J83" i="5"/>
  <c r="J124" i="5"/>
  <c r="J97" i="5"/>
  <c r="J10" i="5"/>
  <c r="J6" i="5"/>
  <c r="J87" i="5"/>
  <c r="J40" i="5"/>
  <c r="J25" i="5"/>
  <c r="J99" i="5"/>
  <c r="J41" i="5"/>
  <c r="J75" i="5"/>
  <c r="J105" i="5"/>
  <c r="J27" i="5"/>
  <c r="J62" i="5"/>
  <c r="J17" i="5"/>
  <c r="J120" i="5"/>
  <c r="J28" i="5"/>
  <c r="J63" i="5"/>
  <c r="J55" i="5"/>
  <c r="J38" i="5"/>
  <c r="J39" i="5"/>
  <c r="J78" i="5"/>
  <c r="J101" i="5"/>
  <c r="J1" i="5"/>
  <c r="J65" i="5"/>
  <c r="J37" i="5"/>
  <c r="J77" i="5"/>
  <c r="J100" i="5"/>
  <c r="J36" i="5"/>
  <c r="J85" i="5"/>
  <c r="J13" i="5"/>
  <c r="J121" i="5"/>
  <c r="J84" i="5"/>
  <c r="J93" i="5"/>
  <c r="J102" i="5"/>
  <c r="J74" i="5"/>
  <c r="J20" i="5"/>
  <c r="J49" i="5"/>
  <c r="J5" i="5"/>
  <c r="J104" i="5"/>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<sst xmlns="http://schemas.openxmlformats.org/spreadsheetml/2006/main" count="285" uniqueCount="127">
  <si>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</si>
  <si>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</si>
  <si>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</si>
  <si>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</si>
  <si>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</si>
  <si>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</si>
  <si>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</si>
  <si>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</si>
  <si>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</si>
  <si>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</si>
  <si>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</si>
  <si>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</si>
  <si>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</si>
  <si>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</si>
  <si>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</si>
  <si>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</si>
  <si>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</si>
  <si>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</si>
  <si>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</si>
  <si>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</si>
  <si>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</si>
  <si>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</si>
  <si>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</si>
  <si>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</si>
  <si>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</si>
  <si>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</si>
  <si>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</si>
  <si>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</si>
  <si>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</si>
  <si>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</si>
  <si>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</si>
  <si>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</si>
  <si>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</si>
  <si>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</si>
  <si>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</si>
  <si>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</si>
  <si>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</si>
  <si>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</si>
  <si>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</si>
  <si>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</si>
  <si>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</si>
  <si>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</si>
  <si>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</si>
  <si>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</si>
  <si>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</si>
  <si>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</si>
  <si>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</si>
  <si>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</si>
  <si>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</si>
  <si>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</si>
  <si>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</si>
  <si>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</si>
  <si>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</si>
  <si>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</si>
  <si>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</si>
  <si>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</si>
  <si>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</si>
  <si>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</si>
  <si>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</si>
  <si>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</si>
  <si>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</si>
  <si>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</si>
  <si>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</si>
  <si>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</si>
  <si>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</si>
  <si>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</si>
  <si>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</si>
  <si>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</si>
  <si>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</si>
  <si>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</si>
  <si>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</si>
  <si>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</si>
  <si>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</si>
  <si>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</si>
  <si>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</si>
  <si>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</si>
  <si>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</si>
  <si>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</si>
  <si>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</si>
  <si>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</si>
  <si>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</si>
  <si>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</si>
  <si>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</si>
  <si>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</si>
  <si>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</si>
  <si>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</si>
  <si>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</si>
  <si>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</si>
  <si>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</si>
  <si>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</si>
  <si>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</si>
  <si>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</si>
  <si>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</si>
  <si>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</si>
  <si>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</si>
  <si>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</si>
  <si>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</si>
  <si>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</si>
  <si>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</si>
  <si>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</si>
  <si>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</si>
  <si>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</si>
  <si>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</si>
  <si>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</si>
  <si>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</si>
  <si>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</si>
  <si>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</si>
  <si>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</si>
  <si>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</si>
  <si>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</si>
  <si>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</si>
  <si>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</si>
  <si>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</si>
  <si>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</si>
  <si>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</si>
  <si>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</si>
  <si>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</si>
  <si>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EURSTD</t>
  </si>
  <si>
    <t>3W</t>
  </si>
  <si>
    <t>4M</t>
  </si>
  <si>
    <t>5M</t>
  </si>
  <si>
    <t>7M</t>
  </si>
  <si>
    <t>8M</t>
  </si>
  <si>
    <t>10M</t>
  </si>
  <si>
    <t>11M</t>
  </si>
  <si>
    <t>Instruments</t>
  </si>
  <si>
    <t>Instruments selected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</si>
</sst>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 numFmtId="181" formatCode="0.000000000000000000%"/>
    <numFmt numFmtId="194" formatCode="0.00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00">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8" fontId="2" fillId="0" borderId="0" xfId="1" applyNumberFormat="1" applyFont="1"/>
    <xf numFmtId="0" fontId="3" fillId="3" borderId="9" xfId="1" applyFont="1" applyFill="1" applyBorder="1" applyAlignment="1">
      <alignment horizontal="center" vertical="center" wrapText="1"/>
    </xf>
    <xf numFmtId="170" fontId="2" fillId="2" borderId="12" xfId="1" applyNumberFormat="1" applyFont="1" applyFill="1" applyBorder="1" applyAlignment="1"/>
    <xf numFmtId="170"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70" fontId="2" fillId="2" borderId="15"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3"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6" xfId="1" applyNumberFormat="1" applyFont="1" applyFill="1" applyBorder="1" applyAlignment="1">
      <alignment horizontal="left"/>
    </xf>
    <xf numFmtId="175" fontId="2" fillId="2" borderId="26" xfId="1" applyNumberFormat="1" applyFont="1" applyFill="1" applyBorder="1" applyAlignment="1">
      <alignment horizontal="right"/>
    </xf>
    <xf numFmtId="0" fontId="3" fillId="2" borderId="11" xfId="1" applyFont="1" applyFill="1" applyBorder="1" applyAlignment="1">
      <alignment horizontal="center"/>
    </xf>
    <xf numFmtId="0" fontId="2" fillId="2" borderId="16" xfId="1" applyFont="1" applyFill="1" applyBorder="1" applyAlignment="1">
      <alignment horizontal="center"/>
    </xf>
    <xf numFmtId="174"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7" fillId="2" borderId="15"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6"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2" xfId="1" applyFont="1" applyFill="1" applyBorder="1"/>
    <xf numFmtId="0" fontId="18" fillId="2" borderId="13" xfId="1" applyFont="1" applyFill="1" applyBorder="1"/>
    <xf numFmtId="0" fontId="18" fillId="2" borderId="14" xfId="1" applyFont="1" applyFill="1" applyBorder="1"/>
    <xf numFmtId="15" fontId="18" fillId="2" borderId="15" xfId="1" applyNumberFormat="1" applyFont="1" applyFill="1" applyBorder="1"/>
    <xf numFmtId="0" fontId="18" fillId="5" borderId="9" xfId="1" applyNumberFormat="1" applyFont="1" applyFill="1" applyBorder="1"/>
    <xf numFmtId="0" fontId="18" fillId="2" borderId="16" xfId="1" applyFont="1" applyFill="1" applyBorder="1"/>
    <xf numFmtId="173" fontId="18" fillId="4" borderId="10" xfId="1" quotePrefix="1" applyNumberFormat="1" applyFont="1" applyFill="1" applyBorder="1" applyAlignment="1" applyProtection="1">
      <alignment horizontal="left"/>
    </xf>
    <xf numFmtId="0" fontId="18" fillId="2" borderId="15" xfId="1" applyFont="1" applyFill="1" applyBorder="1"/>
    <xf numFmtId="0" fontId="18" fillId="2" borderId="0" xfId="1" applyFont="1" applyFill="1" applyBorder="1"/>
    <xf numFmtId="0" fontId="5" fillId="0" borderId="0" xfId="1" applyFont="1"/>
    <xf numFmtId="0" fontId="8" fillId="2" borderId="13" xfId="1" applyFont="1" applyFill="1" applyBorder="1" applyAlignment="1">
      <alignment horizontal="left"/>
    </xf>
    <xf numFmtId="0" fontId="8" fillId="2" borderId="13" xfId="1" applyFont="1" applyFill="1" applyBorder="1"/>
    <xf numFmtId="0" fontId="8" fillId="2" borderId="14" xfId="1" applyFont="1" applyFill="1" applyBorder="1"/>
    <xf numFmtId="0" fontId="8" fillId="2" borderId="15" xfId="1" applyFont="1" applyFill="1" applyBorder="1"/>
    <xf numFmtId="0" fontId="8" fillId="2" borderId="16" xfId="1" applyFont="1" applyFill="1" applyBorder="1" applyAlignment="1">
      <alignment horizont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9" fillId="2" borderId="11" xfId="1" applyFont="1" applyFill="1" applyBorder="1" applyAlignment="1">
      <alignment horizontal="center" vertical="center" wrapText="1"/>
    </xf>
    <xf numFmtId="0" fontId="5" fillId="2" borderId="12" xfId="1" applyFont="1" applyFill="1" applyBorder="1"/>
    <xf numFmtId="0" fontId="22" fillId="2" borderId="13" xfId="1" applyFont="1" applyFill="1" applyBorder="1"/>
    <xf numFmtId="0" fontId="22" fillId="2" borderId="14" xfId="1" applyFont="1" applyFill="1" applyBorder="1"/>
    <xf numFmtId="174" fontId="20" fillId="4" borderId="10" xfId="1" applyNumberFormat="1" applyFont="1" applyFill="1" applyBorder="1" applyAlignment="1" applyProtection="1">
      <alignment horizontal="left"/>
    </xf>
    <xf numFmtId="0" fontId="8" fillId="2" borderId="3" xfId="2" applyNumberFormat="1" applyFont="1" applyFill="1" applyBorder="1" applyAlignment="1">
      <alignment horizontal="left"/>
    </xf>
    <xf numFmtId="0" fontId="8" fillId="2" borderId="26" xfId="1" applyFont="1" applyFill="1" applyBorder="1" applyAlignment="1">
      <alignment horizontal="center"/>
    </xf>
    <xf numFmtId="0" fontId="8" fillId="2" borderId="9" xfId="1" applyFont="1" applyFill="1" applyBorder="1" applyAlignment="1">
      <alignment horizontal="center"/>
    </xf>
    <xf numFmtId="0" fontId="9" fillId="2" borderId="11" xfId="1" applyFont="1" applyFill="1" applyBorder="1" applyAlignment="1">
      <alignment horizontal="center"/>
    </xf>
    <xf numFmtId="0" fontId="22" fillId="2" borderId="16"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6"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6"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2" xfId="1" applyFont="1" applyFill="1" applyBorder="1" applyAlignment="1">
      <alignment horizontal="left"/>
    </xf>
    <xf numFmtId="0" fontId="24" fillId="2" borderId="15"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6"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5" xfId="1" applyFont="1" applyFill="1" applyBorder="1"/>
    <xf numFmtId="0" fontId="8" fillId="2" borderId="0" xfId="1" applyFont="1" applyFill="1" applyBorder="1"/>
    <xf numFmtId="0" fontId="8" fillId="2" borderId="16"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21" fillId="2" borderId="9" xfId="1" applyFont="1" applyFill="1" applyBorder="1" applyAlignment="1">
      <alignment horizontal="left" vertical="center"/>
    </xf>
    <xf numFmtId="0" fontId="17" fillId="2" borderId="16"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5" xfId="0" applyFont="1" applyFill="1" applyBorder="1"/>
    <xf numFmtId="0" fontId="2" fillId="0" borderId="0" xfId="1" applyFont="1" applyFill="1" applyBorder="1"/>
    <xf numFmtId="0" fontId="8" fillId="10" borderId="0" xfId="3" applyFont="1" applyFill="1"/>
    <xf numFmtId="0" fontId="5" fillId="10" borderId="0" xfId="3" applyFill="1"/>
    <xf numFmtId="170"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3" fillId="11" borderId="3" xfId="1" applyFont="1" applyFill="1" applyBorder="1" applyAlignment="1">
      <alignment horizontal="center"/>
    </xf>
    <xf numFmtId="175" fontId="2" fillId="11" borderId="9" xfId="1" applyNumberFormat="1" applyFont="1" applyFill="1" applyBorder="1" applyAlignment="1">
      <alignment horizontal="right"/>
    </xf>
    <xf numFmtId="175"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0" fontId="5" fillId="2" borderId="9" xfId="1" applyFont="1" applyFill="1" applyBorder="1" applyAlignment="1">
      <alignment horizontal="center"/>
    </xf>
    <xf numFmtId="16" fontId="2" fillId="0" borderId="0" xfId="1" applyNumberFormat="1" applyFont="1" applyFill="1" applyBorder="1" applyAlignment="1"/>
    <xf numFmtId="181" fontId="2" fillId="0" borderId="0" xfId="1" applyNumberFormat="1" applyFont="1"/>
    <xf numFmtId="194" fontId="2" fillId="0" borderId="0" xfId="1" applyNumberFormat="1" applyFont="1"/>
    <xf numFmtId="10" fontId="2" fillId="12" borderId="7" xfId="2" applyNumberFormat="1" applyFont="1" applyFill="1" applyBorder="1" applyAlignment="1">
      <alignment horizontal="right"/>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56" customWidth="1"/>
    <col min="3" max="3" width="18" style="156" bestFit="1" customWidth="1"/>
    <col min="4" max="4" width="23.85546875" style="156" bestFit="1" customWidth="1"/>
    <col min="5" max="5" width="6" style="156" bestFit="1" customWidth="1"/>
    <col min="6" max="8" width="2.7109375" style="156" customWidth="1"/>
    <col min="9" max="9" width="18.5703125" style="156" bestFit="1" customWidth="1"/>
    <col min="10" max="10" width="53.7109375" style="156" bestFit="1" customWidth="1"/>
    <col min="11" max="11" width="2.7109375" style="156" customWidth="1"/>
    <col min="12" max="16384" width="8" style="156"/>
  </cols>
  <sheetData>
    <row r="1" spans="2:11" ht="12" thickBot="1" x14ac:dyDescent="0.25">
      <c r="B1" s="156" t="str">
        <f>_xll.qlxlVersion(TRUE,Trigger)</f>
        <v>QuantLibXL 1.5.0 - MS VC++ 9.0 - Multithreaded Dynamic Runtime library - Release Configuration - Aug  6 2014 11:45:43</v>
      </c>
    </row>
    <row r="2" spans="2:11" ht="18.75" thickBot="1" x14ac:dyDescent="0.3">
      <c r="B2" s="163" t="s">
        <v>76</v>
      </c>
      <c r="C2" s="164"/>
      <c r="D2" s="164"/>
      <c r="E2" s="164"/>
      <c r="F2" s="165"/>
      <c r="H2" s="163" t="s">
        <v>97</v>
      </c>
      <c r="I2" s="164"/>
      <c r="J2" s="164"/>
      <c r="K2" s="166"/>
    </row>
    <row r="3" spans="2:11" x14ac:dyDescent="0.2">
      <c r="B3" s="33"/>
      <c r="C3" s="60"/>
      <c r="D3" s="32"/>
      <c r="E3" s="32"/>
      <c r="F3" s="31"/>
      <c r="H3" s="100"/>
      <c r="I3" s="103"/>
      <c r="J3" s="103"/>
      <c r="K3" s="102"/>
    </row>
    <row r="4" spans="2:11" x14ac:dyDescent="0.2">
      <c r="B4" s="33"/>
      <c r="C4" s="58" t="s">
        <v>75</v>
      </c>
      <c r="D4" s="59" t="s">
        <v>73</v>
      </c>
      <c r="E4" s="32"/>
      <c r="F4" s="31"/>
      <c r="H4" s="100"/>
      <c r="I4" s="99" t="s">
        <v>96</v>
      </c>
      <c r="J4" s="93" t="b">
        <v>0</v>
      </c>
      <c r="K4" s="98"/>
    </row>
    <row r="5" spans="2:11" x14ac:dyDescent="0.2">
      <c r="B5" s="33"/>
      <c r="C5" s="55" t="s">
        <v>74</v>
      </c>
      <c r="D5" s="34">
        <v>3</v>
      </c>
      <c r="E5" s="32"/>
      <c r="F5" s="31"/>
      <c r="H5" s="100"/>
      <c r="I5" s="99" t="s">
        <v>95</v>
      </c>
      <c r="J5" s="101"/>
      <c r="K5" s="98"/>
    </row>
    <row r="6" spans="2:11" x14ac:dyDescent="0.2">
      <c r="B6" s="33"/>
      <c r="C6" s="55" t="s">
        <v>71</v>
      </c>
      <c r="D6" s="34" t="str">
        <f>_xll.qlPeriodEquivalent(D5&amp;"M")</f>
        <v>3M</v>
      </c>
      <c r="E6" s="32"/>
      <c r="F6" s="31"/>
      <c r="H6" s="100"/>
      <c r="I6" s="99" t="s">
        <v>94</v>
      </c>
      <c r="J6" s="90" t="b">
        <v>1</v>
      </c>
      <c r="K6" s="98"/>
    </row>
    <row r="7" spans="2:11" ht="12" thickBot="1" x14ac:dyDescent="0.25">
      <c r="B7" s="33"/>
      <c r="C7" s="58" t="s">
        <v>70</v>
      </c>
      <c r="D7" s="57" t="s">
        <v>69</v>
      </c>
      <c r="E7" s="32"/>
      <c r="F7" s="31"/>
      <c r="H7" s="97"/>
      <c r="I7" s="96"/>
      <c r="J7" s="96"/>
      <c r="K7" s="95"/>
    </row>
    <row r="8" spans="2:11" ht="12" thickBot="1" x14ac:dyDescent="0.25">
      <c r="B8" s="33"/>
      <c r="C8" s="56" t="s">
        <v>68</v>
      </c>
      <c r="D8" s="51" t="s">
        <v>72</v>
      </c>
      <c r="E8" s="32"/>
      <c r="F8" s="31"/>
      <c r="H8" s="157"/>
      <c r="I8" s="157"/>
      <c r="J8" s="157"/>
      <c r="K8" s="157"/>
    </row>
    <row r="9" spans="2:11" ht="18.75" thickBot="1" x14ac:dyDescent="0.3">
      <c r="B9" s="33"/>
      <c r="C9" s="55" t="s">
        <v>67</v>
      </c>
      <c r="D9" s="34" t="str">
        <f>Currency&amp;"_"&amp;$E$16&amp;"RH"</f>
        <v>EUR_YCSTDRH</v>
      </c>
      <c r="E9" s="32"/>
      <c r="F9" s="31"/>
      <c r="H9" s="163" t="s">
        <v>93</v>
      </c>
      <c r="I9" s="164"/>
      <c r="J9" s="164"/>
      <c r="K9" s="166"/>
    </row>
    <row r="10" spans="2:11" ht="12.75" x14ac:dyDescent="0.2">
      <c r="B10" s="33"/>
      <c r="C10" s="54" t="s">
        <v>66</v>
      </c>
      <c r="D10" s="34" t="b">
        <v>1</v>
      </c>
      <c r="E10" s="32"/>
      <c r="F10" s="31"/>
      <c r="H10" s="92"/>
      <c r="I10" s="94"/>
      <c r="J10" s="94"/>
      <c r="K10" s="89"/>
    </row>
    <row r="11" spans="2:11" ht="12.75" x14ac:dyDescent="0.2">
      <c r="B11" s="33"/>
      <c r="C11" s="54" t="s">
        <v>65</v>
      </c>
      <c r="D11" s="53"/>
      <c r="E11" s="32"/>
      <c r="F11" s="31"/>
      <c r="H11" s="92"/>
      <c r="I11" s="91" t="s">
        <v>92</v>
      </c>
      <c r="J11" s="93" t="s">
        <v>91</v>
      </c>
      <c r="K11" s="89"/>
    </row>
    <row r="12" spans="2:11" ht="12.75" x14ac:dyDescent="0.2">
      <c r="B12" s="33"/>
      <c r="C12" s="52" t="s">
        <v>64</v>
      </c>
      <c r="D12" s="51" t="b">
        <v>0</v>
      </c>
      <c r="E12" s="32"/>
      <c r="F12" s="31"/>
      <c r="H12" s="92"/>
      <c r="I12" s="91" t="s">
        <v>90</v>
      </c>
      <c r="J12" s="90" t="s">
        <v>89</v>
      </c>
      <c r="K12" s="89"/>
    </row>
    <row r="13" spans="2:11" ht="12.75" x14ac:dyDescent="0.2">
      <c r="B13" s="33"/>
      <c r="C13" s="38"/>
      <c r="D13" s="38"/>
      <c r="E13" s="32"/>
      <c r="F13" s="31"/>
      <c r="H13" s="92"/>
      <c r="I13" s="91" t="s">
        <v>112</v>
      </c>
      <c r="J13" s="93" t="str">
        <f>PROPER(Currency)&amp;"YC"</f>
        <v>EurYC</v>
      </c>
      <c r="K13" s="89"/>
    </row>
    <row r="14" spans="2:11" ht="12.75" x14ac:dyDescent="0.2">
      <c r="B14" s="33"/>
      <c r="C14" s="48" t="s">
        <v>63</v>
      </c>
      <c r="D14" s="50" t="str">
        <f>_xll.qlPiecewiseYieldCurve(D16,NDays,Calendar,_xll.ohPack(Selected!D2:D126),,,,Accuracy,TraitsID,InterpolatorID,Permanent,,ObjectOverwrite)</f>
        <v>_EURYCSTD#0024</v>
      </c>
      <c r="E14" s="32"/>
      <c r="F14" s="31"/>
      <c r="H14" s="92"/>
      <c r="I14" s="91" t="s">
        <v>111</v>
      </c>
      <c r="J14" s="93" t="str">
        <f>PROPER(Currency)&amp;"YCSTD"</f>
        <v>EurYCSTD</v>
      </c>
      <c r="K14" s="89"/>
    </row>
    <row r="15" spans="2:11" ht="12.75" x14ac:dyDescent="0.2">
      <c r="B15" s="33"/>
      <c r="C15" s="40" t="s">
        <v>44</v>
      </c>
      <c r="D15" s="49" t="str">
        <f>_xll.ohRangeRetrieveError(YieldCurve)</f>
        <v/>
      </c>
      <c r="E15" s="32"/>
      <c r="F15" s="31"/>
      <c r="H15" s="151"/>
      <c r="I15" s="152" t="s">
        <v>113</v>
      </c>
      <c r="J15" s="153" t="s">
        <v>114</v>
      </c>
      <c r="K15" s="154"/>
    </row>
    <row r="16" spans="2:11" ht="12.75" x14ac:dyDescent="0.2">
      <c r="B16" s="33"/>
      <c r="C16" s="48" t="s">
        <v>62</v>
      </c>
      <c r="D16" s="47" t="str">
        <f>"_"&amp;Currency&amp;$E$16</f>
        <v>_EURYCSTD</v>
      </c>
      <c r="E16" s="46" t="s">
        <v>61</v>
      </c>
      <c r="F16" s="31"/>
      <c r="H16" s="151"/>
      <c r="I16" s="152" t="s">
        <v>115</v>
      </c>
      <c r="J16" s="153" t="s">
        <v>116</v>
      </c>
      <c r="K16" s="154"/>
    </row>
    <row r="17" spans="2:11" ht="13.5" thickBot="1" x14ac:dyDescent="0.25">
      <c r="B17" s="33"/>
      <c r="C17" s="42" t="s">
        <v>60</v>
      </c>
      <c r="D17" s="45">
        <v>0</v>
      </c>
      <c r="E17" s="32"/>
      <c r="F17" s="31"/>
      <c r="H17" s="88"/>
      <c r="I17" s="87"/>
      <c r="J17" s="87"/>
      <c r="K17" s="86"/>
    </row>
    <row r="18" spans="2:11" x14ac:dyDescent="0.2">
      <c r="B18" s="33"/>
      <c r="C18" s="42" t="s">
        <v>59</v>
      </c>
      <c r="D18" s="44" t="s">
        <v>58</v>
      </c>
      <c r="E18" s="32"/>
      <c r="F18" s="31"/>
    </row>
    <row r="19" spans="2:11" x14ac:dyDescent="0.2">
      <c r="B19" s="33"/>
      <c r="C19" s="42" t="s">
        <v>57</v>
      </c>
      <c r="D19" s="43"/>
      <c r="E19" s="32"/>
      <c r="F19" s="31"/>
    </row>
    <row r="20" spans="2:11" x14ac:dyDescent="0.2">
      <c r="B20" s="33"/>
      <c r="C20" s="42" t="s">
        <v>56</v>
      </c>
      <c r="D20" s="41" t="s">
        <v>55</v>
      </c>
      <c r="E20" s="32"/>
      <c r="F20" s="31"/>
    </row>
    <row r="21" spans="2:11" x14ac:dyDescent="0.2">
      <c r="B21" s="33"/>
      <c r="C21" s="40" t="s">
        <v>54</v>
      </c>
      <c r="D21" s="39" t="s">
        <v>53</v>
      </c>
      <c r="E21" s="32"/>
      <c r="F21" s="31"/>
    </row>
    <row r="22" spans="2:11" x14ac:dyDescent="0.2">
      <c r="B22" s="33"/>
      <c r="C22" s="38"/>
      <c r="D22" s="38"/>
      <c r="E22" s="32"/>
      <c r="F22" s="31"/>
    </row>
    <row r="23" spans="2:11" x14ac:dyDescent="0.2">
      <c r="B23" s="33"/>
      <c r="C23" s="37">
        <f>_xll.qlTermStructureReferenceDate(YieldCurve)</f>
        <v>41908</v>
      </c>
      <c r="D23" s="36">
        <f>MAX(_xll.ohPack(Selected!J1:J126))</f>
        <v>2.0341387381987104E-2</v>
      </c>
      <c r="E23" s="32"/>
      <c r="F23" s="31"/>
    </row>
    <row r="24" spans="2:11" x14ac:dyDescent="0.2">
      <c r="B24" s="33"/>
      <c r="C24" s="35">
        <f>MAX(_xll.ohPack(Selected!I2:I126))</f>
        <v>63825</v>
      </c>
      <c r="D24" s="34">
        <f>MIN(_xll.ohPack(Selected!J1:J126))</f>
        <v>2.027776088049813E-4</v>
      </c>
      <c r="E24" s="32"/>
      <c r="F24" s="31"/>
    </row>
    <row r="25" spans="2:11" x14ac:dyDescent="0.2">
      <c r="B25" s="33"/>
      <c r="C25" s="158" t="s">
        <v>44</v>
      </c>
      <c r="D25" s="159" t="str">
        <f>_xll.ohRangeRetrieveError(Selected!J1)</f>
        <v/>
      </c>
      <c r="E25" s="32"/>
      <c r="F25" s="31"/>
    </row>
    <row r="26" spans="2:11" ht="11.25" customHeight="1" x14ac:dyDescent="0.2">
      <c r="B26" s="33"/>
      <c r="C26" s="161" t="s">
        <v>117</v>
      </c>
      <c r="D26" s="160"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8"/>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8"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2:15" ht="22.5" x14ac:dyDescent="0.2">
      <c r="B1" s="10"/>
      <c r="C1" s="10" t="s">
        <v>125</v>
      </c>
      <c r="D1" s="10" t="s">
        <v>43</v>
      </c>
      <c r="E1" s="10" t="s">
        <v>42</v>
      </c>
      <c r="F1" s="10" t="s">
        <v>41</v>
      </c>
      <c r="G1" s="10" t="s">
        <v>40</v>
      </c>
      <c r="H1" s="10" t="s">
        <v>39</v>
      </c>
      <c r="I1" s="10" t="s">
        <v>38</v>
      </c>
      <c r="J1" s="10" t="s">
        <v>37</v>
      </c>
    </row>
    <row r="2" spans="2:15" ht="11.25" customHeight="1" x14ac:dyDescent="0.2">
      <c r="B2" s="173" t="str">
        <f>Deposits!E3</f>
        <v>obj_00414#0021</v>
      </c>
      <c r="C2" s="174" t="str">
        <f>_xll.qlRateHelperQuoteName(B2)</f>
        <v>EUROND_Quote</v>
      </c>
      <c r="D2" s="175">
        <f>_xll.qlRateHelperQuoteValue($B2,Trigger)</f>
        <v>2.0000000000000001E-4</v>
      </c>
      <c r="E2" s="175"/>
      <c r="F2" s="176" t="b">
        <v>1</v>
      </c>
      <c r="G2" s="176">
        <v>10</v>
      </c>
      <c r="H2" s="176">
        <v>1</v>
      </c>
      <c r="I2" s="177">
        <f>_xll.qlRateHelperEarliestDate($B2,Trigger)</f>
        <v>41908</v>
      </c>
      <c r="J2" s="178">
        <f>_xll.qlRateHelperLatestDate($B2,Trigger)</f>
        <v>41911</v>
      </c>
      <c r="K2" s="64"/>
      <c r="L2" s="64"/>
    </row>
    <row r="3" spans="2:15" x14ac:dyDescent="0.2">
      <c r="B3" s="179" t="str">
        <f>Deposits!E4</f>
        <v>obj_00654#0012</v>
      </c>
      <c r="C3" s="180" t="str">
        <f>_xll.qlRateHelperQuoteName(B3)</f>
        <v>EURTND_Quote</v>
      </c>
      <c r="D3" s="181">
        <f>_xll.qlRateHelperQuoteValue($B3,Trigger)</f>
        <v>2.0000000000000001E-4</v>
      </c>
      <c r="E3" s="181"/>
      <c r="F3" s="182" t="b">
        <v>1</v>
      </c>
      <c r="G3" s="182">
        <v>10</v>
      </c>
      <c r="H3" s="182">
        <v>1</v>
      </c>
      <c r="I3" s="183">
        <f>_xll.qlRateHelperEarliestDate($B3,Trigger)</f>
        <v>41911</v>
      </c>
      <c r="J3" s="184">
        <f>_xll.qlRateHelperLatestDate($B3,Trigger)</f>
        <v>41912</v>
      </c>
      <c r="K3" s="64"/>
      <c r="L3" s="64"/>
    </row>
    <row r="4" spans="2:15" x14ac:dyDescent="0.2">
      <c r="B4" s="179" t="str">
        <f>Deposits!E5</f>
        <v>obj_00655#0007</v>
      </c>
      <c r="C4" s="180" t="str">
        <f>_xll.qlRateHelperQuoteName(B4)</f>
        <v>EURSND_Quote</v>
      </c>
      <c r="D4" s="181">
        <f>_xll.qlRateHelperQuoteValue($B4,Trigger)</f>
        <v>2.5000000000000001E-3</v>
      </c>
      <c r="E4" s="181"/>
      <c r="F4" s="182" t="b">
        <v>1</v>
      </c>
      <c r="G4" s="182">
        <v>10</v>
      </c>
      <c r="H4" s="182">
        <v>1</v>
      </c>
      <c r="I4" s="183">
        <f>_xll.qlRateHelperEarliestDate($B4,Trigger)</f>
        <v>41912</v>
      </c>
      <c r="J4" s="184">
        <f>_xll.qlRateHelperLatestDate($B4,Trigger)</f>
        <v>41913</v>
      </c>
      <c r="K4" s="64"/>
      <c r="L4" s="64"/>
    </row>
    <row r="5" spans="2:15" x14ac:dyDescent="0.2">
      <c r="B5" s="179" t="str">
        <f>Deposits!E6</f>
        <v>obj_00646#0012</v>
      </c>
      <c r="C5" s="180" t="str">
        <f>_xll.qlRateHelperQuoteName(B5)</f>
        <v>EURSWD_Quote</v>
      </c>
      <c r="D5" s="181">
        <f>_xll.qlRateHelperQuoteValue($B5,Trigger)</f>
        <v>7.000000000000001E-4</v>
      </c>
      <c r="E5" s="181"/>
      <c r="F5" s="182" t="b">
        <v>1</v>
      </c>
      <c r="G5" s="182">
        <v>10</v>
      </c>
      <c r="H5" s="182">
        <v>1</v>
      </c>
      <c r="I5" s="183">
        <f>_xll.qlRateHelperEarliestDate($B5,Trigger)</f>
        <v>41912</v>
      </c>
      <c r="J5" s="184">
        <f>_xll.qlRateHelperLatestDate($B5,Trigger)</f>
        <v>41919</v>
      </c>
      <c r="K5" s="64"/>
      <c r="L5" s="64"/>
    </row>
    <row r="6" spans="2:15" x14ac:dyDescent="0.2">
      <c r="B6" s="179" t="str">
        <f>Deposits!E7</f>
        <v>obj_00648#0012</v>
      </c>
      <c r="C6" s="180" t="str">
        <f>_xll.qlRateHelperQuoteName(B6)</f>
        <v>EUR2WD_Quote</v>
      </c>
      <c r="D6" s="181">
        <f>_xll.qlRateHelperQuoteValue($B6,Trigger)</f>
        <v>4.0000000000000002E-4</v>
      </c>
      <c r="E6" s="181"/>
      <c r="F6" s="182" t="b">
        <v>1</v>
      </c>
      <c r="G6" s="182">
        <v>10</v>
      </c>
      <c r="H6" s="182">
        <v>1</v>
      </c>
      <c r="I6" s="183">
        <f>_xll.qlRateHelperEarliestDate($B6,Trigger)</f>
        <v>41912</v>
      </c>
      <c r="J6" s="184">
        <f>_xll.qlRateHelperLatestDate($B6,Trigger)</f>
        <v>41926</v>
      </c>
      <c r="K6" s="64"/>
      <c r="L6" s="64"/>
    </row>
    <row r="7" spans="2:15" x14ac:dyDescent="0.2">
      <c r="B7" s="179" t="str">
        <f>Deposits!E8</f>
        <v>obj_0064c#0010</v>
      </c>
      <c r="C7" s="180" t="str">
        <f>_xll.qlRateHelperQuoteName(B7)</f>
        <v>EUR3WD_Quote</v>
      </c>
      <c r="D7" s="181">
        <f>_xll.qlRateHelperQuoteValue($B7,Trigger)</f>
        <v>2.9999999999999997E-4</v>
      </c>
      <c r="E7" s="181"/>
      <c r="F7" s="182" t="b">
        <v>1</v>
      </c>
      <c r="G7" s="182">
        <v>10</v>
      </c>
      <c r="H7" s="182">
        <v>1</v>
      </c>
      <c r="I7" s="183">
        <f>_xll.qlRateHelperEarliestDate($B7,Trigger)</f>
        <v>41912</v>
      </c>
      <c r="J7" s="184">
        <f>_xll.qlRateHelperLatestDate($B7,Trigger)</f>
        <v>41933</v>
      </c>
      <c r="K7" s="64"/>
      <c r="L7" s="64"/>
    </row>
    <row r="8" spans="2:15" x14ac:dyDescent="0.2">
      <c r="B8" s="179" t="str">
        <f>Deposits!E9</f>
        <v>obj_00647#0012</v>
      </c>
      <c r="C8" s="180" t="str">
        <f>_xll.qlRateHelperQuoteName(B8)</f>
        <v>EUR1MD_Quote</v>
      </c>
      <c r="D8" s="181">
        <f>_xll.qlRateHelperQuoteValue($B8,Trigger)</f>
        <v>2.9999999999999997E-4</v>
      </c>
      <c r="E8" s="181"/>
      <c r="F8" s="182" t="b">
        <v>1</v>
      </c>
      <c r="G8" s="182">
        <v>10</v>
      </c>
      <c r="H8" s="182">
        <v>1</v>
      </c>
      <c r="I8" s="183">
        <f>_xll.qlRateHelperEarliestDate($B8,Trigger)</f>
        <v>41912</v>
      </c>
      <c r="J8" s="184">
        <f>_xll.qlRateHelperLatestDate($B8,Trigger)</f>
        <v>41943</v>
      </c>
      <c r="K8" s="64"/>
      <c r="L8" s="64"/>
    </row>
    <row r="9" spans="2:15" x14ac:dyDescent="0.2">
      <c r="B9" s="179" t="str">
        <f>Deposits!E10</f>
        <v>obj_00412#0030</v>
      </c>
      <c r="C9" s="180" t="str">
        <f>_xll.qlRateHelperQuoteName(B9)</f>
        <v>EUR2MD_Quote</v>
      </c>
      <c r="D9" s="181">
        <f>_xll.qlRateHelperQuoteValue($B9,Trigger)</f>
        <v>5.0000000000000001E-4</v>
      </c>
      <c r="E9" s="181"/>
      <c r="F9" s="182" t="b">
        <v>1</v>
      </c>
      <c r="G9" s="182">
        <v>10</v>
      </c>
      <c r="H9" s="182">
        <v>1</v>
      </c>
      <c r="I9" s="183">
        <f>_xll.qlRateHelperEarliestDate($B9,Trigger)</f>
        <v>41912</v>
      </c>
      <c r="J9" s="184">
        <f>_xll.qlRateHelperLatestDate($B9,Trigger)</f>
        <v>41971</v>
      </c>
      <c r="K9" s="64"/>
      <c r="L9" s="64"/>
    </row>
    <row r="10" spans="2:15" x14ac:dyDescent="0.2">
      <c r="B10" s="179" t="str">
        <f>Deposits!E11</f>
        <v>obj_00417#0030</v>
      </c>
      <c r="C10" s="180" t="str">
        <f>_xll.qlRateHelperQuoteName(B10)</f>
        <v>EUR3MD_Quote</v>
      </c>
      <c r="D10" s="181">
        <f>_xll.qlRateHelperQuoteValue($B10,Trigger)</f>
        <v>8.9999999999999998E-4</v>
      </c>
      <c r="E10" s="181"/>
      <c r="F10" s="182" t="b">
        <v>1</v>
      </c>
      <c r="G10" s="182">
        <v>10</v>
      </c>
      <c r="H10" s="182">
        <v>1</v>
      </c>
      <c r="I10" s="183">
        <f>_xll.qlRateHelperEarliestDate($B10,Trigger)</f>
        <v>41912</v>
      </c>
      <c r="J10" s="184">
        <f>_xll.qlRateHelperLatestDate($B10,Trigger)</f>
        <v>42004</v>
      </c>
      <c r="O10" s="9"/>
    </row>
    <row r="11" spans="2:15" x14ac:dyDescent="0.2">
      <c r="B11" s="179" t="str">
        <f>Deposits!E12</f>
        <v>obj_00416#0019</v>
      </c>
      <c r="C11" s="180" t="str">
        <f>_xll.qlRateHelperQuoteName(B11)</f>
        <v>EUR4MD_Quote</v>
      </c>
      <c r="D11" s="181">
        <f>_xll.qlRateHelperQuoteValue($B11,Trigger)</f>
        <v>1.1999999999999999E-3</v>
      </c>
      <c r="E11" s="181"/>
      <c r="F11" s="182" t="b">
        <v>1</v>
      </c>
      <c r="G11" s="182">
        <v>10</v>
      </c>
      <c r="H11" s="182">
        <v>1</v>
      </c>
      <c r="I11" s="183">
        <f>_xll.qlRateHelperEarliestDate($B11,Trigger)</f>
        <v>41912</v>
      </c>
      <c r="J11" s="184">
        <f>_xll.qlRateHelperLatestDate($B11,Trigger)</f>
        <v>42034</v>
      </c>
      <c r="M11" s="8"/>
      <c r="O11" s="9"/>
    </row>
    <row r="12" spans="2:15" s="64" customFormat="1" x14ac:dyDescent="0.2">
      <c r="B12" s="179" t="str">
        <f>Deposits!E13</f>
        <v>obj_00413#0019</v>
      </c>
      <c r="C12" s="180" t="str">
        <f>_xll.qlRateHelperQuoteName(B12)</f>
        <v>EUR5MD_Quote</v>
      </c>
      <c r="D12" s="181">
        <f>_xll.qlRateHelperQuoteValue($B12,Trigger)</f>
        <v>1.5E-3</v>
      </c>
      <c r="E12" s="181"/>
      <c r="F12" s="182" t="b">
        <v>1</v>
      </c>
      <c r="G12" s="182">
        <v>10</v>
      </c>
      <c r="H12" s="182">
        <v>1</v>
      </c>
      <c r="I12" s="183">
        <f>_xll.qlRateHelperEarliestDate($B12,Trigger)</f>
        <v>41912</v>
      </c>
      <c r="J12" s="184">
        <f>_xll.qlRateHelperLatestDate($B12,Trigger)</f>
        <v>42062</v>
      </c>
      <c r="M12" s="8"/>
      <c r="O12" s="9"/>
    </row>
    <row r="13" spans="2:15" s="64" customFormat="1" x14ac:dyDescent="0.2">
      <c r="B13" s="179" t="str">
        <f>Deposits!E14</f>
        <v>obj_00415#0030</v>
      </c>
      <c r="C13" s="180" t="str">
        <f>_xll.qlRateHelperQuoteName(B13)</f>
        <v>EUR6MD_Quote</v>
      </c>
      <c r="D13" s="181">
        <f>_xll.qlRateHelperQuoteValue($B13,Trigger)</f>
        <v>1.9E-3</v>
      </c>
      <c r="E13" s="181"/>
      <c r="F13" s="182" t="b">
        <v>1</v>
      </c>
      <c r="G13" s="182">
        <v>10</v>
      </c>
      <c r="H13" s="182">
        <v>1</v>
      </c>
      <c r="I13" s="183">
        <f>_xll.qlRateHelperEarliestDate($B13,Trigger)</f>
        <v>41912</v>
      </c>
      <c r="J13" s="184">
        <f>_xll.qlRateHelperLatestDate($B13,Trigger)</f>
        <v>42094</v>
      </c>
      <c r="M13" s="8"/>
      <c r="O13" s="9"/>
    </row>
    <row r="14" spans="2:15" s="64" customFormat="1" x14ac:dyDescent="0.2">
      <c r="B14" s="179" t="str">
        <f>Deposits!E15</f>
        <v>obj_00649#0010</v>
      </c>
      <c r="C14" s="180" t="str">
        <f>_xll.qlRateHelperQuoteName(B14)</f>
        <v>EUR7MD_Quote</v>
      </c>
      <c r="D14" s="181">
        <f>_xll.qlRateHelperQuoteValue($B14,Trigger)</f>
        <v>2.0999999999999999E-3</v>
      </c>
      <c r="E14" s="181"/>
      <c r="F14" s="182" t="b">
        <v>1</v>
      </c>
      <c r="G14" s="182">
        <v>10</v>
      </c>
      <c r="H14" s="182">
        <v>1</v>
      </c>
      <c r="I14" s="183">
        <f>_xll.qlRateHelperEarliestDate($B14,Trigger)</f>
        <v>41912</v>
      </c>
      <c r="J14" s="184">
        <f>_xll.qlRateHelperLatestDate($B14,Trigger)</f>
        <v>42124</v>
      </c>
      <c r="M14" s="8"/>
      <c r="O14" s="9"/>
    </row>
    <row r="15" spans="2:15" s="64" customFormat="1" x14ac:dyDescent="0.2">
      <c r="B15" s="179" t="str">
        <f>Deposits!E16</f>
        <v>obj_0064a#0010</v>
      </c>
      <c r="C15" s="180" t="str">
        <f>_xll.qlRateHelperQuoteName(B15)</f>
        <v>EUR8MD_Quote</v>
      </c>
      <c r="D15" s="181">
        <f>_xll.qlRateHelperQuoteValue($B15,Trigger)</f>
        <v>2.3999999999999998E-3</v>
      </c>
      <c r="E15" s="181"/>
      <c r="F15" s="182" t="b">
        <v>1</v>
      </c>
      <c r="G15" s="182">
        <v>10</v>
      </c>
      <c r="H15" s="182">
        <v>1</v>
      </c>
      <c r="I15" s="183">
        <f>_xll.qlRateHelperEarliestDate($B15,Trigger)</f>
        <v>41912</v>
      </c>
      <c r="J15" s="184">
        <f>_xll.qlRateHelperLatestDate($B15,Trigger)</f>
        <v>42153</v>
      </c>
      <c r="M15" s="8"/>
      <c r="O15" s="9"/>
    </row>
    <row r="16" spans="2:15" s="64" customFormat="1" x14ac:dyDescent="0.2">
      <c r="B16" s="179" t="str">
        <f>Deposits!E17</f>
        <v>obj_00418#0028</v>
      </c>
      <c r="C16" s="180" t="str">
        <f>_xll.qlRateHelperQuoteName(B16)</f>
        <v>EUR9MD_Quote</v>
      </c>
      <c r="D16" s="181">
        <f>_xll.qlRateHelperQuoteValue($B16,Trigger)</f>
        <v>2.7000000000000001E-3</v>
      </c>
      <c r="E16" s="181"/>
      <c r="F16" s="182" t="b">
        <v>1</v>
      </c>
      <c r="G16" s="182">
        <v>10</v>
      </c>
      <c r="H16" s="182">
        <v>1</v>
      </c>
      <c r="I16" s="183">
        <f>_xll.qlRateHelperEarliestDate($B16,Trigger)</f>
        <v>41912</v>
      </c>
      <c r="J16" s="184">
        <f>_xll.qlRateHelperLatestDate($B16,Trigger)</f>
        <v>42185</v>
      </c>
      <c r="M16" s="8"/>
      <c r="O16" s="9"/>
    </row>
    <row r="17" spans="1:15" s="64" customFormat="1" x14ac:dyDescent="0.2">
      <c r="B17" s="179" t="str">
        <f>Deposits!E18</f>
        <v>obj_0064b#0010</v>
      </c>
      <c r="C17" s="180" t="str">
        <f>_xll.qlRateHelperQuoteName(B17)</f>
        <v>EUR10MD_Quote</v>
      </c>
      <c r="D17" s="181">
        <f>_xll.qlRateHelperQuoteValue($B17,Trigger)</f>
        <v>3.0000000000000001E-3</v>
      </c>
      <c r="E17" s="181"/>
      <c r="F17" s="182" t="b">
        <v>1</v>
      </c>
      <c r="G17" s="182">
        <v>10</v>
      </c>
      <c r="H17" s="182">
        <v>1</v>
      </c>
      <c r="I17" s="183">
        <f>_xll.qlRateHelperEarliestDate($B17,Trigger)</f>
        <v>41912</v>
      </c>
      <c r="J17" s="184">
        <f>_xll.qlRateHelperLatestDate($B17,Trigger)</f>
        <v>42216</v>
      </c>
      <c r="M17" s="8"/>
      <c r="O17" s="9"/>
    </row>
    <row r="18" spans="1:15" s="64" customFormat="1" x14ac:dyDescent="0.2">
      <c r="B18" s="179" t="str">
        <f>Deposits!E19</f>
        <v>obj_00645#0010</v>
      </c>
      <c r="C18" s="180" t="str">
        <f>_xll.qlRateHelperQuoteName(B18)</f>
        <v>EUR11MD_Quote</v>
      </c>
      <c r="D18" s="181">
        <f>_xll.qlRateHelperQuoteValue($B18,Trigger)</f>
        <v>3.3E-3</v>
      </c>
      <c r="E18" s="181"/>
      <c r="F18" s="182" t="b">
        <v>1</v>
      </c>
      <c r="G18" s="182">
        <v>10</v>
      </c>
      <c r="H18" s="182">
        <v>1</v>
      </c>
      <c r="I18" s="183">
        <f>_xll.qlRateHelperEarliestDate($B18,Trigger)</f>
        <v>41912</v>
      </c>
      <c r="J18" s="184">
        <f>_xll.qlRateHelperLatestDate($B18,Trigger)</f>
        <v>42247</v>
      </c>
      <c r="M18" s="8"/>
      <c r="O18" s="9"/>
    </row>
    <row r="19" spans="1:15" x14ac:dyDescent="0.2">
      <c r="B19" s="185" t="str">
        <f>Deposits!E20</f>
        <v>obj_00419#0021</v>
      </c>
      <c r="C19" s="186" t="str">
        <f>_xll.qlRateHelperQuoteName(B19)</f>
        <v>EUR1YD_Quote</v>
      </c>
      <c r="D19" s="187">
        <f>_xll.qlRateHelperQuoteValue($B19,Trigger)</f>
        <v>3.5999999999999999E-3</v>
      </c>
      <c r="E19" s="187"/>
      <c r="F19" s="188" t="b">
        <v>1</v>
      </c>
      <c r="G19" s="188">
        <v>10</v>
      </c>
      <c r="H19" s="188">
        <v>1</v>
      </c>
      <c r="I19" s="189">
        <f>_xll.qlRateHelperEarliestDate($B19,Trigger)</f>
        <v>41912</v>
      </c>
      <c r="J19" s="190">
        <f>_xll.qlRateHelperLatestDate($B19,Trigger)</f>
        <v>42277</v>
      </c>
      <c r="O19" s="9"/>
    </row>
    <row r="20" spans="1:15" ht="11.25" customHeight="1" x14ac:dyDescent="0.2">
      <c r="A20" s="6"/>
      <c r="B20" s="173" t="str">
        <f>Futures!H3</f>
        <v>obj_00432#0021</v>
      </c>
      <c r="C20" s="174" t="str">
        <f>_xll.qlRateHelperQuoteName(B20)</f>
        <v>EURFUT3MV4_Quote</v>
      </c>
      <c r="D20" s="191">
        <f>_xll.qlRateHelperQuoteValue($B20,Trigger)</f>
        <v>99.917500000000004</v>
      </c>
      <c r="E20" s="175">
        <f>_xll.qlFuturesRateHelperConvexityAdjustment($B20,Trigger)</f>
        <v>0</v>
      </c>
      <c r="F20" s="176" t="b">
        <v>0</v>
      </c>
      <c r="G20" s="176">
        <v>10</v>
      </c>
      <c r="H20" s="176">
        <v>1</v>
      </c>
      <c r="I20" s="177">
        <f>_xll.qlRateHelperEarliestDate($B20,Trigger)</f>
        <v>41927</v>
      </c>
      <c r="J20" s="178">
        <f>_xll.qlRateHelperLatestDate($B20,Trigger)</f>
        <v>42019</v>
      </c>
    </row>
    <row r="21" spans="1:15" x14ac:dyDescent="0.2">
      <c r="A21" s="4"/>
      <c r="B21" s="179" t="str">
        <f>Futures!H4</f>
        <v>obj_0041e#0016</v>
      </c>
      <c r="C21" s="180" t="str">
        <f>_xll.qlRateHelperQuoteName(B21)</f>
        <v>EURFUT3MX4_Quote</v>
      </c>
      <c r="D21" s="192">
        <f>_xll.qlRateHelperQuoteValue($B21,Trigger)</f>
        <v>99.915000000000006</v>
      </c>
      <c r="E21" s="181">
        <f>_xll.qlFuturesRateHelperConvexityAdjustment($B21,Trigger)</f>
        <v>0</v>
      </c>
      <c r="F21" s="182" t="b">
        <v>0</v>
      </c>
      <c r="G21" s="182">
        <v>10</v>
      </c>
      <c r="H21" s="182">
        <v>1</v>
      </c>
      <c r="I21" s="183">
        <f>_xll.qlRateHelperEarliestDate($B21,Trigger)</f>
        <v>41962</v>
      </c>
      <c r="J21" s="184">
        <f>_xll.qlRateHelperLatestDate($B21,Trigger)</f>
        <v>42054</v>
      </c>
    </row>
    <row r="22" spans="1:15" x14ac:dyDescent="0.2">
      <c r="A22" s="4"/>
      <c r="B22" s="179" t="str">
        <f>Futures!H5</f>
        <v>obj_0041d#0016</v>
      </c>
      <c r="C22" s="180" t="str">
        <f>_xll.qlRateHelperQuoteName(B22)</f>
        <v>EURFUT3MZ4_Quote</v>
      </c>
      <c r="D22" s="192">
        <f>_xll.qlRateHelperQuoteValue($B22,Trigger)</f>
        <v>99.917500000000004</v>
      </c>
      <c r="E22" s="181">
        <f>_xll.qlFuturesRateHelperConvexityAdjustment($B22,Trigger)</f>
        <v>0</v>
      </c>
      <c r="F22" s="182" t="b">
        <v>0</v>
      </c>
      <c r="G22" s="182">
        <v>10</v>
      </c>
      <c r="H22" s="182">
        <v>1</v>
      </c>
      <c r="I22" s="183">
        <f>_xll.qlRateHelperEarliestDate($B22,Trigger)</f>
        <v>41990</v>
      </c>
      <c r="J22" s="184">
        <f>_xll.qlRateHelperLatestDate($B22,Trigger)</f>
        <v>42080</v>
      </c>
    </row>
    <row r="23" spans="1:15" x14ac:dyDescent="0.2">
      <c r="A23" s="4"/>
      <c r="B23" s="179" t="str">
        <f>Futures!H6</f>
        <v>obj_00434#0016</v>
      </c>
      <c r="C23" s="180" t="str">
        <f>_xll.qlRateHelperQuoteName(B23)</f>
        <v>EURFUT3MF5_Quote</v>
      </c>
      <c r="D23" s="192">
        <f>_xll.qlRateHelperQuoteValue($B23,Trigger)</f>
        <v>99.877499999999998</v>
      </c>
      <c r="E23" s="181">
        <f>_xll.qlFuturesRateHelperConvexityAdjustment($B23,Trigger)</f>
        <v>0</v>
      </c>
      <c r="F23" s="182" t="b">
        <v>0</v>
      </c>
      <c r="G23" s="182">
        <v>10</v>
      </c>
      <c r="H23" s="182">
        <v>1</v>
      </c>
      <c r="I23" s="183">
        <f>_xll.qlRateHelperEarliestDate($B23,Trigger)</f>
        <v>42025</v>
      </c>
      <c r="J23" s="184">
        <f>_xll.qlRateHelperLatestDate($B23,Trigger)</f>
        <v>42115</v>
      </c>
    </row>
    <row r="24" spans="1:15" x14ac:dyDescent="0.2">
      <c r="A24" s="4"/>
      <c r="B24" s="179" t="str">
        <f>Futures!H7</f>
        <v>obj_00439#0016</v>
      </c>
      <c r="C24" s="180" t="str">
        <f>_xll.qlRateHelperQuoteName(B24)</f>
        <v>EURFUT3MG5_Quote</v>
      </c>
      <c r="D24" s="192" t="e">
        <f>_xll.qlRateHelperQuoteValue($B24,Trigger)</f>
        <v>#NUM!</v>
      </c>
      <c r="E24" s="181" t="e">
        <f>_xll.qlFuturesRateHelperConvexityAdjustment($B24,Trigger)</f>
        <v>#NUM!</v>
      </c>
      <c r="F24" s="182" t="b">
        <v>0</v>
      </c>
      <c r="G24" s="182">
        <v>10</v>
      </c>
      <c r="H24" s="182">
        <v>1</v>
      </c>
      <c r="I24" s="183">
        <f>_xll.qlRateHelperEarliestDate($B24,Trigger)</f>
        <v>42053</v>
      </c>
      <c r="J24" s="184">
        <f>_xll.qlRateHelperLatestDate($B24,Trigger)</f>
        <v>42142</v>
      </c>
    </row>
    <row r="25" spans="1:15" x14ac:dyDescent="0.2">
      <c r="A25" s="4"/>
      <c r="B25" s="179" t="str">
        <f>Futures!H8</f>
        <v>obj_00455#0016</v>
      </c>
      <c r="C25" s="180" t="str">
        <f>_xll.qlRateHelperQuoteName(B25)</f>
        <v>EURFUT3MH5_Quote</v>
      </c>
      <c r="D25" s="192">
        <f>_xll.qlRateHelperQuoteValue($B25,Trigger)</f>
        <v>99.927500000000009</v>
      </c>
      <c r="E25" s="181">
        <f>_xll.qlFuturesRateHelperConvexityAdjustment($B25,Trigger)</f>
        <v>0</v>
      </c>
      <c r="F25" s="182" t="b">
        <v>0</v>
      </c>
      <c r="G25" s="182">
        <v>10</v>
      </c>
      <c r="H25" s="182">
        <v>1</v>
      </c>
      <c r="I25" s="183">
        <f>_xll.qlRateHelperEarliestDate($B25,Trigger)</f>
        <v>42081</v>
      </c>
      <c r="J25" s="184">
        <f>_xll.qlRateHelperLatestDate($B25,Trigger)</f>
        <v>42173</v>
      </c>
    </row>
    <row r="26" spans="1:15" x14ac:dyDescent="0.2">
      <c r="A26" s="4"/>
      <c r="B26" s="179" t="str">
        <f>Futures!H9</f>
        <v>obj_0044e#0016</v>
      </c>
      <c r="C26" s="180" t="str">
        <f>_xll.qlRateHelperQuoteName(B26)</f>
        <v>EURFUT3MJ5_Quote</v>
      </c>
      <c r="D26" s="192">
        <f>_xll.qlRateHelperQuoteValue($B26,Trigger)</f>
        <v>99.892499999999998</v>
      </c>
      <c r="E26" s="181">
        <f>_xll.qlFuturesRateHelperConvexityAdjustment($B26,Trigger)</f>
        <v>0</v>
      </c>
      <c r="F26" s="182" t="b">
        <v>1</v>
      </c>
      <c r="G26" s="182">
        <v>10</v>
      </c>
      <c r="H26" s="182">
        <v>1</v>
      </c>
      <c r="I26" s="183">
        <f>_xll.qlRateHelperEarliestDate($B26,Trigger)</f>
        <v>42109</v>
      </c>
      <c r="J26" s="184">
        <f>_xll.qlRateHelperLatestDate($B26,Trigger)</f>
        <v>42200</v>
      </c>
    </row>
    <row r="27" spans="1:15" x14ac:dyDescent="0.2">
      <c r="A27" s="4"/>
      <c r="B27" s="179" t="str">
        <f>Futures!H10</f>
        <v>obj_00425#0016</v>
      </c>
      <c r="C27" s="180" t="str">
        <f>_xll.qlRateHelperQuoteName(B27)</f>
        <v>EURFUT3MK5_Quote</v>
      </c>
      <c r="D27" s="192" t="e">
        <f>_xll.qlRateHelperQuoteValue($B27,Trigger)</f>
        <v>#NUM!</v>
      </c>
      <c r="E27" s="181" t="e">
        <f>_xll.qlFuturesRateHelperConvexityAdjustment($B27,Trigger)</f>
        <v>#NUM!</v>
      </c>
      <c r="F27" s="182" t="b">
        <v>1</v>
      </c>
      <c r="G27" s="182">
        <v>10</v>
      </c>
      <c r="H27" s="182">
        <v>1</v>
      </c>
      <c r="I27" s="183">
        <f>_xll.qlRateHelperEarliestDate($B27,Trigger)</f>
        <v>42144</v>
      </c>
      <c r="J27" s="184">
        <f>_xll.qlRateHelperLatestDate($B27,Trigger)</f>
        <v>42236</v>
      </c>
    </row>
    <row r="28" spans="1:15" x14ac:dyDescent="0.2">
      <c r="A28" s="4"/>
      <c r="B28" s="179" t="str">
        <f>Futures!H11</f>
        <v>obj_00448#0016</v>
      </c>
      <c r="C28" s="180" t="str">
        <f>_xll.qlRateHelperQuoteName(B28)</f>
        <v>EURFUT3MM5_Quote</v>
      </c>
      <c r="D28" s="192">
        <f>_xll.qlRateHelperQuoteValue($B28,Trigger)</f>
        <v>99.932500000000005</v>
      </c>
      <c r="E28" s="181">
        <f>_xll.qlFuturesRateHelperConvexityAdjustment($B28,Trigger)</f>
        <v>0</v>
      </c>
      <c r="F28" s="182" t="b">
        <v>1</v>
      </c>
      <c r="G28" s="182">
        <v>10</v>
      </c>
      <c r="H28" s="182">
        <v>1</v>
      </c>
      <c r="I28" s="183">
        <f>_xll.qlRateHelperEarliestDate($B28,Trigger)</f>
        <v>42172</v>
      </c>
      <c r="J28" s="184">
        <f>_xll.qlRateHelperLatestDate($B28,Trigger)</f>
        <v>42264</v>
      </c>
    </row>
    <row r="29" spans="1:15" x14ac:dyDescent="0.2">
      <c r="A29" s="4"/>
      <c r="B29" s="179" t="str">
        <f>Futures!H12</f>
        <v>obj_00436#0016</v>
      </c>
      <c r="C29" s="180" t="str">
        <f>_xll.qlRateHelperQuoteName(B29)</f>
        <v>EURFUT3MN5_Quote</v>
      </c>
      <c r="D29" s="192">
        <f>_xll.qlRateHelperQuoteValue($B29,Trigger)</f>
        <v>99.892499999999998</v>
      </c>
      <c r="E29" s="181">
        <f>_xll.qlFuturesRateHelperConvexityAdjustment($B29,Trigger)</f>
        <v>0</v>
      </c>
      <c r="F29" s="182" t="b">
        <v>1</v>
      </c>
      <c r="G29" s="182">
        <v>10</v>
      </c>
      <c r="H29" s="182">
        <v>1</v>
      </c>
      <c r="I29" s="183">
        <f>_xll.qlRateHelperEarliestDate($B29,Trigger)</f>
        <v>42200</v>
      </c>
      <c r="J29" s="184">
        <f>_xll.qlRateHelperLatestDate($B29,Trigger)</f>
        <v>42292</v>
      </c>
    </row>
    <row r="30" spans="1:15" x14ac:dyDescent="0.2">
      <c r="A30" s="4"/>
      <c r="B30" s="179" t="str">
        <f>Futures!H13</f>
        <v>obj_00422#0013</v>
      </c>
      <c r="C30" s="180" t="str">
        <f>_xll.qlRateHelperQuoteName(B30)</f>
        <v>EURFUT3MQ5_Quote</v>
      </c>
      <c r="D30" s="192" t="e">
        <f>_xll.qlRateHelperQuoteValue($B30,Trigger)</f>
        <v>#NUM!</v>
      </c>
      <c r="E30" s="181" t="e">
        <f>_xll.qlFuturesRateHelperConvexityAdjustment($B30,Trigger)</f>
        <v>#NUM!</v>
      </c>
      <c r="F30" s="182" t="b">
        <v>1</v>
      </c>
      <c r="G30" s="182">
        <v>10</v>
      </c>
      <c r="H30" s="182">
        <v>1</v>
      </c>
      <c r="I30" s="183">
        <f>_xll.qlRateHelperEarliestDate($B30,Trigger)</f>
        <v>42235</v>
      </c>
      <c r="J30" s="184">
        <f>_xll.qlRateHelperLatestDate($B30,Trigger)</f>
        <v>42327</v>
      </c>
    </row>
    <row r="31" spans="1:15" x14ac:dyDescent="0.2">
      <c r="A31" s="4"/>
      <c r="B31" s="179" t="str">
        <f>Futures!H14</f>
        <v>obj_00454#0015</v>
      </c>
      <c r="C31" s="180" t="str">
        <f>_xll.qlRateHelperQuoteName(B31)</f>
        <v>EURFUT3MU5_Quote</v>
      </c>
      <c r="D31" s="192">
        <f>_xll.qlRateHelperQuoteValue($B31,Trigger)</f>
        <v>99.922499999999999</v>
      </c>
      <c r="E31" s="181">
        <f>_xll.qlFuturesRateHelperConvexityAdjustment($B31,Trigger)</f>
        <v>0</v>
      </c>
      <c r="F31" s="182" t="b">
        <v>1</v>
      </c>
      <c r="G31" s="182">
        <v>10</v>
      </c>
      <c r="H31" s="182">
        <v>1</v>
      </c>
      <c r="I31" s="183">
        <f>_xll.qlRateHelperEarliestDate($B31,Trigger)</f>
        <v>42263</v>
      </c>
      <c r="J31" s="184">
        <f>_xll.qlRateHelperLatestDate($B31,Trigger)</f>
        <v>42354</v>
      </c>
    </row>
    <row r="32" spans="1:15" x14ac:dyDescent="0.2">
      <c r="A32" s="4"/>
      <c r="B32" s="179" t="str">
        <f>Futures!H15</f>
        <v>obj_0065e#0010</v>
      </c>
      <c r="C32" s="180" t="str">
        <f>_xll.qlRateHelperQuoteName(B32)</f>
        <v>EURFUT3MZ5_Quote</v>
      </c>
      <c r="D32" s="192">
        <f>_xll.qlRateHelperQuoteValue($B32,Trigger)</f>
        <v>99.907499999999999</v>
      </c>
      <c r="E32" s="181">
        <f>_xll.qlFuturesRateHelperConvexityAdjustment($B32,Trigger)</f>
        <v>0</v>
      </c>
      <c r="F32" s="182" t="b">
        <v>1</v>
      </c>
      <c r="G32" s="182">
        <v>10</v>
      </c>
      <c r="H32" s="182">
        <v>1</v>
      </c>
      <c r="I32" s="183">
        <f>_xll.qlRateHelperEarliestDate($B32,Trigger)</f>
        <v>42354</v>
      </c>
      <c r="J32" s="184">
        <f>_xll.qlRateHelperLatestDate($B32,Trigger)</f>
        <v>42445</v>
      </c>
    </row>
    <row r="33" spans="1:10" x14ac:dyDescent="0.2">
      <c r="A33" s="4"/>
      <c r="B33" s="179" t="str">
        <f>Futures!H16</f>
        <v>obj_00676#0010</v>
      </c>
      <c r="C33" s="180" t="str">
        <f>_xll.qlRateHelperQuoteName(B33)</f>
        <v>EURFUT3MH6_Quote</v>
      </c>
      <c r="D33" s="192">
        <f>_xll.qlRateHelperQuoteValue($B33,Trigger)</f>
        <v>99.887500000000003</v>
      </c>
      <c r="E33" s="181">
        <f>_xll.qlFuturesRateHelperConvexityAdjustment($B33,Trigger)</f>
        <v>0</v>
      </c>
      <c r="F33" s="182" t="b">
        <v>1</v>
      </c>
      <c r="G33" s="182">
        <v>10</v>
      </c>
      <c r="H33" s="182">
        <v>1</v>
      </c>
      <c r="I33" s="183">
        <f>_xll.qlRateHelperEarliestDate($B33,Trigger)</f>
        <v>42445</v>
      </c>
      <c r="J33" s="184">
        <f>_xll.qlRateHelperLatestDate($B33,Trigger)</f>
        <v>42537</v>
      </c>
    </row>
    <row r="34" spans="1:10" x14ac:dyDescent="0.2">
      <c r="A34" s="4"/>
      <c r="B34" s="179" t="str">
        <f>Futures!H17</f>
        <v>obj_0043e#0015</v>
      </c>
      <c r="C34" s="180" t="str">
        <f>_xll.qlRateHelperQuoteName(B34)</f>
        <v>EURFUT3MM6_Quote</v>
      </c>
      <c r="D34" s="192">
        <f>_xll.qlRateHelperQuoteValue($B34,Trigger)</f>
        <v>99.862499999999997</v>
      </c>
      <c r="E34" s="181">
        <f>_xll.qlFuturesRateHelperConvexityAdjustment($B34,Trigger)</f>
        <v>0</v>
      </c>
      <c r="F34" s="182" t="b">
        <v>1</v>
      </c>
      <c r="G34" s="182">
        <v>10</v>
      </c>
      <c r="H34" s="182">
        <v>1</v>
      </c>
      <c r="I34" s="183">
        <f>_xll.qlRateHelperEarliestDate($B34,Trigger)</f>
        <v>42536</v>
      </c>
      <c r="J34" s="184">
        <f>_xll.qlRateHelperLatestDate($B34,Trigger)</f>
        <v>42628</v>
      </c>
    </row>
    <row r="35" spans="1:10" x14ac:dyDescent="0.2">
      <c r="A35" s="4"/>
      <c r="B35" s="179" t="str">
        <f>Futures!H18</f>
        <v>obj_00665#0011</v>
      </c>
      <c r="C35" s="180" t="str">
        <f>_xll.qlRateHelperQuoteName(B35)</f>
        <v>EURFUT3MU6_Quote</v>
      </c>
      <c r="D35" s="192">
        <f>_xll.qlRateHelperQuoteValue($B35,Trigger)</f>
        <v>99.832499999999996</v>
      </c>
      <c r="E35" s="181">
        <f>_xll.qlFuturesRateHelperConvexityAdjustment($B35,Trigger)</f>
        <v>0</v>
      </c>
      <c r="F35" s="182" t="b">
        <v>1</v>
      </c>
      <c r="G35" s="182">
        <v>10</v>
      </c>
      <c r="H35" s="182">
        <v>1</v>
      </c>
      <c r="I35" s="183">
        <f>_xll.qlRateHelperEarliestDate($B35,Trigger)</f>
        <v>42634</v>
      </c>
      <c r="J35" s="184">
        <f>_xll.qlRateHelperLatestDate($B35,Trigger)</f>
        <v>42725</v>
      </c>
    </row>
    <row r="36" spans="1:10" x14ac:dyDescent="0.2">
      <c r="A36" s="4"/>
      <c r="B36" s="179" t="str">
        <f>Futures!H19</f>
        <v>obj_00686#0010</v>
      </c>
      <c r="C36" s="180" t="str">
        <f>_xll.qlRateHelperQuoteName(B36)</f>
        <v>EURFUT3MZ6_Quote</v>
      </c>
      <c r="D36" s="192">
        <f>_xll.qlRateHelperQuoteValue($B36,Trigger)</f>
        <v>99.797499999999999</v>
      </c>
      <c r="E36" s="181">
        <f>_xll.qlFuturesRateHelperConvexityAdjustment($B36,Trigger)</f>
        <v>0</v>
      </c>
      <c r="F36" s="182" t="b">
        <v>1</v>
      </c>
      <c r="G36" s="182">
        <v>10</v>
      </c>
      <c r="H36" s="182">
        <v>1</v>
      </c>
      <c r="I36" s="183">
        <f>_xll.qlRateHelperEarliestDate($B36,Trigger)</f>
        <v>42725</v>
      </c>
      <c r="J36" s="184">
        <f>_xll.qlRateHelperLatestDate($B36,Trigger)</f>
        <v>42815</v>
      </c>
    </row>
    <row r="37" spans="1:10" x14ac:dyDescent="0.2">
      <c r="A37" s="4"/>
      <c r="B37" s="179" t="str">
        <f>Futures!H20</f>
        <v>obj_00459#0015</v>
      </c>
      <c r="C37" s="180" t="str">
        <f>_xll.qlRateHelperQuoteName(B37)</f>
        <v>EURFUT3MH7_Quote</v>
      </c>
      <c r="D37" s="192">
        <f>_xll.qlRateHelperQuoteValue($B37,Trigger)</f>
        <v>99.757499999999993</v>
      </c>
      <c r="E37" s="181">
        <f>_xll.qlFuturesRateHelperConvexityAdjustment($B37,Trigger)</f>
        <v>0</v>
      </c>
      <c r="F37" s="182" t="b">
        <v>1</v>
      </c>
      <c r="G37" s="182">
        <v>10</v>
      </c>
      <c r="H37" s="182">
        <v>1</v>
      </c>
      <c r="I37" s="183">
        <f>_xll.qlRateHelperEarliestDate($B37,Trigger)</f>
        <v>42809</v>
      </c>
      <c r="J37" s="184">
        <f>_xll.qlRateHelperLatestDate($B37,Trigger)</f>
        <v>42901</v>
      </c>
    </row>
    <row r="38" spans="1:10" x14ac:dyDescent="0.2">
      <c r="A38" s="4"/>
      <c r="B38" s="179" t="str">
        <f>Futures!H21</f>
        <v>obj_00658#0011</v>
      </c>
      <c r="C38" s="180" t="str">
        <f>_xll.qlRateHelperQuoteName(B38)</f>
        <v>EURFUT3MM7_Quote</v>
      </c>
      <c r="D38" s="192">
        <f>_xll.qlRateHelperQuoteValue($B38,Trigger)</f>
        <v>99.702500000000001</v>
      </c>
      <c r="E38" s="181">
        <f>_xll.qlFuturesRateHelperConvexityAdjustment($B38,Trigger)</f>
        <v>0</v>
      </c>
      <c r="F38" s="182" t="b">
        <v>1</v>
      </c>
      <c r="G38" s="182">
        <v>10</v>
      </c>
      <c r="H38" s="182">
        <v>1</v>
      </c>
      <c r="I38" s="183">
        <f>_xll.qlRateHelperEarliestDate($B38,Trigger)</f>
        <v>42907</v>
      </c>
      <c r="J38" s="184">
        <f>_xll.qlRateHelperLatestDate($B38,Trigger)</f>
        <v>42999</v>
      </c>
    </row>
    <row r="39" spans="1:10" x14ac:dyDescent="0.2">
      <c r="A39" s="4"/>
      <c r="B39" s="179" t="str">
        <f>Futures!H22</f>
        <v>obj_00684#0010</v>
      </c>
      <c r="C39" s="180" t="str">
        <f>_xll.qlRateHelperQuoteName(B39)</f>
        <v>EURFUT3MU7_Quote</v>
      </c>
      <c r="D39" s="192">
        <f>_xll.qlRateHelperQuoteValue($B39,Trigger)</f>
        <v>99.647500000000008</v>
      </c>
      <c r="E39" s="181">
        <f>_xll.qlFuturesRateHelperConvexityAdjustment($B39,Trigger)</f>
        <v>0</v>
      </c>
      <c r="F39" s="182" t="b">
        <v>1</v>
      </c>
      <c r="G39" s="182">
        <v>10</v>
      </c>
      <c r="H39" s="182">
        <v>1</v>
      </c>
      <c r="I39" s="183">
        <f>_xll.qlRateHelperEarliestDate($B39,Trigger)</f>
        <v>42998</v>
      </c>
      <c r="J39" s="184">
        <f>_xll.qlRateHelperLatestDate($B39,Trigger)</f>
        <v>43089</v>
      </c>
    </row>
    <row r="40" spans="1:10" x14ac:dyDescent="0.2">
      <c r="A40" s="4"/>
      <c r="B40" s="179" t="str">
        <f>Futures!H23</f>
        <v>obj_0042a#0014</v>
      </c>
      <c r="C40" s="180" t="str">
        <f>_xll.qlRateHelperQuoteName(B40)</f>
        <v>EURFUT3MZ7_Quote</v>
      </c>
      <c r="D40" s="192">
        <f>_xll.qlRateHelperQuoteValue($B40,Trigger)</f>
        <v>99.577500000000001</v>
      </c>
      <c r="E40" s="181">
        <f>_xll.qlFuturesRateHelperConvexityAdjustment($B40,Trigger)</f>
        <v>0</v>
      </c>
      <c r="F40" s="182" t="b">
        <v>1</v>
      </c>
      <c r="G40" s="182">
        <v>10</v>
      </c>
      <c r="H40" s="182">
        <v>1</v>
      </c>
      <c r="I40" s="183">
        <f>_xll.qlRateHelperEarliestDate($B40,Trigger)</f>
        <v>43089</v>
      </c>
      <c r="J40" s="184">
        <f>_xll.qlRateHelperLatestDate($B40,Trigger)</f>
        <v>43179</v>
      </c>
    </row>
    <row r="41" spans="1:10" x14ac:dyDescent="0.2">
      <c r="A41" s="4"/>
      <c r="B41" s="179" t="str">
        <f>Futures!H24</f>
        <v>obj_00663#0010</v>
      </c>
      <c r="C41" s="180" t="str">
        <f>_xll.qlRateHelperQuoteName(B41)</f>
        <v>EURFUT3MH8_Quote</v>
      </c>
      <c r="D41" s="192">
        <f>_xll.qlRateHelperQuoteValue($B41,Trigger)</f>
        <v>99.509999999999991</v>
      </c>
      <c r="E41" s="181">
        <f>_xll.qlFuturesRateHelperConvexityAdjustment($B41,Trigger)</f>
        <v>0</v>
      </c>
      <c r="F41" s="182" t="b">
        <v>1</v>
      </c>
      <c r="G41" s="182">
        <v>10</v>
      </c>
      <c r="H41" s="182">
        <v>1</v>
      </c>
      <c r="I41" s="183">
        <f>_xll.qlRateHelperEarliestDate($B41,Trigger)</f>
        <v>43180</v>
      </c>
      <c r="J41" s="184">
        <f>_xll.qlRateHelperLatestDate($B41,Trigger)</f>
        <v>43272</v>
      </c>
    </row>
    <row r="42" spans="1:10" x14ac:dyDescent="0.2">
      <c r="A42" s="4"/>
      <c r="B42" s="179" t="str">
        <f>Futures!H25</f>
        <v>obj_0067f#0010</v>
      </c>
      <c r="C42" s="180" t="str">
        <f>_xll.qlRateHelperQuoteName(B42)</f>
        <v>EURFUT3MM8_Quote</v>
      </c>
      <c r="D42" s="192">
        <f>_xll.qlRateHelperQuoteValue($B42,Trigger)</f>
        <v>99.432500000000005</v>
      </c>
      <c r="E42" s="181">
        <f>_xll.qlFuturesRateHelperConvexityAdjustment($B42,Trigger)</f>
        <v>0</v>
      </c>
      <c r="F42" s="182" t="b">
        <v>1</v>
      </c>
      <c r="G42" s="182">
        <v>10</v>
      </c>
      <c r="H42" s="182">
        <v>1</v>
      </c>
      <c r="I42" s="183">
        <f>_xll.qlRateHelperEarliestDate($B42,Trigger)</f>
        <v>43271</v>
      </c>
      <c r="J42" s="184">
        <f>_xll.qlRateHelperLatestDate($B42,Trigger)</f>
        <v>43363</v>
      </c>
    </row>
    <row r="43" spans="1:10" x14ac:dyDescent="0.2">
      <c r="A43" s="4"/>
      <c r="B43" s="179" t="str">
        <f>Futures!H26</f>
        <v>obj_0045f#0014</v>
      </c>
      <c r="C43" s="180" t="str">
        <f>_xll.qlRateHelperQuoteName(B43)</f>
        <v>EURFUT3MU8_Quote</v>
      </c>
      <c r="D43" s="192">
        <f>_xll.qlRateHelperQuoteValue($B43,Trigger)</f>
        <v>99.35499999999999</v>
      </c>
      <c r="E43" s="181">
        <f>_xll.qlFuturesRateHelperConvexityAdjustment($B43,Trigger)</f>
        <v>0</v>
      </c>
      <c r="F43" s="182" t="b">
        <v>1</v>
      </c>
      <c r="G43" s="182">
        <v>10</v>
      </c>
      <c r="H43" s="182">
        <v>1</v>
      </c>
      <c r="I43" s="183">
        <f>_xll.qlRateHelperEarliestDate($B43,Trigger)</f>
        <v>43362</v>
      </c>
      <c r="J43" s="184">
        <f>_xll.qlRateHelperLatestDate($B43,Trigger)</f>
        <v>43453</v>
      </c>
    </row>
    <row r="44" spans="1:10" x14ac:dyDescent="0.2">
      <c r="A44" s="4"/>
      <c r="B44" s="179" t="str">
        <f>Futures!H27</f>
        <v>obj_00659#0010</v>
      </c>
      <c r="C44" s="180" t="str">
        <f>_xll.qlRateHelperQuoteName(B44)</f>
        <v>EURFUT3MZ8_Quote</v>
      </c>
      <c r="D44" s="192">
        <f>_xll.qlRateHelperQuoteValue($B44,Trigger)</f>
        <v>99.272500000000008</v>
      </c>
      <c r="E44" s="181">
        <f>_xll.qlFuturesRateHelperConvexityAdjustment($B44,Trigger)</f>
        <v>0</v>
      </c>
      <c r="F44" s="182" t="b">
        <v>1</v>
      </c>
      <c r="G44" s="182">
        <v>10</v>
      </c>
      <c r="H44" s="182">
        <v>1</v>
      </c>
      <c r="I44" s="183">
        <f>_xll.qlRateHelperEarliestDate($B44,Trigger)</f>
        <v>43453</v>
      </c>
      <c r="J44" s="184">
        <f>_xll.qlRateHelperLatestDate($B44,Trigger)</f>
        <v>43543</v>
      </c>
    </row>
    <row r="45" spans="1:10" x14ac:dyDescent="0.2">
      <c r="A45" s="4"/>
      <c r="B45" s="179" t="str">
        <f>Futures!H28</f>
        <v>obj_0067c#0010</v>
      </c>
      <c r="C45" s="180" t="str">
        <f>_xll.qlRateHelperQuoteName(B45)</f>
        <v>EURFUT3MH9_Quote</v>
      </c>
      <c r="D45" s="192">
        <f>_xll.qlRateHelperQuoteValue($B45,Trigger)</f>
        <v>99.197499999999991</v>
      </c>
      <c r="E45" s="181">
        <f>_xll.qlFuturesRateHelperConvexityAdjustment($B45,Trigger)</f>
        <v>0</v>
      </c>
      <c r="F45" s="182" t="b">
        <v>1</v>
      </c>
      <c r="G45" s="182">
        <v>10</v>
      </c>
      <c r="H45" s="182">
        <v>1</v>
      </c>
      <c r="I45" s="183">
        <f>_xll.qlRateHelperEarliestDate($B45,Trigger)</f>
        <v>43544</v>
      </c>
      <c r="J45" s="184">
        <f>_xll.qlRateHelperLatestDate($B45,Trigger)</f>
        <v>43636</v>
      </c>
    </row>
    <row r="46" spans="1:10" x14ac:dyDescent="0.2">
      <c r="A46" s="4"/>
      <c r="B46" s="179" t="str">
        <f>Futures!H29</f>
        <v>obj_00435#0014</v>
      </c>
      <c r="C46" s="180" t="str">
        <f>_xll.qlRateHelperQuoteName(B46)</f>
        <v>EURFUT3MM9_Quote</v>
      </c>
      <c r="D46" s="192">
        <f>_xll.qlRateHelperQuoteValue($B46,Trigger)</f>
        <v>99.115000000000009</v>
      </c>
      <c r="E46" s="181">
        <f>_xll.qlFuturesRateHelperConvexityAdjustment($B46,Trigger)</f>
        <v>0</v>
      </c>
      <c r="F46" s="182" t="b">
        <v>1</v>
      </c>
      <c r="G46" s="182">
        <v>10</v>
      </c>
      <c r="H46" s="182">
        <v>1</v>
      </c>
      <c r="I46" s="183">
        <f>_xll.qlRateHelperEarliestDate($B46,Trigger)</f>
        <v>43635</v>
      </c>
      <c r="J46" s="184">
        <f>_xll.qlRateHelperLatestDate($B46,Trigger)</f>
        <v>43727</v>
      </c>
    </row>
    <row r="47" spans="1:10" x14ac:dyDescent="0.2">
      <c r="A47" s="4"/>
      <c r="B47" s="179" t="str">
        <f>Futures!H30</f>
        <v>obj_00669#0010</v>
      </c>
      <c r="C47" s="180" t="str">
        <f>_xll.qlRateHelperQuoteName(B47)</f>
        <v>EURFUT3MU9_Quote</v>
      </c>
      <c r="D47" s="192">
        <f>_xll.qlRateHelperQuoteValue($B47,Trigger)</f>
        <v>99.03</v>
      </c>
      <c r="E47" s="181">
        <f>_xll.qlFuturesRateHelperConvexityAdjustment($B47,Trigger)</f>
        <v>0</v>
      </c>
      <c r="F47" s="182" t="b">
        <v>1</v>
      </c>
      <c r="G47" s="182">
        <v>10</v>
      </c>
      <c r="H47" s="182">
        <v>1</v>
      </c>
      <c r="I47" s="183">
        <f>_xll.qlRateHelperEarliestDate($B47,Trigger)</f>
        <v>43726</v>
      </c>
      <c r="J47" s="184">
        <f>_xll.qlRateHelperLatestDate($B47,Trigger)</f>
        <v>43817</v>
      </c>
    </row>
    <row r="48" spans="1:10" x14ac:dyDescent="0.2">
      <c r="A48" s="4"/>
      <c r="B48" s="179" t="str">
        <f>Futures!H31</f>
        <v>obj_00681#0010</v>
      </c>
      <c r="C48" s="180" t="str">
        <f>_xll.qlRateHelperQuoteName(B48)</f>
        <v>EURFUT3MZ9_Quote</v>
      </c>
      <c r="D48" s="192">
        <f>_xll.qlRateHelperQuoteValue($B48,Trigger)</f>
        <v>98.935000000000002</v>
      </c>
      <c r="E48" s="181">
        <f>_xll.qlFuturesRateHelperConvexityAdjustment($B48,Trigger)</f>
        <v>0</v>
      </c>
      <c r="F48" s="182" t="b">
        <v>1</v>
      </c>
      <c r="G48" s="182">
        <v>10</v>
      </c>
      <c r="H48" s="182">
        <v>1</v>
      </c>
      <c r="I48" s="183">
        <f>_xll.qlRateHelperEarliestDate($B48,Trigger)</f>
        <v>43817</v>
      </c>
      <c r="J48" s="184">
        <f>_xll.qlRateHelperLatestDate($B48,Trigger)</f>
        <v>43908</v>
      </c>
    </row>
    <row r="49" spans="1:12" x14ac:dyDescent="0.2">
      <c r="A49" s="4"/>
      <c r="B49" s="179" t="str">
        <f>Futures!H32</f>
        <v>obj_0041f#0014</v>
      </c>
      <c r="C49" s="180" t="str">
        <f>_xll.qlRateHelperQuoteName(B49)</f>
        <v>EURFUT3MH0_Quote</v>
      </c>
      <c r="D49" s="192">
        <f>_xll.qlRateHelperQuoteValue($B49,Trigger)</f>
        <v>98.844999999999999</v>
      </c>
      <c r="E49" s="181">
        <f>_xll.qlFuturesRateHelperConvexityAdjustment($B49,Trigger)</f>
        <v>0</v>
      </c>
      <c r="F49" s="182" t="b">
        <v>1</v>
      </c>
      <c r="G49" s="182">
        <v>10</v>
      </c>
      <c r="H49" s="182">
        <v>1</v>
      </c>
      <c r="I49" s="183">
        <f>_xll.qlRateHelperEarliestDate($B49,Trigger)</f>
        <v>43908</v>
      </c>
      <c r="J49" s="184">
        <f>_xll.qlRateHelperLatestDate($B49,Trigger)</f>
        <v>44000</v>
      </c>
    </row>
    <row r="50" spans="1:12" x14ac:dyDescent="0.2">
      <c r="A50" s="4"/>
      <c r="B50" s="179" t="str">
        <f>Futures!H33</f>
        <v>obj_00672#0010</v>
      </c>
      <c r="C50" s="180" t="str">
        <f>_xll.qlRateHelperQuoteName(B50)</f>
        <v>EURFUT3MM0_Quote</v>
      </c>
      <c r="D50" s="192">
        <f>_xll.qlRateHelperQuoteValue($B50,Trigger)</f>
        <v>98.747500000000002</v>
      </c>
      <c r="E50" s="181">
        <f>_xll.qlFuturesRateHelperConvexityAdjustment($B50,Trigger)</f>
        <v>0</v>
      </c>
      <c r="F50" s="182" t="b">
        <v>1</v>
      </c>
      <c r="G50" s="182">
        <v>10</v>
      </c>
      <c r="H50" s="182">
        <v>1</v>
      </c>
      <c r="I50" s="183">
        <f>_xll.qlRateHelperEarliestDate($B50,Trigger)</f>
        <v>43999</v>
      </c>
      <c r="J50" s="184">
        <f>_xll.qlRateHelperLatestDate($B50,Trigger)</f>
        <v>44091</v>
      </c>
    </row>
    <row r="51" spans="1:12" x14ac:dyDescent="0.2">
      <c r="A51" s="4"/>
      <c r="B51" s="179" t="str">
        <f>Futures!H34</f>
        <v>obj_00691#0010</v>
      </c>
      <c r="C51" s="180" t="str">
        <f>_xll.qlRateHelperQuoteName(B51)</f>
        <v>EURFUT3MU0_Quote</v>
      </c>
      <c r="D51" s="192">
        <f>_xll.qlRateHelperQuoteValue($B51,Trigger)</f>
        <v>98.642499999999998</v>
      </c>
      <c r="E51" s="181">
        <f>_xll.qlFuturesRateHelperConvexityAdjustment($B51,Trigger)</f>
        <v>0</v>
      </c>
      <c r="F51" s="182" t="b">
        <v>1</v>
      </c>
      <c r="G51" s="182">
        <v>10</v>
      </c>
      <c r="H51" s="182">
        <v>1</v>
      </c>
      <c r="I51" s="183">
        <f>_xll.qlRateHelperEarliestDate($B51,Trigger)</f>
        <v>44090</v>
      </c>
      <c r="J51" s="184">
        <f>_xll.qlRateHelperLatestDate($B51,Trigger)</f>
        <v>44181</v>
      </c>
    </row>
    <row r="52" spans="1:12" x14ac:dyDescent="0.2">
      <c r="A52" s="4"/>
      <c r="B52" s="179" t="str">
        <f>Futures!H35</f>
        <v>obj_0045b#0014</v>
      </c>
      <c r="C52" s="180" t="str">
        <f>_xll.qlRateHelperQuoteName(B52)</f>
        <v>EURFUT3MZ0_Quote</v>
      </c>
      <c r="D52" s="192" t="e">
        <f>_xll.qlRateHelperQuoteValue($B52,Trigger)</f>
        <v>#NUM!</v>
      </c>
      <c r="E52" s="181" t="e">
        <f>_xll.qlFuturesRateHelperConvexityAdjustment($B52,Trigger)</f>
        <v>#NUM!</v>
      </c>
      <c r="F52" s="182" t="b">
        <v>1</v>
      </c>
      <c r="G52" s="182">
        <v>10</v>
      </c>
      <c r="H52" s="182">
        <v>1</v>
      </c>
      <c r="I52" s="183">
        <f>_xll.qlRateHelperEarliestDate($B52,Trigger)</f>
        <v>44181</v>
      </c>
      <c r="J52" s="184">
        <f>_xll.qlRateHelperLatestDate($B52,Trigger)</f>
        <v>44271</v>
      </c>
    </row>
    <row r="53" spans="1:12" x14ac:dyDescent="0.2">
      <c r="A53" s="4"/>
      <c r="B53" s="179" t="str">
        <f>Futures!H36</f>
        <v>obj_0065c#0010</v>
      </c>
      <c r="C53" s="180" t="str">
        <f>_xll.qlRateHelperQuoteName(B53)</f>
        <v>EURFUT3MH1_Quote</v>
      </c>
      <c r="D53" s="192" t="e">
        <f>_xll.qlRateHelperQuoteValue($B53,Trigger)</f>
        <v>#NUM!</v>
      </c>
      <c r="E53" s="181" t="e">
        <f>_xll.qlFuturesRateHelperConvexityAdjustment($B53,Trigger)</f>
        <v>#NUM!</v>
      </c>
      <c r="F53" s="182" t="b">
        <v>1</v>
      </c>
      <c r="G53" s="182">
        <v>10</v>
      </c>
      <c r="H53" s="182">
        <v>1</v>
      </c>
      <c r="I53" s="183">
        <f>_xll.qlRateHelperEarliestDate($B53,Trigger)</f>
        <v>44272</v>
      </c>
      <c r="J53" s="184">
        <f>_xll.qlRateHelperLatestDate($B53,Trigger)</f>
        <v>44364</v>
      </c>
    </row>
    <row r="54" spans="1:12" x14ac:dyDescent="0.2">
      <c r="A54" s="4"/>
      <c r="B54" s="179" t="str">
        <f>Futures!H37</f>
        <v>obj_00677#0009</v>
      </c>
      <c r="C54" s="180" t="str">
        <f>_xll.qlRateHelperQuoteName(B54)</f>
        <v>EURFUT3MM1_Quote</v>
      </c>
      <c r="D54" s="192" t="e">
        <f>_xll.qlRateHelperQuoteValue($B54,Trigger)</f>
        <v>#NUM!</v>
      </c>
      <c r="E54" s="181" t="e">
        <f>_xll.qlFuturesRateHelperConvexityAdjustment($B54,Trigger)</f>
        <v>#NUM!</v>
      </c>
      <c r="F54" s="182" t="b">
        <v>1</v>
      </c>
      <c r="G54" s="182">
        <v>10</v>
      </c>
      <c r="H54" s="182">
        <v>1</v>
      </c>
      <c r="I54" s="183">
        <f>_xll.qlRateHelperEarliestDate($B54,Trigger)</f>
        <v>44363</v>
      </c>
      <c r="J54" s="184">
        <f>_xll.qlRateHelperLatestDate($B54,Trigger)</f>
        <v>44455</v>
      </c>
    </row>
    <row r="55" spans="1:12" x14ac:dyDescent="0.2">
      <c r="A55" s="4"/>
      <c r="B55" s="179" t="str">
        <f>Futures!H38</f>
        <v>obj_00447#0013</v>
      </c>
      <c r="C55" s="180" t="str">
        <f>_xll.qlRateHelperQuoteName(B55)</f>
        <v>EURFUT3MU1_Quote</v>
      </c>
      <c r="D55" s="192" t="e">
        <f>_xll.qlRateHelperQuoteValue($B55,Trigger)</f>
        <v>#NUM!</v>
      </c>
      <c r="E55" s="181" t="e">
        <f>_xll.qlFuturesRateHelperConvexityAdjustment($B55,Trigger)</f>
        <v>#NUM!</v>
      </c>
      <c r="F55" s="182" t="b">
        <v>1</v>
      </c>
      <c r="G55" s="182">
        <v>10</v>
      </c>
      <c r="H55" s="182">
        <v>1</v>
      </c>
      <c r="I55" s="183">
        <f>_xll.qlRateHelperEarliestDate($B55,Trigger)</f>
        <v>44454</v>
      </c>
      <c r="J55" s="184">
        <f>_xll.qlRateHelperLatestDate($B55,Trigger)</f>
        <v>44545</v>
      </c>
    </row>
    <row r="56" spans="1:12" x14ac:dyDescent="0.2">
      <c r="A56" s="4"/>
      <c r="B56" s="179" t="str">
        <f>Futures!H39</f>
        <v>obj_00660#0010</v>
      </c>
      <c r="C56" s="180" t="str">
        <f>_xll.qlRateHelperQuoteName(B56)</f>
        <v>EURFUT3MZ1_Quote</v>
      </c>
      <c r="D56" s="192" t="e">
        <f>_xll.qlRateHelperQuoteValue($B56,Trigger)</f>
        <v>#NUM!</v>
      </c>
      <c r="E56" s="181" t="e">
        <f>_xll.qlFuturesRateHelperConvexityAdjustment($B56,Trigger)</f>
        <v>#NUM!</v>
      </c>
      <c r="F56" s="182" t="b">
        <v>1</v>
      </c>
      <c r="G56" s="182">
        <v>10</v>
      </c>
      <c r="H56" s="182">
        <v>1</v>
      </c>
      <c r="I56" s="183">
        <f>_xll.qlRateHelperEarliestDate($B56,Trigger)</f>
        <v>44545</v>
      </c>
      <c r="J56" s="184">
        <f>_xll.qlRateHelperLatestDate($B56,Trigger)</f>
        <v>44635</v>
      </c>
    </row>
    <row r="57" spans="1:12" x14ac:dyDescent="0.2">
      <c r="A57" s="4"/>
      <c r="B57" s="179" t="str">
        <f>Futures!H40</f>
        <v>obj_0067a#0009</v>
      </c>
      <c r="C57" s="180" t="str">
        <f>_xll.qlRateHelperQuoteName(B57)</f>
        <v>EURFUT3MH2_Quote</v>
      </c>
      <c r="D57" s="192" t="e">
        <f>_xll.qlRateHelperQuoteValue($B57,Trigger)</f>
        <v>#NUM!</v>
      </c>
      <c r="E57" s="181" t="e">
        <f>_xll.qlFuturesRateHelperConvexityAdjustment($B57,Trigger)</f>
        <v>#NUM!</v>
      </c>
      <c r="F57" s="182" t="b">
        <v>1</v>
      </c>
      <c r="G57" s="182">
        <v>10</v>
      </c>
      <c r="H57" s="182">
        <v>1</v>
      </c>
      <c r="I57" s="183">
        <f>_xll.qlRateHelperEarliestDate($B57,Trigger)</f>
        <v>44636</v>
      </c>
      <c r="J57" s="184">
        <f>_xll.qlRateHelperLatestDate($B57,Trigger)</f>
        <v>44728</v>
      </c>
    </row>
    <row r="58" spans="1:12" x14ac:dyDescent="0.2">
      <c r="A58" s="4"/>
      <c r="B58" s="179" t="str">
        <f>Futures!H41</f>
        <v>obj_00424#0012</v>
      </c>
      <c r="C58" s="180" t="str">
        <f>_xll.qlRateHelperQuoteName(B58)</f>
        <v>EURFUT3MM2_Quote</v>
      </c>
      <c r="D58" s="192" t="e">
        <f>_xll.qlRateHelperQuoteValue($B58,Trigger)</f>
        <v>#NUM!</v>
      </c>
      <c r="E58" s="181" t="e">
        <f>_xll.qlFuturesRateHelperConvexityAdjustment($B58,Trigger)</f>
        <v>#NUM!</v>
      </c>
      <c r="F58" s="182" t="b">
        <v>1</v>
      </c>
      <c r="G58" s="182">
        <v>10</v>
      </c>
      <c r="H58" s="182">
        <v>1</v>
      </c>
      <c r="I58" s="183">
        <f>_xll.qlRateHelperEarliestDate($B58,Trigger)</f>
        <v>44727</v>
      </c>
      <c r="J58" s="184">
        <f>_xll.qlRateHelperLatestDate($B58,Trigger)</f>
        <v>44819</v>
      </c>
    </row>
    <row r="59" spans="1:12" x14ac:dyDescent="0.2">
      <c r="A59" s="4"/>
      <c r="B59" s="179" t="str">
        <f>Futures!H42</f>
        <v>obj_0065f#0009</v>
      </c>
      <c r="C59" s="180" t="str">
        <f>_xll.qlRateHelperQuoteName(B59)</f>
        <v>EURFUT3MU2_Quote</v>
      </c>
      <c r="D59" s="192" t="e">
        <f>_xll.qlRateHelperQuoteValue($B59,Trigger)</f>
        <v>#NUM!</v>
      </c>
      <c r="E59" s="181" t="e">
        <f>_xll.qlFuturesRateHelperConvexityAdjustment($B59,Trigger)</f>
        <v>#NUM!</v>
      </c>
      <c r="F59" s="182" t="b">
        <v>1</v>
      </c>
      <c r="G59" s="182">
        <v>10</v>
      </c>
      <c r="H59" s="182">
        <v>1</v>
      </c>
      <c r="I59" s="183">
        <f>_xll.qlRateHelperEarliestDate($B59,Trigger)</f>
        <v>44825</v>
      </c>
      <c r="J59" s="184">
        <f>_xll.qlRateHelperLatestDate($B59,Trigger)</f>
        <v>44916</v>
      </c>
    </row>
    <row r="60" spans="1:12" x14ac:dyDescent="0.2">
      <c r="A60" s="4"/>
      <c r="B60" s="185" t="str">
        <f>Futures!H43</f>
        <v>obj_0068e#0006</v>
      </c>
      <c r="C60" s="180" t="str">
        <f>_xll.qlRateHelperQuoteName(B60)</f>
        <v>EURFUT3MZ2_Quote</v>
      </c>
      <c r="D60" s="192" t="e">
        <f>_xll.qlRateHelperQuoteValue($B60,Trigger)</f>
        <v>#NUM!</v>
      </c>
      <c r="E60" s="181" t="e">
        <f>_xll.qlFuturesRateHelperConvexityAdjustment($B60,Trigger)</f>
        <v>#NUM!</v>
      </c>
      <c r="F60" s="182" t="b">
        <v>1</v>
      </c>
      <c r="G60" s="182">
        <v>10</v>
      </c>
      <c r="H60" s="182">
        <v>1</v>
      </c>
      <c r="I60" s="183">
        <f>_xll.qlRateHelperEarliestDate($B60,Trigger)</f>
        <v>44916</v>
      </c>
      <c r="J60" s="184">
        <f>_xll.qlRateHelperLatestDate($B60,Trigger)</f>
        <v>45006</v>
      </c>
    </row>
    <row r="61" spans="1:12" x14ac:dyDescent="0.2">
      <c r="A61" s="3"/>
      <c r="B61" s="179" t="str">
        <f>Futures!H44</f>
        <v>obj_00438#0010</v>
      </c>
      <c r="C61" s="180" t="str">
        <f>_xll.qlRateHelperQuoteName(B61)</f>
        <v>EURFUT3MH3_Quote</v>
      </c>
      <c r="D61" s="192" t="e">
        <f>_xll.qlRateHelperQuoteValue($B61,Trigger)</f>
        <v>#NUM!</v>
      </c>
      <c r="E61" s="181" t="e">
        <f>_xll.qlFuturesRateHelperConvexityAdjustment($B61,Trigger)</f>
        <v>#NUM!</v>
      </c>
      <c r="F61" s="182" t="b">
        <v>1</v>
      </c>
      <c r="G61" s="182">
        <v>10</v>
      </c>
      <c r="H61" s="182">
        <v>1</v>
      </c>
      <c r="I61" s="183">
        <f>_xll.qlRateHelperEarliestDate($B61,Trigger)</f>
        <v>45000</v>
      </c>
      <c r="J61" s="184">
        <f>_xll.qlRateHelperLatestDate($B61,Trigger)</f>
        <v>45092</v>
      </c>
      <c r="K61" s="7"/>
    </row>
    <row r="62" spans="1:12" x14ac:dyDescent="0.2">
      <c r="B62" s="179" t="str">
        <f>Swaps!K5</f>
        <v>obj_00445#0011</v>
      </c>
      <c r="C62" s="174" t="str">
        <f>_xll.qlRateHelperQuoteName(B62)</f>
        <v>EURAB6E1Y_Quote</v>
      </c>
      <c r="D62" s="199">
        <f>_xll.qlRateHelperQuoteValue($B62,Trigger)</f>
        <v>1.7799999999999999E-3</v>
      </c>
      <c r="E62" s="175">
        <f>_xll.qlSwapRateHelperSpread($B62,Trigger)</f>
        <v>0</v>
      </c>
      <c r="F62" s="176" t="b">
        <v>0</v>
      </c>
      <c r="G62" s="176">
        <v>50</v>
      </c>
      <c r="H62" s="176">
        <v>1</v>
      </c>
      <c r="I62" s="177">
        <f>_xll.qlRateHelperEarliestDate($B62,Trigger)</f>
        <v>41912</v>
      </c>
      <c r="J62" s="178">
        <f>_xll.qlRateHelperLatestDate($B62,Trigger)</f>
        <v>42277</v>
      </c>
      <c r="L62" s="5"/>
    </row>
    <row r="63" spans="1:12" x14ac:dyDescent="0.2">
      <c r="B63" s="179" t="str">
        <f>Swaps!K6</f>
        <v>obj_00466#0011</v>
      </c>
      <c r="C63" s="180" t="str">
        <f>_xll.qlRateHelperQuoteName(B63)</f>
        <v>EURAB6E15M_Quote</v>
      </c>
      <c r="D63" s="193">
        <f>_xll.qlRateHelperQuoteValue($B63,Trigger)</f>
        <v>1.5900000000000001E-3</v>
      </c>
      <c r="E63" s="181">
        <f>_xll.qlSwapRateHelperSpread($B63,Trigger)</f>
        <v>0</v>
      </c>
      <c r="F63" s="182" t="b">
        <v>0</v>
      </c>
      <c r="G63" s="182">
        <v>50</v>
      </c>
      <c r="H63" s="182">
        <v>1</v>
      </c>
      <c r="I63" s="183">
        <f>_xll.qlRateHelperEarliestDate($B63,Trigger)</f>
        <v>41912</v>
      </c>
      <c r="J63" s="184">
        <f>_xll.qlRateHelperLatestDate($B63,Trigger)</f>
        <v>42368</v>
      </c>
      <c r="L63" s="5"/>
    </row>
    <row r="64" spans="1:12" x14ac:dyDescent="0.2">
      <c r="B64" s="179" t="str">
        <f>Swaps!K7</f>
        <v>obj_0044c#0011</v>
      </c>
      <c r="C64" s="180" t="str">
        <f>_xll.qlRateHelperQuoteName(B64)</f>
        <v>EURAB6E18M_Quote</v>
      </c>
      <c r="D64" s="193">
        <f>_xll.qlRateHelperQuoteValue($B64,Trigger)</f>
        <v>1.83E-3</v>
      </c>
      <c r="E64" s="181">
        <f>_xll.qlSwapRateHelperSpread($B64,Trigger)</f>
        <v>0</v>
      </c>
      <c r="F64" s="182" t="b">
        <v>0</v>
      </c>
      <c r="G64" s="182">
        <v>50</v>
      </c>
      <c r="H64" s="182">
        <v>1</v>
      </c>
      <c r="I64" s="183">
        <f>_xll.qlRateHelperEarliestDate($B64,Trigger)</f>
        <v>41912</v>
      </c>
      <c r="J64" s="184">
        <f>_xll.qlRateHelperLatestDate($B64,Trigger)</f>
        <v>42459</v>
      </c>
      <c r="L64" s="5"/>
    </row>
    <row r="65" spans="2:12" x14ac:dyDescent="0.2">
      <c r="B65" s="179" t="str">
        <f>Swaps!K8</f>
        <v>obj_0042c#0013</v>
      </c>
      <c r="C65" s="180" t="str">
        <f>_xll.qlRateHelperQuoteName(B65)</f>
        <v>EURAB6E21M_Quote</v>
      </c>
      <c r="D65" s="193">
        <f>_xll.qlRateHelperQuoteValue($B65,Trigger)</f>
        <v>1.7599999999999998E-3</v>
      </c>
      <c r="E65" s="181">
        <f>_xll.qlSwapRateHelperSpread($B65,Trigger)</f>
        <v>0</v>
      </c>
      <c r="F65" s="182" t="b">
        <v>0</v>
      </c>
      <c r="G65" s="182">
        <v>50</v>
      </c>
      <c r="H65" s="182">
        <v>1</v>
      </c>
      <c r="I65" s="183">
        <f>_xll.qlRateHelperEarliestDate($B65,Trigger)</f>
        <v>41912</v>
      </c>
      <c r="J65" s="184">
        <f>_xll.qlRateHelperLatestDate($B65,Trigger)</f>
        <v>42551</v>
      </c>
      <c r="L65" s="5"/>
    </row>
    <row r="66" spans="2:12" x14ac:dyDescent="0.2">
      <c r="B66" s="179" t="str">
        <f>Swaps!K9</f>
        <v>obj_00465#0011</v>
      </c>
      <c r="C66" s="180" t="str">
        <f>_xll.qlRateHelperQuoteName(B66)</f>
        <v>EURAB6E2Y_Quote</v>
      </c>
      <c r="D66" s="193">
        <f>_xll.qlRateHelperQuoteValue($B66,Trigger)</f>
        <v>2E-3</v>
      </c>
      <c r="E66" s="181">
        <f>_xll.qlSwapRateHelperSpread($B66,Trigger)</f>
        <v>0</v>
      </c>
      <c r="F66" s="182" t="b">
        <v>0</v>
      </c>
      <c r="G66" s="182">
        <v>50</v>
      </c>
      <c r="H66" s="182">
        <v>1</v>
      </c>
      <c r="I66" s="183">
        <f>_xll.qlRateHelperEarliestDate($B66,Trigger)</f>
        <v>41912</v>
      </c>
      <c r="J66" s="184">
        <f>_xll.qlRateHelperLatestDate($B66,Trigger)</f>
        <v>42643</v>
      </c>
      <c r="L66" s="5"/>
    </row>
    <row r="67" spans="2:12" x14ac:dyDescent="0.2">
      <c r="B67" s="179" t="str">
        <f>Swaps!K10</f>
        <v>obj_0045a#0011</v>
      </c>
      <c r="C67" s="180" t="str">
        <f>_xll.qlRateHelperQuoteName(B67)</f>
        <v>EURAB6E3Y_Quote</v>
      </c>
      <c r="D67" s="193">
        <f>_xll.qlRateHelperQuoteValue($B67,Trigger)</f>
        <v>2.5500000000000002E-3</v>
      </c>
      <c r="E67" s="181">
        <f>_xll.qlSwapRateHelperSpread($B67,Trigger)</f>
        <v>0</v>
      </c>
      <c r="F67" s="182" t="b">
        <v>1</v>
      </c>
      <c r="G67" s="182">
        <v>50</v>
      </c>
      <c r="H67" s="182">
        <v>1</v>
      </c>
      <c r="I67" s="183">
        <f>_xll.qlRateHelperEarliestDate($B67,Trigger)</f>
        <v>41912</v>
      </c>
      <c r="J67" s="184">
        <f>_xll.qlRateHelperLatestDate($B67,Trigger)</f>
        <v>43007</v>
      </c>
      <c r="L67" s="5"/>
    </row>
    <row r="68" spans="2:12" x14ac:dyDescent="0.2">
      <c r="B68" s="179" t="str">
        <f>Swaps!K11</f>
        <v>obj_00456#0011</v>
      </c>
      <c r="C68" s="180" t="str">
        <f>_xll.qlRateHelperQuoteName(B68)</f>
        <v>EURAB6E4Y_Quote</v>
      </c>
      <c r="D68" s="193">
        <f>_xll.qlRateHelperQuoteValue($B68,Trigger)</f>
        <v>3.4099999999999998E-3</v>
      </c>
      <c r="E68" s="181">
        <f>_xll.qlSwapRateHelperSpread($B68,Trigger)</f>
        <v>0</v>
      </c>
      <c r="F68" s="182" t="b">
        <v>1</v>
      </c>
      <c r="G68" s="182">
        <v>50</v>
      </c>
      <c r="H68" s="182">
        <v>1</v>
      </c>
      <c r="I68" s="183">
        <f>_xll.qlRateHelperEarliestDate($B68,Trigger)</f>
        <v>41912</v>
      </c>
      <c r="J68" s="184">
        <f>_xll.qlRateHelperLatestDate($B68,Trigger)</f>
        <v>43371</v>
      </c>
      <c r="L68" s="5"/>
    </row>
    <row r="69" spans="2:12" x14ac:dyDescent="0.2">
      <c r="B69" s="179" t="str">
        <f>Swaps!K12</f>
        <v>obj_0046a#0011</v>
      </c>
      <c r="C69" s="180" t="str">
        <f>_xll.qlRateHelperQuoteName(B69)</f>
        <v>EURAB6E5Y_Quote</v>
      </c>
      <c r="D69" s="193">
        <f>_xll.qlRateHelperQuoteValue($B69,Trigger)</f>
        <v>4.5399999999999998E-3</v>
      </c>
      <c r="E69" s="181">
        <f>_xll.qlSwapRateHelperSpread($B69,Trigger)</f>
        <v>0</v>
      </c>
      <c r="F69" s="182" t="b">
        <v>1</v>
      </c>
      <c r="G69" s="182">
        <v>50</v>
      </c>
      <c r="H69" s="182">
        <v>1</v>
      </c>
      <c r="I69" s="183">
        <f>_xll.qlRateHelperEarliestDate($B69,Trigger)</f>
        <v>41912</v>
      </c>
      <c r="J69" s="184">
        <f>_xll.qlRateHelperLatestDate($B69,Trigger)</f>
        <v>43738</v>
      </c>
      <c r="L69" s="5"/>
    </row>
    <row r="70" spans="2:12" x14ac:dyDescent="0.2">
      <c r="B70" s="179" t="str">
        <f>Swaps!K13</f>
        <v>obj_0045d#0011</v>
      </c>
      <c r="C70" s="180" t="str">
        <f>_xll.qlRateHelperQuoteName(B70)</f>
        <v>EURAB6E6Y_Quote</v>
      </c>
      <c r="D70" s="193">
        <f>_xll.qlRateHelperQuoteValue($B70,Trigger)</f>
        <v>5.8599999999999998E-3</v>
      </c>
      <c r="E70" s="181">
        <f>_xll.qlSwapRateHelperSpread($B70,Trigger)</f>
        <v>0</v>
      </c>
      <c r="F70" s="182" t="b">
        <v>1</v>
      </c>
      <c r="G70" s="182">
        <v>50</v>
      </c>
      <c r="H70" s="182">
        <v>1</v>
      </c>
      <c r="I70" s="183">
        <f>_xll.qlRateHelperEarliestDate($B70,Trigger)</f>
        <v>41912</v>
      </c>
      <c r="J70" s="184">
        <f>_xll.qlRateHelperLatestDate($B70,Trigger)</f>
        <v>44104</v>
      </c>
      <c r="L70" s="5"/>
    </row>
    <row r="71" spans="2:12" x14ac:dyDescent="0.2">
      <c r="B71" s="179" t="str">
        <f>Swaps!K14</f>
        <v>obj_0044b#0013</v>
      </c>
      <c r="C71" s="180" t="str">
        <f>_xll.qlRateHelperQuoteName(B71)</f>
        <v>EURAB6E7Y_Quote</v>
      </c>
      <c r="D71" s="193">
        <f>_xll.qlRateHelperQuoteValue($B71,Trigger)</f>
        <v>7.28E-3</v>
      </c>
      <c r="E71" s="181">
        <f>_xll.qlSwapRateHelperSpread($B71,Trigger)</f>
        <v>0</v>
      </c>
      <c r="F71" s="182" t="b">
        <v>1</v>
      </c>
      <c r="G71" s="182">
        <v>50</v>
      </c>
      <c r="H71" s="182">
        <v>1</v>
      </c>
      <c r="I71" s="183">
        <f>_xll.qlRateHelperEarliestDate($B71,Trigger)</f>
        <v>41912</v>
      </c>
      <c r="J71" s="184">
        <f>_xll.qlRateHelperLatestDate($B71,Trigger)</f>
        <v>44469</v>
      </c>
      <c r="L71" s="5"/>
    </row>
    <row r="72" spans="2:12" x14ac:dyDescent="0.2">
      <c r="B72" s="179" t="str">
        <f>Swaps!K15</f>
        <v>obj_00469#0013</v>
      </c>
      <c r="C72" s="180" t="str">
        <f>_xll.qlRateHelperQuoteName(B72)</f>
        <v>EURAB6E8Y_Quote</v>
      </c>
      <c r="D72" s="193">
        <f>_xll.qlRateHelperQuoteValue($B72,Trigger)</f>
        <v>8.7100000000000007E-3</v>
      </c>
      <c r="E72" s="181">
        <f>_xll.qlSwapRateHelperSpread($B72,Trigger)</f>
        <v>0</v>
      </c>
      <c r="F72" s="182" t="b">
        <v>1</v>
      </c>
      <c r="G72" s="182">
        <v>50</v>
      </c>
      <c r="H72" s="182">
        <v>1</v>
      </c>
      <c r="I72" s="183">
        <f>_xll.qlRateHelperEarliestDate($B72,Trigger)</f>
        <v>41912</v>
      </c>
      <c r="J72" s="184">
        <f>_xll.qlRateHelperLatestDate($B72,Trigger)</f>
        <v>44834</v>
      </c>
      <c r="L72" s="5"/>
    </row>
    <row r="73" spans="2:12" x14ac:dyDescent="0.2">
      <c r="B73" s="179" t="str">
        <f>Swaps!K16</f>
        <v>obj_00460#0011</v>
      </c>
      <c r="C73" s="180" t="str">
        <f>_xll.qlRateHelperQuoteName(B73)</f>
        <v>EURAB6E9Y_Quote</v>
      </c>
      <c r="D73" s="193">
        <f>_xll.qlRateHelperQuoteValue($B73,Trigger)</f>
        <v>1.0069999999999999E-2</v>
      </c>
      <c r="E73" s="181">
        <f>_xll.qlSwapRateHelperSpread($B73,Trigger)</f>
        <v>0</v>
      </c>
      <c r="F73" s="182" t="b">
        <v>1</v>
      </c>
      <c r="G73" s="182">
        <v>50</v>
      </c>
      <c r="H73" s="182">
        <v>1</v>
      </c>
      <c r="I73" s="183">
        <f>_xll.qlRateHelperEarliestDate($B73,Trigger)</f>
        <v>41912</v>
      </c>
      <c r="J73" s="184">
        <f>_xll.qlRateHelperLatestDate($B73,Trigger)</f>
        <v>45198</v>
      </c>
      <c r="L73" s="5"/>
    </row>
    <row r="74" spans="2:12" x14ac:dyDescent="0.2">
      <c r="B74" s="179" t="str">
        <f>Swaps!K17</f>
        <v>obj_00442#0013</v>
      </c>
      <c r="C74" s="180" t="str">
        <f>_xll.qlRateHelperQuoteName(B74)</f>
        <v>EURAB6E10Y_Quote</v>
      </c>
      <c r="D74" s="193">
        <f>_xll.qlRateHelperQuoteValue($B74,Trigger)</f>
        <v>1.1310000000000001E-2</v>
      </c>
      <c r="E74" s="181">
        <f>_xll.qlSwapRateHelperSpread($B74,Trigger)</f>
        <v>0</v>
      </c>
      <c r="F74" s="182" t="b">
        <v>1</v>
      </c>
      <c r="G74" s="182">
        <v>50</v>
      </c>
      <c r="H74" s="182">
        <v>1</v>
      </c>
      <c r="I74" s="183">
        <f>_xll.qlRateHelperEarliestDate($B74,Trigger)</f>
        <v>41912</v>
      </c>
      <c r="J74" s="184">
        <f>_xll.qlRateHelperLatestDate($B74,Trigger)</f>
        <v>45565</v>
      </c>
      <c r="L74" s="5"/>
    </row>
    <row r="75" spans="2:12" x14ac:dyDescent="0.2">
      <c r="B75" s="179" t="str">
        <f>Swaps!K18</f>
        <v>obj_0043c#0013</v>
      </c>
      <c r="C75" s="180" t="str">
        <f>_xll.qlRateHelperQuoteName(B75)</f>
        <v>EURAB6E11Y_Quote</v>
      </c>
      <c r="D75" s="193">
        <f>_xll.qlRateHelperQuoteValue($B75,Trigger)</f>
        <v>1.244E-2</v>
      </c>
      <c r="E75" s="181">
        <f>_xll.qlSwapRateHelperSpread($B75,Trigger)</f>
        <v>0</v>
      </c>
      <c r="F75" s="182" t="b">
        <v>1</v>
      </c>
      <c r="G75" s="182">
        <v>50</v>
      </c>
      <c r="H75" s="182">
        <v>1</v>
      </c>
      <c r="I75" s="183">
        <f>_xll.qlRateHelperEarliestDate($B75,Trigger)</f>
        <v>41912</v>
      </c>
      <c r="J75" s="184">
        <f>_xll.qlRateHelperLatestDate($B75,Trigger)</f>
        <v>45930</v>
      </c>
      <c r="L75" s="5"/>
    </row>
    <row r="76" spans="2:12" x14ac:dyDescent="0.2">
      <c r="B76" s="179" t="str">
        <f>Swaps!K19</f>
        <v>obj_00464#0011</v>
      </c>
      <c r="C76" s="180" t="str">
        <f>_xll.qlRateHelperQuoteName(B76)</f>
        <v>EURAB6E12Y_Quote</v>
      </c>
      <c r="D76" s="193">
        <f>_xll.qlRateHelperQuoteValue($B76,Trigger)</f>
        <v>1.3440000000000001E-2</v>
      </c>
      <c r="E76" s="181">
        <f>_xll.qlSwapRateHelperSpread($B76,Trigger)</f>
        <v>0</v>
      </c>
      <c r="F76" s="182" t="b">
        <v>1</v>
      </c>
      <c r="G76" s="182">
        <v>50</v>
      </c>
      <c r="H76" s="182">
        <v>1</v>
      </c>
      <c r="I76" s="183">
        <f>_xll.qlRateHelperEarliestDate($B76,Trigger)</f>
        <v>41912</v>
      </c>
      <c r="J76" s="184">
        <f>_xll.qlRateHelperLatestDate($B76,Trigger)</f>
        <v>46295</v>
      </c>
      <c r="L76" s="5"/>
    </row>
    <row r="77" spans="2:12" x14ac:dyDescent="0.2">
      <c r="B77" s="179" t="str">
        <f>Swaps!K20</f>
        <v>obj_0046b#0011</v>
      </c>
      <c r="C77" s="180" t="str">
        <f>_xll.qlRateHelperQuoteName(B77)</f>
        <v>EURAB6E13Y_Quote</v>
      </c>
      <c r="D77" s="193">
        <f>_xll.qlRateHelperQuoteValue($B77,Trigger)</f>
        <v>1.4319999999999999E-2</v>
      </c>
      <c r="E77" s="181">
        <f>_xll.qlSwapRateHelperSpread($B77,Trigger)</f>
        <v>0</v>
      </c>
      <c r="F77" s="182" t="b">
        <v>1</v>
      </c>
      <c r="G77" s="182">
        <v>50</v>
      </c>
      <c r="H77" s="182">
        <v>1</v>
      </c>
      <c r="I77" s="183">
        <f>_xll.qlRateHelperEarliestDate($B77,Trigger)</f>
        <v>41912</v>
      </c>
      <c r="J77" s="184">
        <f>_xll.qlRateHelperLatestDate($B77,Trigger)</f>
        <v>46660</v>
      </c>
      <c r="L77" s="5"/>
    </row>
    <row r="78" spans="2:12" x14ac:dyDescent="0.2">
      <c r="B78" s="179" t="str">
        <f>Swaps!K21</f>
        <v>obj_0044a#0013</v>
      </c>
      <c r="C78" s="180" t="str">
        <f>_xll.qlRateHelperQuoteName(B78)</f>
        <v>EURAB6E14Y_Quote</v>
      </c>
      <c r="D78" s="193">
        <f>_xll.qlRateHelperQuoteValue($B78,Trigger)</f>
        <v>1.508E-2</v>
      </c>
      <c r="E78" s="181">
        <f>_xll.qlSwapRateHelperSpread($B78,Trigger)</f>
        <v>0</v>
      </c>
      <c r="F78" s="182" t="b">
        <v>1</v>
      </c>
      <c r="G78" s="182">
        <v>50</v>
      </c>
      <c r="H78" s="182">
        <v>1</v>
      </c>
      <c r="I78" s="183">
        <f>_xll.qlRateHelperEarliestDate($B78,Trigger)</f>
        <v>41912</v>
      </c>
      <c r="J78" s="184">
        <f>_xll.qlRateHelperLatestDate($B78,Trigger)</f>
        <v>47025</v>
      </c>
      <c r="L78" s="5"/>
    </row>
    <row r="79" spans="2:12" x14ac:dyDescent="0.2">
      <c r="B79" s="179" t="str">
        <f>Swaps!K22</f>
        <v>obj_00430#0011</v>
      </c>
      <c r="C79" s="180" t="str">
        <f>_xll.qlRateHelperQuoteName(B79)</f>
        <v>EURAB6E15Y_Quote</v>
      </c>
      <c r="D79" s="193">
        <f>_xll.qlRateHelperQuoteValue($B79,Trigger)</f>
        <v>1.5730000000000001E-2</v>
      </c>
      <c r="E79" s="181">
        <f>_xll.qlSwapRateHelperSpread($B79,Trigger)</f>
        <v>0</v>
      </c>
      <c r="F79" s="182" t="b">
        <v>1</v>
      </c>
      <c r="G79" s="182">
        <v>50</v>
      </c>
      <c r="H79" s="182">
        <v>1</v>
      </c>
      <c r="I79" s="183">
        <f>_xll.qlRateHelperEarliestDate($B79,Trigger)</f>
        <v>41912</v>
      </c>
      <c r="J79" s="184">
        <f>_xll.qlRateHelperLatestDate($B79,Trigger)</f>
        <v>47389</v>
      </c>
      <c r="L79" s="5"/>
    </row>
    <row r="80" spans="2:12" x14ac:dyDescent="0.2">
      <c r="B80" s="179" t="str">
        <f>Swaps!K23</f>
        <v>obj_0042b#0011</v>
      </c>
      <c r="C80" s="180" t="str">
        <f>_xll.qlRateHelperQuoteName(B80)</f>
        <v>EURAB6E16Y_Quote</v>
      </c>
      <c r="D80" s="193">
        <f>_xll.qlRateHelperQuoteValue($B80,Trigger)</f>
        <v>1.6299999999999999E-2</v>
      </c>
      <c r="E80" s="181">
        <f>_xll.qlSwapRateHelperSpread($B80,Trigger)</f>
        <v>0</v>
      </c>
      <c r="F80" s="182" t="b">
        <v>1</v>
      </c>
      <c r="G80" s="182">
        <v>50</v>
      </c>
      <c r="H80" s="182">
        <v>1</v>
      </c>
      <c r="I80" s="183">
        <f>_xll.qlRateHelperEarliestDate($B80,Trigger)</f>
        <v>41912</v>
      </c>
      <c r="J80" s="184">
        <f>_xll.qlRateHelperLatestDate($B80,Trigger)</f>
        <v>47756</v>
      </c>
      <c r="L80" s="5"/>
    </row>
    <row r="81" spans="2:12" x14ac:dyDescent="0.2">
      <c r="B81" s="179" t="str">
        <f>Swaps!K24</f>
        <v>obj_00468#0013</v>
      </c>
      <c r="C81" s="180" t="str">
        <f>_xll.qlRateHelperQuoteName(B81)</f>
        <v>EURAB6E17Y_Quote</v>
      </c>
      <c r="D81" s="193">
        <f>_xll.qlRateHelperQuoteValue($B81,Trigger)</f>
        <v>1.6789999999999999E-2</v>
      </c>
      <c r="E81" s="181">
        <f>_xll.qlSwapRateHelperSpread($B81,Trigger)</f>
        <v>0</v>
      </c>
      <c r="F81" s="182" t="b">
        <v>1</v>
      </c>
      <c r="G81" s="182">
        <v>50</v>
      </c>
      <c r="H81" s="182">
        <v>1</v>
      </c>
      <c r="I81" s="183">
        <f>_xll.qlRateHelperEarliestDate($B81,Trigger)</f>
        <v>41912</v>
      </c>
      <c r="J81" s="184">
        <f>_xll.qlRateHelperLatestDate($B81,Trigger)</f>
        <v>48121</v>
      </c>
      <c r="L81" s="5"/>
    </row>
    <row r="82" spans="2:12" x14ac:dyDescent="0.2">
      <c r="B82" s="179" t="str">
        <f>Swaps!K25</f>
        <v>obj_0043b#0013</v>
      </c>
      <c r="C82" s="180" t="str">
        <f>_xll.qlRateHelperQuoteName(B82)</f>
        <v>EURAB6E18Y_Quote</v>
      </c>
      <c r="D82" s="193">
        <f>_xll.qlRateHelperQuoteValue($B82,Trigger)</f>
        <v>1.721E-2</v>
      </c>
      <c r="E82" s="181">
        <f>_xll.qlSwapRateHelperSpread($B82,Trigger)</f>
        <v>0</v>
      </c>
      <c r="F82" s="182" t="b">
        <v>1</v>
      </c>
      <c r="G82" s="182">
        <v>50</v>
      </c>
      <c r="H82" s="182">
        <v>1</v>
      </c>
      <c r="I82" s="183">
        <f>_xll.qlRateHelperEarliestDate($B82,Trigger)</f>
        <v>41912</v>
      </c>
      <c r="J82" s="184">
        <f>_xll.qlRateHelperLatestDate($B82,Trigger)</f>
        <v>48487</v>
      </c>
      <c r="L82" s="5"/>
    </row>
    <row r="83" spans="2:12" x14ac:dyDescent="0.2">
      <c r="B83" s="179" t="str">
        <f>Swaps!K26</f>
        <v>obj_00462#0013</v>
      </c>
      <c r="C83" s="180" t="str">
        <f>_xll.qlRateHelperQuoteName(B83)</f>
        <v>EURAB6E19Y_Quote</v>
      </c>
      <c r="D83" s="193">
        <f>_xll.qlRateHelperQuoteValue($B83,Trigger)</f>
        <v>1.7570000000000002E-2</v>
      </c>
      <c r="E83" s="181">
        <f>_xll.qlSwapRateHelperSpread($B83,Trigger)</f>
        <v>0</v>
      </c>
      <c r="F83" s="182" t="b">
        <v>1</v>
      </c>
      <c r="G83" s="182">
        <v>50</v>
      </c>
      <c r="H83" s="182">
        <v>1</v>
      </c>
      <c r="I83" s="183">
        <f>_xll.qlRateHelperEarliestDate($B83,Trigger)</f>
        <v>41912</v>
      </c>
      <c r="J83" s="184">
        <f>_xll.qlRateHelperLatestDate($B83,Trigger)</f>
        <v>48852</v>
      </c>
      <c r="L83" s="5"/>
    </row>
    <row r="84" spans="2:12" x14ac:dyDescent="0.2">
      <c r="B84" s="179" t="str">
        <f>Swaps!K27</f>
        <v>obj_0045c#0011</v>
      </c>
      <c r="C84" s="180" t="str">
        <f>_xll.qlRateHelperQuoteName(B84)</f>
        <v>EURAB6E20Y_Quote</v>
      </c>
      <c r="D84" s="193">
        <f>_xll.qlRateHelperQuoteValue($B84,Trigger)</f>
        <v>1.787E-2</v>
      </c>
      <c r="E84" s="181">
        <f>_xll.qlSwapRateHelperSpread($B84,Trigger)</f>
        <v>0</v>
      </c>
      <c r="F84" s="182" t="b">
        <v>1</v>
      </c>
      <c r="G84" s="182">
        <v>50</v>
      </c>
      <c r="H84" s="182">
        <v>1</v>
      </c>
      <c r="I84" s="183">
        <f>_xll.qlRateHelperEarliestDate($B84,Trigger)</f>
        <v>41912</v>
      </c>
      <c r="J84" s="184">
        <f>_xll.qlRateHelperLatestDate($B84,Trigger)</f>
        <v>49216</v>
      </c>
      <c r="L84" s="5"/>
    </row>
    <row r="85" spans="2:12" x14ac:dyDescent="0.2">
      <c r="B85" s="179" t="str">
        <f>Swaps!K28</f>
        <v>obj_00441#0011</v>
      </c>
      <c r="C85" s="180" t="str">
        <f>_xll.qlRateHelperQuoteName(B85)</f>
        <v>EURAB6E21Y_Quote</v>
      </c>
      <c r="D85" s="193">
        <f>_xll.qlRateHelperQuoteValue($B85,Trigger)</f>
        <v>1.8120000000000001E-2</v>
      </c>
      <c r="E85" s="181">
        <f>_xll.qlSwapRateHelperSpread($B85,Trigger)</f>
        <v>0</v>
      </c>
      <c r="F85" s="182" t="b">
        <v>1</v>
      </c>
      <c r="G85" s="182">
        <v>50</v>
      </c>
      <c r="H85" s="182">
        <v>1</v>
      </c>
      <c r="I85" s="183">
        <f>_xll.qlRateHelperEarliestDate($B85,Trigger)</f>
        <v>41912</v>
      </c>
      <c r="J85" s="184">
        <f>_xll.qlRateHelperLatestDate($B85,Trigger)</f>
        <v>49580</v>
      </c>
      <c r="L85" s="5"/>
    </row>
    <row r="86" spans="2:12" x14ac:dyDescent="0.2">
      <c r="B86" s="179" t="str">
        <f>Swaps!K29</f>
        <v>obj_0043a#0013</v>
      </c>
      <c r="C86" s="180" t="str">
        <f>_xll.qlRateHelperQuoteName(B86)</f>
        <v>EURAB6E22Y_Quote</v>
      </c>
      <c r="D86" s="193">
        <f>_xll.qlRateHelperQuoteValue($B86,Trigger)</f>
        <v>1.8340000000000002E-2</v>
      </c>
      <c r="E86" s="181">
        <f>_xll.qlSwapRateHelperSpread($B86,Trigger)</f>
        <v>0</v>
      </c>
      <c r="F86" s="182" t="b">
        <v>1</v>
      </c>
      <c r="G86" s="182">
        <v>50</v>
      </c>
      <c r="H86" s="182">
        <v>1</v>
      </c>
      <c r="I86" s="183">
        <f>_xll.qlRateHelperEarliestDate($B86,Trigger)</f>
        <v>41912</v>
      </c>
      <c r="J86" s="184">
        <f>_xll.qlRateHelperLatestDate($B86,Trigger)</f>
        <v>49948</v>
      </c>
      <c r="L86" s="5"/>
    </row>
    <row r="87" spans="2:12" x14ac:dyDescent="0.2">
      <c r="B87" s="179" t="str">
        <f>Swaps!K30</f>
        <v>obj_00449#0011</v>
      </c>
      <c r="C87" s="180" t="str">
        <f>_xll.qlRateHelperQuoteName(B87)</f>
        <v>EURAB6E23Y_Quote</v>
      </c>
      <c r="D87" s="193">
        <f>_xll.qlRateHelperQuoteValue($B87,Trigger)</f>
        <v>1.8509999999999999E-2</v>
      </c>
      <c r="E87" s="181">
        <f>_xll.qlSwapRateHelperSpread($B87,Trigger)</f>
        <v>0</v>
      </c>
      <c r="F87" s="182" t="b">
        <v>1</v>
      </c>
      <c r="G87" s="182">
        <v>50</v>
      </c>
      <c r="H87" s="182">
        <v>1</v>
      </c>
      <c r="I87" s="183">
        <f>_xll.qlRateHelperEarliestDate($B87,Trigger)</f>
        <v>41912</v>
      </c>
      <c r="J87" s="184">
        <f>_xll.qlRateHelperLatestDate($B87,Trigger)</f>
        <v>50313</v>
      </c>
      <c r="L87" s="5"/>
    </row>
    <row r="88" spans="2:12" x14ac:dyDescent="0.2">
      <c r="B88" s="179" t="str">
        <f>Swaps!K31</f>
        <v>obj_0043f#0013</v>
      </c>
      <c r="C88" s="180" t="str">
        <f>_xll.qlRateHelperQuoteName(B88)</f>
        <v>EURAB6E24Y_Quote</v>
      </c>
      <c r="D88" s="193">
        <f>_xll.qlRateHelperQuoteValue($B88,Trigger)</f>
        <v>1.866E-2</v>
      </c>
      <c r="E88" s="181">
        <f>_xll.qlSwapRateHelperSpread($B88,Trigger)</f>
        <v>0</v>
      </c>
      <c r="F88" s="182" t="b">
        <v>1</v>
      </c>
      <c r="G88" s="182">
        <v>50</v>
      </c>
      <c r="H88" s="182">
        <v>1</v>
      </c>
      <c r="I88" s="183">
        <f>_xll.qlRateHelperEarliestDate($B88,Trigger)</f>
        <v>41912</v>
      </c>
      <c r="J88" s="184">
        <f>_xll.qlRateHelperLatestDate($B88,Trigger)</f>
        <v>50678</v>
      </c>
      <c r="L88" s="5"/>
    </row>
    <row r="89" spans="2:12" x14ac:dyDescent="0.2">
      <c r="B89" s="179" t="str">
        <f>Swaps!K32</f>
        <v>obj_00450#0013</v>
      </c>
      <c r="C89" s="180" t="str">
        <f>_xll.qlRateHelperQuoteName(B89)</f>
        <v>EURAB6E25Y_Quote</v>
      </c>
      <c r="D89" s="193">
        <f>_xll.qlRateHelperQuoteValue($B89,Trigger)</f>
        <v>1.8780000000000002E-2</v>
      </c>
      <c r="E89" s="181">
        <f>_xll.qlSwapRateHelperSpread($B89,Trigger)</f>
        <v>0</v>
      </c>
      <c r="F89" s="182" t="b">
        <v>1</v>
      </c>
      <c r="G89" s="182">
        <v>50</v>
      </c>
      <c r="H89" s="182">
        <v>1</v>
      </c>
      <c r="I89" s="183">
        <f>_xll.qlRateHelperEarliestDate($B89,Trigger)</f>
        <v>41912</v>
      </c>
      <c r="J89" s="184">
        <f>_xll.qlRateHelperLatestDate($B89,Trigger)</f>
        <v>51043</v>
      </c>
      <c r="L89" s="5"/>
    </row>
    <row r="90" spans="2:12" x14ac:dyDescent="0.2">
      <c r="B90" s="179" t="str">
        <f>Swaps!K33</f>
        <v>obj_00433#0011</v>
      </c>
      <c r="C90" s="180" t="str">
        <f>_xll.qlRateHelperQuoteName(B90)</f>
        <v>EURAB6E26Y_Quote</v>
      </c>
      <c r="D90" s="193">
        <f>_xll.qlRateHelperQuoteValue($B90,Trigger)</f>
        <v>1.8879999999999997E-2</v>
      </c>
      <c r="E90" s="181">
        <f>_xll.qlSwapRateHelperSpread($B90,Trigger)</f>
        <v>0</v>
      </c>
      <c r="F90" s="182" t="b">
        <v>1</v>
      </c>
      <c r="G90" s="182">
        <v>50</v>
      </c>
      <c r="H90" s="182">
        <v>1</v>
      </c>
      <c r="I90" s="183">
        <f>_xll.qlRateHelperEarliestDate($B90,Trigger)</f>
        <v>41912</v>
      </c>
      <c r="J90" s="184">
        <f>_xll.qlRateHelperLatestDate($B90,Trigger)</f>
        <v>51407</v>
      </c>
      <c r="L90" s="5"/>
    </row>
    <row r="91" spans="2:12" x14ac:dyDescent="0.2">
      <c r="B91" s="179" t="str">
        <f>Swaps!K34</f>
        <v>obj_0042d#0011</v>
      </c>
      <c r="C91" s="180" t="str">
        <f>_xll.qlRateHelperQuoteName(B91)</f>
        <v>EURAB6E27Y_Quote</v>
      </c>
      <c r="D91" s="193">
        <f>_xll.qlRateHelperQuoteValue($B91,Trigger)</f>
        <v>1.8970000000000001E-2</v>
      </c>
      <c r="E91" s="181">
        <f>_xll.qlSwapRateHelperSpread($B91,Trigger)</f>
        <v>0</v>
      </c>
      <c r="F91" s="182" t="b">
        <v>1</v>
      </c>
      <c r="G91" s="182">
        <v>50</v>
      </c>
      <c r="H91" s="182">
        <v>1</v>
      </c>
      <c r="I91" s="183">
        <f>_xll.qlRateHelperEarliestDate($B91,Trigger)</f>
        <v>41912</v>
      </c>
      <c r="J91" s="184">
        <f>_xll.qlRateHelperLatestDate($B91,Trigger)</f>
        <v>51774</v>
      </c>
      <c r="L91" s="5"/>
    </row>
    <row r="92" spans="2:12" x14ac:dyDescent="0.2">
      <c r="B92" s="179" t="str">
        <f>Swaps!K35</f>
        <v>obj_00461#0011</v>
      </c>
      <c r="C92" s="180" t="str">
        <f>_xll.qlRateHelperQuoteName(B92)</f>
        <v>EURAB6E28Y_Quote</v>
      </c>
      <c r="D92" s="193">
        <f>_xll.qlRateHelperQuoteValue($B92,Trigger)</f>
        <v>1.9039999999999998E-2</v>
      </c>
      <c r="E92" s="181">
        <f>_xll.qlSwapRateHelperSpread($B92,Trigger)</f>
        <v>0</v>
      </c>
      <c r="F92" s="182" t="b">
        <v>1</v>
      </c>
      <c r="G92" s="182">
        <v>50</v>
      </c>
      <c r="H92" s="182">
        <v>1</v>
      </c>
      <c r="I92" s="183">
        <f>_xll.qlRateHelperEarliestDate($B92,Trigger)</f>
        <v>41912</v>
      </c>
      <c r="J92" s="184">
        <f>_xll.qlRateHelperLatestDate($B92,Trigger)</f>
        <v>52139</v>
      </c>
      <c r="L92" s="5"/>
    </row>
    <row r="93" spans="2:12" x14ac:dyDescent="0.2">
      <c r="B93" s="179" t="str">
        <f>Swaps!K36</f>
        <v>obj_00452#0013</v>
      </c>
      <c r="C93" s="180" t="str">
        <f>_xll.qlRateHelperQuoteName(B93)</f>
        <v>EURAB6E29Y_Quote</v>
      </c>
      <c r="D93" s="193">
        <f>_xll.qlRateHelperQuoteValue($B93,Trigger)</f>
        <v>1.9099999999999999E-2</v>
      </c>
      <c r="E93" s="181">
        <f>_xll.qlSwapRateHelperSpread($B93,Trigger)</f>
        <v>0</v>
      </c>
      <c r="F93" s="182" t="b">
        <v>1</v>
      </c>
      <c r="G93" s="182">
        <v>50</v>
      </c>
      <c r="H93" s="182">
        <v>1</v>
      </c>
      <c r="I93" s="183">
        <f>_xll.qlRateHelperEarliestDate($B93,Trigger)</f>
        <v>41912</v>
      </c>
      <c r="J93" s="184">
        <f>_xll.qlRateHelperLatestDate($B93,Trigger)</f>
        <v>52504</v>
      </c>
      <c r="L93" s="5"/>
    </row>
    <row r="94" spans="2:12" x14ac:dyDescent="0.2">
      <c r="B94" s="179" t="str">
        <f>Swaps!K37</f>
        <v>obj_00457#0011</v>
      </c>
      <c r="C94" s="180" t="str">
        <f>_xll.qlRateHelperQuoteName(B94)</f>
        <v>EURAB6E30Y_Quote</v>
      </c>
      <c r="D94" s="193">
        <f>_xll.qlRateHelperQuoteValue($B94,Trigger)</f>
        <v>1.916E-2</v>
      </c>
      <c r="E94" s="181">
        <f>_xll.qlSwapRateHelperSpread($B94,Trigger)</f>
        <v>0</v>
      </c>
      <c r="F94" s="182" t="b">
        <v>1</v>
      </c>
      <c r="G94" s="182">
        <v>50</v>
      </c>
      <c r="H94" s="182">
        <v>1</v>
      </c>
      <c r="I94" s="183">
        <f>_xll.qlRateHelperEarliestDate($B94,Trigger)</f>
        <v>41912</v>
      </c>
      <c r="J94" s="184">
        <f>_xll.qlRateHelperLatestDate($B94,Trigger)</f>
        <v>52870</v>
      </c>
      <c r="L94" s="5"/>
    </row>
    <row r="95" spans="2:12" x14ac:dyDescent="0.2">
      <c r="B95" s="179" t="str">
        <f>Swaps!K38</f>
        <v>obj_0044f#0011</v>
      </c>
      <c r="C95" s="180" t="str">
        <f>_xll.qlRateHelperQuoteName(B95)</f>
        <v>EURAB6E35Y_Quote</v>
      </c>
      <c r="D95" s="193">
        <f>_xll.qlRateHelperQuoteValue($B95,Trigger)</f>
        <v>1.942E-2</v>
      </c>
      <c r="E95" s="181">
        <f>_xll.qlSwapRateHelperSpread($B95,Trigger)</f>
        <v>0</v>
      </c>
      <c r="F95" s="182" t="b">
        <v>1</v>
      </c>
      <c r="G95" s="182">
        <v>50</v>
      </c>
      <c r="H95" s="182">
        <v>1</v>
      </c>
      <c r="I95" s="183">
        <f>_xll.qlRateHelperEarliestDate($B95,Trigger)</f>
        <v>41912</v>
      </c>
      <c r="J95" s="184">
        <f>_xll.qlRateHelperLatestDate($B95,Trigger)</f>
        <v>54696</v>
      </c>
      <c r="L95" s="5"/>
    </row>
    <row r="96" spans="2:12" x14ac:dyDescent="0.2">
      <c r="B96" s="179" t="str">
        <f>Swaps!K39</f>
        <v>obj_00467#0011</v>
      </c>
      <c r="C96" s="180" t="str">
        <f>_xll.qlRateHelperQuoteName(B96)</f>
        <v>EURAB6E40Y_Quote</v>
      </c>
      <c r="D96" s="193">
        <f>_xll.qlRateHelperQuoteValue($B96,Trigger)</f>
        <v>1.9610000000000002E-2</v>
      </c>
      <c r="E96" s="181">
        <f>_xll.qlSwapRateHelperSpread($B96,Trigger)</f>
        <v>0</v>
      </c>
      <c r="F96" s="182" t="b">
        <v>1</v>
      </c>
      <c r="G96" s="182">
        <v>50</v>
      </c>
      <c r="H96" s="182">
        <v>1</v>
      </c>
      <c r="I96" s="183">
        <f>_xll.qlRateHelperEarliestDate($B96,Trigger)</f>
        <v>41912</v>
      </c>
      <c r="J96" s="184">
        <f>_xll.qlRateHelperLatestDate($B96,Trigger)</f>
        <v>56522</v>
      </c>
      <c r="L96" s="5"/>
    </row>
    <row r="97" spans="2:12" x14ac:dyDescent="0.2">
      <c r="B97" s="179" t="str">
        <f>Swaps!K40</f>
        <v>obj_00463#0011</v>
      </c>
      <c r="C97" s="180" t="str">
        <f>_xll.qlRateHelperQuoteName(B97)</f>
        <v>EURAB6E50Y_Quote</v>
      </c>
      <c r="D97" s="193">
        <f>_xll.qlRateHelperQuoteValue($B97,Trigger)</f>
        <v>1.9689999999999999E-2</v>
      </c>
      <c r="E97" s="181">
        <f>_xll.qlSwapRateHelperSpread($B97,Trigger)</f>
        <v>0</v>
      </c>
      <c r="F97" s="182" t="b">
        <v>1</v>
      </c>
      <c r="G97" s="182">
        <v>50</v>
      </c>
      <c r="H97" s="182">
        <v>1</v>
      </c>
      <c r="I97" s="183">
        <f>_xll.qlRateHelperEarliestDate($B97,Trigger)</f>
        <v>41912</v>
      </c>
      <c r="J97" s="184">
        <f>_xll.qlRateHelperLatestDate($B97,Trigger)</f>
        <v>60175</v>
      </c>
      <c r="L97" s="5"/>
    </row>
    <row r="98" spans="2:12" x14ac:dyDescent="0.2">
      <c r="B98" s="185" t="str">
        <f>Swaps!K41</f>
        <v>obj_00446#0013</v>
      </c>
      <c r="C98" s="186" t="str">
        <f>_xll.qlRateHelperQuoteName(B98)</f>
        <v>EURAB6E60Y_Quote</v>
      </c>
      <c r="D98" s="194">
        <f>_xll.qlRateHelperQuoteValue($B98,Trigger)</f>
        <v>1.9819999999999997E-2</v>
      </c>
      <c r="E98" s="187">
        <f>_xll.qlSwapRateHelperSpread($B98,Trigger)</f>
        <v>0</v>
      </c>
      <c r="F98" s="182" t="b">
        <v>1</v>
      </c>
      <c r="G98" s="188">
        <v>50</v>
      </c>
      <c r="H98" s="188">
        <v>1</v>
      </c>
      <c r="I98" s="189">
        <f>_xll.qlRateHelperEarliestDate($B98,Trigger)</f>
        <v>41912</v>
      </c>
      <c r="J98" s="190">
        <f>_xll.qlRateHelperLatestDate($B98,Trigger)</f>
        <v>63825</v>
      </c>
      <c r="L9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O126"/>
  <sheetViews>
    <sheetView tabSelected="1" zoomScaleNormal="100" workbookViewId="0">
      <selection sqref="A1:B1"/>
    </sheetView>
  </sheetViews>
  <sheetFormatPr defaultRowHeight="11.25" x14ac:dyDescent="0.2"/>
  <cols>
    <col min="1" max="1" width="25.140625" style="1" customWidth="1"/>
    <col min="2" max="2" width="40.42578125" style="1" customWidth="1"/>
    <col min="3" max="3" width="2.7109375" style="1" customWidth="1"/>
    <col min="4" max="4" width="20.28515625" style="2" hidden="1" customWidth="1"/>
    <col min="5" max="5" width="20.28515625" style="2" customWidth="1"/>
    <col min="6" max="6" width="8" style="2" customWidth="1"/>
    <col min="7" max="7" width="8" style="2" bestFit="1" customWidth="1"/>
    <col min="8" max="9" width="17.28515625" style="2" bestFit="1" customWidth="1"/>
    <col min="10" max="10" width="8" style="1" bestFit="1" customWidth="1"/>
    <col min="11" max="11" width="9.140625" style="1"/>
    <col min="12" max="12" width="26.5703125" style="1" bestFit="1" customWidth="1"/>
    <col min="13" max="14" width="9.140625" style="1"/>
    <col min="15" max="15" width="23.42578125" style="1" bestFit="1" customWidth="1"/>
    <col min="16" max="16384" width="9.140625" style="1"/>
  </cols>
  <sheetData>
    <row r="1" spans="1:15" ht="23.25" thickBot="1" x14ac:dyDescent="0.25">
      <c r="A1" s="167" t="s">
        <v>52</v>
      </c>
      <c r="B1" s="168"/>
      <c r="D1" s="162" t="s">
        <v>51</v>
      </c>
      <c r="E1" s="27" t="s">
        <v>126</v>
      </c>
      <c r="F1" s="26" t="s">
        <v>50</v>
      </c>
      <c r="G1" s="26"/>
      <c r="H1" s="26" t="s">
        <v>38</v>
      </c>
      <c r="I1" s="25" t="s">
        <v>37</v>
      </c>
      <c r="J1" s="5">
        <f t="array" ref="J1:J126">_xll.qlPiecewiseYieldCurveData(YieldCurve)</f>
        <v>2.027776088049813E-4</v>
      </c>
      <c r="L1" s="155"/>
      <c r="M1" s="155"/>
    </row>
    <row r="2" spans="1:15" x14ac:dyDescent="0.2">
      <c r="A2" s="24" t="s">
        <v>49</v>
      </c>
      <c r="B2" s="23">
        <v>6</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obj_00414</v>
      </c>
      <c r="E2" s="18" t="str">
        <f>_xll.qlRateHelperQuoteName(D2)</f>
        <v>EUROND_Quote</v>
      </c>
      <c r="F2" s="17">
        <f>_xll.qlRateHelperRate($D2)</f>
        <v>2.0000000000000001E-4</v>
      </c>
      <c r="G2" s="17" t="str">
        <f>IF(ISERROR(_xll.qlSwapRateHelperSpread($D2)),IF(ISERROR(_xll.qlFuturesRateHelperConvexityAdjustment($D2)),"--",_xll.qlFuturesRateHelperConvexityAdjustment($D2)),_xll.qlSwapRateHelperSpread($D2))</f>
        <v>--</v>
      </c>
      <c r="H2" s="16">
        <f>_xll.qlRateHelperEarliestDate($D2)</f>
        <v>41908</v>
      </c>
      <c r="I2" s="15">
        <f>_xll.qlRateHelperLatestDate($D2)</f>
        <v>41911</v>
      </c>
      <c r="J2" s="5">
        <v>2.027776088049813E-4</v>
      </c>
      <c r="L2" s="61"/>
      <c r="M2" s="62"/>
      <c r="N2" s="64"/>
      <c r="O2" s="198"/>
    </row>
    <row r="3" spans="1:15" x14ac:dyDescent="0.2">
      <c r="A3" s="20" t="s">
        <v>48</v>
      </c>
      <c r="B3" s="22">
        <v>0</v>
      </c>
      <c r="D3" s="18" t="str">
        <v>obj_00654</v>
      </c>
      <c r="E3" s="18" t="str">
        <f>_xll.qlRateHelperQuoteName(D3)</f>
        <v>EURTND_Quote</v>
      </c>
      <c r="F3" s="17">
        <f>_xll.qlRateHelperRate($D3)</f>
        <v>2.0000000000000001E-4</v>
      </c>
      <c r="G3" s="17" t="str">
        <f>IF(ISERROR(_xll.qlSwapRateHelperSpread($D3)),IF(ISERROR(_xll.qlFuturesRateHelperConvexityAdjustment($D3)),"--",_xll.qlFuturesRateHelperConvexityAdjustment($D3)),_xll.qlSwapRateHelperSpread($D3))</f>
        <v>--</v>
      </c>
      <c r="H3" s="16">
        <f>_xll.qlRateHelperEarliestDate($D3)</f>
        <v>41911</v>
      </c>
      <c r="I3" s="15">
        <f>_xll.qlRateHelperLatestDate($D3)</f>
        <v>41912</v>
      </c>
      <c r="J3" s="5">
        <v>2.0277763682721755E-4</v>
      </c>
      <c r="L3" s="61"/>
      <c r="M3" s="62"/>
      <c r="N3" s="64"/>
      <c r="O3" s="198"/>
    </row>
    <row r="4" spans="1:15" x14ac:dyDescent="0.2">
      <c r="A4" s="20" t="s">
        <v>47</v>
      </c>
      <c r="B4" s="22">
        <v>5</v>
      </c>
      <c r="D4" s="18" t="str">
        <v>obj_00655</v>
      </c>
      <c r="E4" s="18" t="str">
        <f>_xll.qlRateHelperQuoteName(D4)</f>
        <v>EURSND_Quote</v>
      </c>
      <c r="F4" s="17">
        <f>_xll.qlRateHelperRate($D4)</f>
        <v>2.5000000000000001E-3</v>
      </c>
      <c r="G4" s="17" t="str">
        <f>IF(ISERROR(_xll.qlSwapRateHelperSpread($D4)),IF(ISERROR(_xll.qlFuturesRateHelperConvexityAdjustment($D4)),"--",_xll.qlFuturesRateHelperConvexityAdjustment($D4)),_xll.qlSwapRateHelperSpread($D4))</f>
        <v>--</v>
      </c>
      <c r="H4" s="16">
        <f>_xll.qlRateHelperEarliestDate($D4)</f>
        <v>41912</v>
      </c>
      <c r="I4" s="15">
        <f>_xll.qlRateHelperLatestDate($D4)</f>
        <v>41913</v>
      </c>
      <c r="J4" s="5">
        <v>6.6916479378158168E-4</v>
      </c>
      <c r="L4" s="61"/>
      <c r="M4" s="62"/>
      <c r="N4" s="64"/>
      <c r="O4" s="198"/>
    </row>
    <row r="5" spans="1:15" x14ac:dyDescent="0.2">
      <c r="A5" s="20" t="s">
        <v>46</v>
      </c>
      <c r="B5" s="21" t="s">
        <v>45</v>
      </c>
      <c r="D5" s="18" t="str">
        <v>obj_00646</v>
      </c>
      <c r="E5" s="18" t="str">
        <f>_xll.qlRateHelperQuoteName(D5)</f>
        <v>EURSWD_Quote</v>
      </c>
      <c r="F5" s="17">
        <f>_xll.qlRateHelperRate($D5)</f>
        <v>7.000000000000001E-4</v>
      </c>
      <c r="G5" s="17" t="str">
        <f>IF(ISERROR(_xll.qlSwapRateHelperSpread($D5)),IF(ISERROR(_xll.qlFuturesRateHelperConvexityAdjustment($D5)),"--",_xll.qlFuturesRateHelperConvexityAdjustment($D5)),_xll.qlSwapRateHelperSpread($D5))</f>
        <v>--</v>
      </c>
      <c r="H5" s="16">
        <f>_xll.qlRateHelperEarliestDate($D5)</f>
        <v>41912</v>
      </c>
      <c r="I5" s="15">
        <f>_xll.qlRateHelperLatestDate($D5)</f>
        <v>41919</v>
      </c>
      <c r="J5" s="5">
        <v>5.2537566298026912E-4</v>
      </c>
      <c r="L5" s="61"/>
      <c r="M5" s="62"/>
      <c r="N5" s="64"/>
      <c r="O5" s="198"/>
    </row>
    <row r="6" spans="1:15" x14ac:dyDescent="0.2">
      <c r="A6" s="20" t="s">
        <v>44</v>
      </c>
      <c r="B6" s="19" t="str">
        <f>_xll.ohRangeRetrieveError(Selected!D2)</f>
        <v/>
      </c>
      <c r="D6" s="18" t="str">
        <v>obj_00648</v>
      </c>
      <c r="E6" s="18" t="str">
        <f>_xll.qlRateHelperQuoteName(D6)</f>
        <v>EUR2WD_Quote</v>
      </c>
      <c r="F6" s="17">
        <f>_xll.qlRateHelperRate($D6)</f>
        <v>4.0000000000000002E-4</v>
      </c>
      <c r="G6" s="17" t="str">
        <f>IF(ISERROR(_xll.qlSwapRateHelperSpread($D6)),IF(ISERROR(_xll.qlFuturesRateHelperConvexityAdjustment($D6)),"--",_xll.qlFuturesRateHelperConvexityAdjustment($D6)),_xll.qlSwapRateHelperSpread($D6))</f>
        <v>--</v>
      </c>
      <c r="H6" s="16">
        <f>_xll.qlRateHelperEarliestDate($D6)</f>
        <v>41912</v>
      </c>
      <c r="I6" s="15">
        <f>_xll.qlRateHelperLatestDate($D6)</f>
        <v>41926</v>
      </c>
      <c r="J6" s="5">
        <v>3.604913425059792E-4</v>
      </c>
      <c r="L6" s="61"/>
      <c r="M6" s="62"/>
      <c r="N6" s="64"/>
      <c r="O6" s="198"/>
    </row>
    <row r="7" spans="1:15" x14ac:dyDescent="0.2">
      <c r="A7" s="64"/>
      <c r="B7" s="64"/>
      <c r="D7" s="18" t="str">
        <v>obj_0064c</v>
      </c>
      <c r="E7" s="18" t="str">
        <f>_xll.qlRateHelperQuoteName(D7)</f>
        <v>EUR3WD_Quote</v>
      </c>
      <c r="F7" s="17">
        <f>_xll.qlRateHelperRate($D7)</f>
        <v>2.9999999999999997E-4</v>
      </c>
      <c r="G7" s="17" t="str">
        <f>IF(ISERROR(_xll.qlSwapRateHelperSpread($D7)),IF(ISERROR(_xll.qlFuturesRateHelperConvexityAdjustment($D7)),"--",_xll.qlFuturesRateHelperConvexityAdjustment($D7)),_xll.qlSwapRateHelperSpread($D7))</f>
        <v>--</v>
      </c>
      <c r="H7" s="16">
        <f>_xll.qlRateHelperEarliestDate($D7)</f>
        <v>41912</v>
      </c>
      <c r="I7" s="15">
        <f>_xll.qlRateHelperLatestDate($D7)</f>
        <v>41933</v>
      </c>
      <c r="J7" s="5">
        <v>2.8794218623839338E-4</v>
      </c>
      <c r="L7" s="61"/>
      <c r="M7" s="62"/>
      <c r="N7" s="64"/>
      <c r="O7" s="198"/>
    </row>
    <row r="8" spans="1:15" x14ac:dyDescent="0.2">
      <c r="A8" s="64"/>
      <c r="B8" s="64"/>
      <c r="D8" s="18" t="str">
        <v>obj_00647</v>
      </c>
      <c r="E8" s="18" t="str">
        <f>_xll.qlRateHelperQuoteName(D8)</f>
        <v>EUR1MD_Quote</v>
      </c>
      <c r="F8" s="17">
        <f>_xll.qlRateHelperRate($D8)</f>
        <v>2.9999999999999997E-4</v>
      </c>
      <c r="G8" s="17" t="str">
        <f>IF(ISERROR(_xll.qlSwapRateHelperSpread($D8)),IF(ISERROR(_xll.qlFuturesRateHelperConvexityAdjustment($D8)),"--",_xll.qlFuturesRateHelperConvexityAdjustment($D8)),_xll.qlSwapRateHelperSpread($D8))</f>
        <v>--</v>
      </c>
      <c r="H8" s="16">
        <f>_xll.qlRateHelperEarliestDate($D8)</f>
        <v>41912</v>
      </c>
      <c r="I8" s="15">
        <f>_xll.qlRateHelperLatestDate($D8)</f>
        <v>41943</v>
      </c>
      <c r="J8" s="5">
        <v>2.9257586922082736E-4</v>
      </c>
      <c r="L8" s="61"/>
      <c r="M8" s="62"/>
      <c r="N8" s="64"/>
      <c r="O8" s="198"/>
    </row>
    <row r="9" spans="1:15" x14ac:dyDescent="0.2">
      <c r="D9" s="18" t="str">
        <v>obj_00412</v>
      </c>
      <c r="E9" s="18" t="str">
        <f>_xll.qlRateHelperQuoteName(D9)</f>
        <v>EUR2MD_Quote</v>
      </c>
      <c r="F9" s="17">
        <f>_xll.qlRateHelperRate($D9)</f>
        <v>5.0000000000000001E-4</v>
      </c>
      <c r="G9" s="17" t="str">
        <f>IF(ISERROR(_xll.qlSwapRateHelperSpread($D9)),IF(ISERROR(_xll.qlFuturesRateHelperConvexityAdjustment($D9)),"--",_xll.qlFuturesRateHelperConvexityAdjustment($D9)),_xll.qlSwapRateHelperSpread($D9))</f>
        <v>--</v>
      </c>
      <c r="H9" s="16">
        <f>_xll.qlRateHelperEarliestDate($D9)</f>
        <v>41912</v>
      </c>
      <c r="I9" s="15">
        <f>_xll.qlRateHelperLatestDate($D9)</f>
        <v>41971</v>
      </c>
      <c r="J9" s="5">
        <v>4.8761281537602484E-4</v>
      </c>
      <c r="L9" s="61"/>
      <c r="M9" s="62"/>
      <c r="N9" s="64"/>
      <c r="O9" s="198"/>
    </row>
    <row r="10" spans="1:15" x14ac:dyDescent="0.2">
      <c r="D10" s="18" t="str">
        <v>obj_00417</v>
      </c>
      <c r="E10" s="18" t="str">
        <f>_xll.qlRateHelperQuoteName(D10)</f>
        <v>EUR3MD_Quote</v>
      </c>
      <c r="F10" s="17">
        <f>_xll.qlRateHelperRate($D10)</f>
        <v>8.9999999999999998E-4</v>
      </c>
      <c r="G10" s="17" t="str">
        <f>IF(ISERROR(_xll.qlSwapRateHelperSpread($D10)),IF(ISERROR(_xll.qlFuturesRateHelperConvexityAdjustment($D10)),"--",_xll.qlFuturesRateHelperConvexityAdjustment($D10)),_xll.qlSwapRateHelperSpread($D10))</f>
        <v>--</v>
      </c>
      <c r="H10" s="16">
        <f>_xll.qlRateHelperEarliestDate($D10)</f>
        <v>41912</v>
      </c>
      <c r="I10" s="15">
        <f>_xll.qlRateHelperLatestDate($D10)</f>
        <v>42004</v>
      </c>
      <c r="J10" s="5">
        <v>8.8282768518082298E-4</v>
      </c>
      <c r="L10" s="61"/>
      <c r="M10" s="62"/>
      <c r="N10" s="64"/>
      <c r="O10" s="198"/>
    </row>
    <row r="11" spans="1:15" x14ac:dyDescent="0.2">
      <c r="D11" s="18" t="str">
        <v>obj_00416</v>
      </c>
      <c r="E11" s="18" t="str">
        <f>_xll.qlRateHelperQuoteName(D11)</f>
        <v>EUR4MD_Quote</v>
      </c>
      <c r="F11" s="17">
        <f>_xll.qlRateHelperRate($D11)</f>
        <v>1.1999999999999999E-3</v>
      </c>
      <c r="G11" s="17" t="str">
        <f>IF(ISERROR(_xll.qlSwapRateHelperSpread($D11)),IF(ISERROR(_xll.qlFuturesRateHelperConvexityAdjustment($D11)),"--",_xll.qlFuturesRateHelperConvexityAdjustment($D11)),_xll.qlSwapRateHelperSpread($D11))</f>
        <v>--</v>
      </c>
      <c r="H11" s="16">
        <f>_xll.qlRateHelperEarliestDate($D11)</f>
        <v>41912</v>
      </c>
      <c r="I11" s="15">
        <f>_xll.qlRateHelperLatestDate($D11)</f>
        <v>42034</v>
      </c>
      <c r="J11" s="5">
        <v>1.1842402429858535E-3</v>
      </c>
      <c r="L11" s="61"/>
      <c r="M11" s="62"/>
      <c r="N11" s="64"/>
      <c r="O11" s="198"/>
    </row>
    <row r="12" spans="1:15" x14ac:dyDescent="0.2">
      <c r="D12" s="18" t="str">
        <v>obj_00413</v>
      </c>
      <c r="E12" s="18" t="str">
        <f>_xll.qlRateHelperQuoteName(D12)</f>
        <v>EUR5MD_Quote</v>
      </c>
      <c r="F12" s="17">
        <f>_xll.qlRateHelperRate($D12)</f>
        <v>1.5E-3</v>
      </c>
      <c r="G12" s="17" t="str">
        <f>IF(ISERROR(_xll.qlSwapRateHelperSpread($D12)),IF(ISERROR(_xll.qlFuturesRateHelperConvexityAdjustment($D12)),"--",_xll.qlFuturesRateHelperConvexityAdjustment($D12)),_xll.qlSwapRateHelperSpread($D12))</f>
        <v>--</v>
      </c>
      <c r="H12" s="16">
        <f>_xll.qlRateHelperEarliestDate($D12)</f>
        <v>41912</v>
      </c>
      <c r="I12" s="15">
        <f>_xll.qlRateHelperLatestDate($D12)</f>
        <v>42062</v>
      </c>
      <c r="J12" s="5">
        <v>1.4861353972382002E-3</v>
      </c>
      <c r="L12" s="61"/>
      <c r="M12" s="62"/>
      <c r="N12" s="64"/>
      <c r="O12" s="198"/>
    </row>
    <row r="13" spans="1:15" x14ac:dyDescent="0.2">
      <c r="D13" s="18" t="str">
        <v>obj_00415</v>
      </c>
      <c r="E13" s="18" t="str">
        <f>_xll.qlRateHelperQuoteName(D13)</f>
        <v>EUR6MD_Quote</v>
      </c>
      <c r="F13" s="17">
        <f>_xll.qlRateHelperRate($D13)</f>
        <v>1.9E-3</v>
      </c>
      <c r="G13" s="17" t="str">
        <f>IF(ISERROR(_xll.qlSwapRateHelperSpread($D13)),IF(ISERROR(_xll.qlFuturesRateHelperConvexityAdjustment($D13)),"--",_xll.qlFuturesRateHelperConvexityAdjustment($D13)),_xll.qlSwapRateHelperSpread($D13))</f>
        <v>--</v>
      </c>
      <c r="H13" s="16">
        <f>_xll.qlRateHelperEarliestDate($D13)</f>
        <v>41912</v>
      </c>
      <c r="I13" s="15">
        <f>_xll.qlRateHelperLatestDate($D13)</f>
        <v>42094</v>
      </c>
      <c r="J13" s="5">
        <v>1.8884172545932216E-3</v>
      </c>
      <c r="L13" s="61"/>
      <c r="M13" s="62"/>
      <c r="N13" s="64"/>
      <c r="O13" s="198"/>
    </row>
    <row r="14" spans="1:15" x14ac:dyDescent="0.2">
      <c r="D14" s="18" t="str">
        <v>obj_00649</v>
      </c>
      <c r="E14" s="18" t="str">
        <f>_xll.qlRateHelperQuoteName(D14)</f>
        <v>EUR7MD_Quote</v>
      </c>
      <c r="F14" s="17">
        <f>_xll.qlRateHelperRate($D14)</f>
        <v>2.0999999999999999E-3</v>
      </c>
      <c r="G14" s="17" t="str">
        <f>IF(ISERROR(_xll.qlSwapRateHelperSpread($D14)),IF(ISERROR(_xll.qlFuturesRateHelperConvexityAdjustment($D14)),"--",_xll.qlFuturesRateHelperConvexityAdjustment($D14)),_xll.qlSwapRateHelperSpread($D14))</f>
        <v>--</v>
      </c>
      <c r="H14" s="16">
        <f>_xll.qlRateHelperEarliestDate($D14)</f>
        <v>41912</v>
      </c>
      <c r="I14" s="15">
        <f>_xll.qlRateHelperLatestDate($D14)</f>
        <v>42124</v>
      </c>
      <c r="J14" s="5">
        <v>2.0922017056167028E-3</v>
      </c>
      <c r="L14" s="61"/>
      <c r="M14" s="62"/>
      <c r="N14" s="64"/>
      <c r="O14" s="198"/>
    </row>
    <row r="15" spans="1:15" x14ac:dyDescent="0.2">
      <c r="D15" s="18" t="str">
        <v>obj_0064a</v>
      </c>
      <c r="E15" s="18" t="str">
        <f>_xll.qlRateHelperQuoteName(D15)</f>
        <v>EUR8MD_Quote</v>
      </c>
      <c r="F15" s="17">
        <f>_xll.qlRateHelperRate($D15)</f>
        <v>2.3999999999999998E-3</v>
      </c>
      <c r="G15" s="17" t="str">
        <f>IF(ISERROR(_xll.qlSwapRateHelperSpread($D15)),IF(ISERROR(_xll.qlFuturesRateHelperConvexityAdjustment($D15)),"--",_xll.qlFuturesRateHelperConvexityAdjustment($D15)),_xll.qlSwapRateHelperSpread($D15))</f>
        <v>--</v>
      </c>
      <c r="H15" s="16">
        <f>_xll.qlRateHelperEarliestDate($D15)</f>
        <v>41912</v>
      </c>
      <c r="I15" s="15">
        <f>_xll.qlRateHelperLatestDate($D15)</f>
        <v>42153</v>
      </c>
      <c r="J15" s="5">
        <v>2.3949952915502106E-3</v>
      </c>
      <c r="L15" s="61"/>
      <c r="M15" s="62"/>
      <c r="N15" s="64"/>
      <c r="O15" s="198"/>
    </row>
    <row r="16" spans="1:15" x14ac:dyDescent="0.2">
      <c r="D16" s="18" t="str">
        <v>obj_00418</v>
      </c>
      <c r="E16" s="18" t="str">
        <f>_xll.qlRateHelperQuoteName(D16)</f>
        <v>EUR9MD_Quote</v>
      </c>
      <c r="F16" s="17">
        <f>_xll.qlRateHelperRate($D16)</f>
        <v>2.7000000000000001E-3</v>
      </c>
      <c r="G16" s="17" t="str">
        <f>IF(ISERROR(_xll.qlSwapRateHelperSpread($D16)),IF(ISERROR(_xll.qlFuturesRateHelperConvexityAdjustment($D16)),"--",_xll.qlFuturesRateHelperConvexityAdjustment($D16)),_xll.qlSwapRateHelperSpread($D16))</f>
        <v>--</v>
      </c>
      <c r="H16" s="16">
        <f>_xll.qlRateHelperEarliestDate($D16)</f>
        <v>41912</v>
      </c>
      <c r="I16" s="15">
        <f>_xll.qlRateHelperLatestDate($D16)</f>
        <v>42185</v>
      </c>
      <c r="J16" s="5">
        <v>2.6981392293287092E-3</v>
      </c>
      <c r="L16" s="61"/>
      <c r="M16" s="62"/>
      <c r="N16" s="64"/>
      <c r="O16" s="198"/>
    </row>
    <row r="17" spans="4:15" x14ac:dyDescent="0.2">
      <c r="D17" s="18" t="str">
        <v>obj_00448</v>
      </c>
      <c r="E17" s="18" t="str">
        <f>_xll.qlRateHelperQuoteName(D17)</f>
        <v>EURFUT3MM5_Quote</v>
      </c>
      <c r="F17" s="17">
        <f>_xll.qlRateHelperRate($D17)</f>
        <v>6.7499999999998117E-4</v>
      </c>
      <c r="G17" s="17">
        <f>IF(ISERROR(_xll.qlSwapRateHelperSpread($D17)),IF(ISERROR(_xll.qlFuturesRateHelperConvexityAdjustment($D17)),"--",_xll.qlFuturesRateHelperConvexityAdjustment($D17)),_xll.qlSwapRateHelperSpread($D17))</f>
        <v>0</v>
      </c>
      <c r="H17" s="16">
        <f>_xll.qlRateHelperEarliestDate($D17)</f>
        <v>42172</v>
      </c>
      <c r="I17" s="15">
        <f>_xll.qlRateHelperLatestDate($D17)</f>
        <v>42264</v>
      </c>
      <c r="J17" s="5">
        <v>2.0863866274869565E-3</v>
      </c>
      <c r="L17" s="61"/>
      <c r="M17" s="62"/>
      <c r="N17" s="64"/>
      <c r="O17" s="198"/>
    </row>
    <row r="18" spans="4:15" x14ac:dyDescent="0.2">
      <c r="D18" s="18" t="str">
        <v>obj_00454</v>
      </c>
      <c r="E18" s="18" t="str">
        <f>_xll.qlRateHelperQuoteName(D18)</f>
        <v>EURFUT3MU5_Quote</v>
      </c>
      <c r="F18" s="17">
        <f>_xll.qlRateHelperRate($D18)</f>
        <v>7.7499999999997016E-4</v>
      </c>
      <c r="G18" s="17">
        <f>IF(ISERROR(_xll.qlSwapRateHelperSpread($D18)),IF(ISERROR(_xll.qlFuturesRateHelperConvexityAdjustment($D18)),"--",_xll.qlFuturesRateHelperConvexityAdjustment($D18)),_xll.qlSwapRateHelperSpread($D18))</f>
        <v>0</v>
      </c>
      <c r="H18" s="16">
        <f>_xll.qlRateHelperEarliestDate($D18)</f>
        <v>42263</v>
      </c>
      <c r="I18" s="15">
        <f>_xll.qlRateHelperLatestDate($D18)</f>
        <v>42354</v>
      </c>
      <c r="J18" s="5">
        <v>1.8271609382315447E-3</v>
      </c>
      <c r="L18" s="196"/>
      <c r="M18" s="62"/>
      <c r="N18" s="64"/>
      <c r="O18" s="198"/>
    </row>
    <row r="19" spans="4:15" x14ac:dyDescent="0.2">
      <c r="D19" s="18" t="str">
        <v>obj_0065e</v>
      </c>
      <c r="E19" s="18" t="str">
        <f>_xll.qlRateHelperQuoteName(D19)</f>
        <v>EURFUT3MZ5_Quote</v>
      </c>
      <c r="F19" s="17">
        <f>_xll.qlRateHelperRate($D19)</f>
        <v>9.2500000000006466E-4</v>
      </c>
      <c r="G19" s="17">
        <f>IF(ISERROR(_xll.qlSwapRateHelperSpread($D19)),IF(ISERROR(_xll.qlFuturesRateHelperConvexityAdjustment($D19)),"--",_xll.qlFuturesRateHelperConvexityAdjustment($D19)),_xll.qlSwapRateHelperSpread($D19))</f>
        <v>0</v>
      </c>
      <c r="H19" s="16">
        <f>_xll.qlRateHelperEarliestDate($D19)</f>
        <v>42354</v>
      </c>
      <c r="I19" s="15">
        <f>_xll.qlRateHelperLatestDate($D19)</f>
        <v>42445</v>
      </c>
      <c r="J19" s="5">
        <v>1.6764392916012083E-3</v>
      </c>
      <c r="L19" s="61"/>
      <c r="M19" s="62"/>
      <c r="N19" s="64"/>
      <c r="O19" s="198"/>
    </row>
    <row r="20" spans="4:15" x14ac:dyDescent="0.2">
      <c r="D20" s="18" t="str">
        <v>obj_00676</v>
      </c>
      <c r="E20" s="18" t="str">
        <f>_xll.qlRateHelperQuoteName(D20)</f>
        <v>EURFUT3MH6_Quote</v>
      </c>
      <c r="F20" s="17">
        <f>_xll.qlRateHelperRate($D20)</f>
        <v>1.1249999999999316E-3</v>
      </c>
      <c r="G20" s="17">
        <f>IF(ISERROR(_xll.qlSwapRateHelperSpread($D20)),IF(ISERROR(_xll.qlFuturesRateHelperConvexityAdjustment($D20)),"--",_xll.qlFuturesRateHelperConvexityAdjustment($D20)),_xll.qlSwapRateHelperSpread($D20))</f>
        <v>0</v>
      </c>
      <c r="H20" s="16">
        <f>_xll.qlRateHelperEarliestDate($D20)</f>
        <v>42445</v>
      </c>
      <c r="I20" s="15">
        <f>_xll.qlRateHelperLatestDate($D20)</f>
        <v>42537</v>
      </c>
      <c r="J20" s="5">
        <v>1.5980450201289332E-3</v>
      </c>
      <c r="L20" s="196"/>
      <c r="M20" s="62"/>
      <c r="N20" s="64"/>
      <c r="O20" s="198"/>
    </row>
    <row r="21" spans="4:15" x14ac:dyDescent="0.2">
      <c r="D21" s="18" t="str">
        <v>obj_0043e</v>
      </c>
      <c r="E21" s="18" t="str">
        <f>_xll.qlRateHelperQuoteName(D21)</f>
        <v>EURFUT3MM6_Quote</v>
      </c>
      <c r="F21" s="17">
        <f>_xll.qlRateHelperRate($D21)</f>
        <v>1.3750000000000151E-3</v>
      </c>
      <c r="G21" s="17">
        <f>IF(ISERROR(_xll.qlSwapRateHelperSpread($D21)),IF(ISERROR(_xll.qlFuturesRateHelperConvexityAdjustment($D21)),"--",_xll.qlFuturesRateHelperConvexityAdjustment($D21)),_xll.qlSwapRateHelperSpread($D21))</f>
        <v>0</v>
      </c>
      <c r="H21" s="16">
        <f>_xll.qlRateHelperEarliestDate($D21)</f>
        <v>42536</v>
      </c>
      <c r="I21" s="15">
        <f>_xll.qlRateHelperLatestDate($D21)</f>
        <v>42628</v>
      </c>
      <c r="J21" s="5">
        <v>1.5726969644559179E-3</v>
      </c>
      <c r="L21" s="196"/>
      <c r="M21" s="62"/>
      <c r="N21" s="64"/>
      <c r="O21" s="198"/>
    </row>
    <row r="22" spans="4:15" x14ac:dyDescent="0.2">
      <c r="D22" s="18" t="str">
        <v>obj_00665</v>
      </c>
      <c r="E22" s="18" t="str">
        <f>_xll.qlRateHelperQuoteName(D22)</f>
        <v>EURFUT3MU6_Quote</v>
      </c>
      <c r="F22" s="17">
        <f>_xll.qlRateHelperRate($D22)</f>
        <v>1.6750000000000931E-3</v>
      </c>
      <c r="G22" s="17">
        <f>IF(ISERROR(_xll.qlSwapRateHelperSpread($D22)),IF(ISERROR(_xll.qlFuturesRateHelperConvexityAdjustment($D22)),"--",_xll.qlFuturesRateHelperConvexityAdjustment($D22)),_xll.qlSwapRateHelperSpread($D22))</f>
        <v>0</v>
      </c>
      <c r="H22" s="16">
        <f>_xll.qlRateHelperEarliestDate($D22)</f>
        <v>42634</v>
      </c>
      <c r="I22" s="15">
        <f>_xll.qlRateHelperLatestDate($D22)</f>
        <v>42725</v>
      </c>
      <c r="J22" s="5">
        <v>1.5874541061030689E-3</v>
      </c>
      <c r="L22" s="196"/>
      <c r="M22" s="62"/>
      <c r="N22" s="64"/>
      <c r="O22" s="198"/>
    </row>
    <row r="23" spans="4:15" x14ac:dyDescent="0.2">
      <c r="D23" s="18" t="str">
        <v>obj_0045a</v>
      </c>
      <c r="E23" s="18" t="str">
        <f>_xll.qlRateHelperQuoteName(D23)</f>
        <v>EURAB6E3Y_Quote</v>
      </c>
      <c r="F23" s="17">
        <f>_xll.qlRateHelperRate($D23)</f>
        <v>2.5500000000000002E-3</v>
      </c>
      <c r="G23" s="17">
        <f>IF(ISERROR(_xll.qlSwapRateHelperSpread($D23)),IF(ISERROR(_xll.qlFuturesRateHelperConvexityAdjustment($D23)),"--",_xll.qlFuturesRateHelperConvexityAdjustment($D23)),_xll.qlSwapRateHelperSpread($D23))</f>
        <v>0</v>
      </c>
      <c r="H23" s="16">
        <f>_xll.qlRateHelperEarliestDate($D23)</f>
        <v>41912</v>
      </c>
      <c r="I23" s="15">
        <f>_xll.qlRateHelperLatestDate($D23)</f>
        <v>43007</v>
      </c>
      <c r="J23" s="5">
        <v>2.5379132008361317E-3</v>
      </c>
      <c r="L23" s="196"/>
      <c r="M23" s="62"/>
      <c r="N23" s="64"/>
      <c r="O23" s="198"/>
    </row>
    <row r="24" spans="4:15" x14ac:dyDescent="0.2">
      <c r="D24" s="18" t="str">
        <v>obj_00456</v>
      </c>
      <c r="E24" s="18" t="str">
        <f>_xll.qlRateHelperQuoteName(D24)</f>
        <v>EURAB6E4Y_Quote</v>
      </c>
      <c r="F24" s="17">
        <f>_xll.qlRateHelperRate($D24)</f>
        <v>3.4099999999999998E-3</v>
      </c>
      <c r="G24" s="17">
        <f>IF(ISERROR(_xll.qlSwapRateHelperSpread($D24)),IF(ISERROR(_xll.qlFuturesRateHelperConvexityAdjustment($D24)),"--",_xll.qlFuturesRateHelperConvexityAdjustment($D24)),_xll.qlSwapRateHelperSpread($D24))</f>
        <v>0</v>
      </c>
      <c r="H24" s="16">
        <f>_xll.qlRateHelperEarliestDate($D24)</f>
        <v>41912</v>
      </c>
      <c r="I24" s="15">
        <f>_xll.qlRateHelperLatestDate($D24)</f>
        <v>43371</v>
      </c>
      <c r="J24" s="5">
        <v>3.3994970341269903E-3</v>
      </c>
      <c r="L24" s="61"/>
      <c r="M24" s="62"/>
      <c r="N24" s="64"/>
    </row>
    <row r="25" spans="4:15" x14ac:dyDescent="0.2">
      <c r="D25" s="18" t="str">
        <v>obj_0046a</v>
      </c>
      <c r="E25" s="18" t="str">
        <f>_xll.qlRateHelperQuoteName(D25)</f>
        <v>EURAB6E5Y_Quote</v>
      </c>
      <c r="F25" s="17">
        <f>_xll.qlRateHelperRate($D25)</f>
        <v>4.5399999999999998E-3</v>
      </c>
      <c r="G25" s="17">
        <f>IF(ISERROR(_xll.qlSwapRateHelperSpread($D25)),IF(ISERROR(_xll.qlFuturesRateHelperConvexityAdjustment($D25)),"--",_xll.qlFuturesRateHelperConvexityAdjustment($D25)),_xll.qlSwapRateHelperSpread($D25))</f>
        <v>0</v>
      </c>
      <c r="H25" s="16">
        <f>_xll.qlRateHelperEarliestDate($D25)</f>
        <v>41912</v>
      </c>
      <c r="I25" s="15">
        <f>_xll.qlRateHelperLatestDate($D25)</f>
        <v>43738</v>
      </c>
      <c r="J25" s="5">
        <v>4.5348992903289469E-3</v>
      </c>
      <c r="L25" s="196"/>
      <c r="M25" s="62"/>
      <c r="N25" s="64"/>
      <c r="O25" s="198"/>
    </row>
    <row r="26" spans="4:15" x14ac:dyDescent="0.2">
      <c r="D26" s="18" t="str">
        <v>obj_0045d</v>
      </c>
      <c r="E26" s="18" t="str">
        <f>_xll.qlRateHelperQuoteName(D26)</f>
        <v>EURAB6E6Y_Quote</v>
      </c>
      <c r="F26" s="17">
        <f>_xll.qlRateHelperRate($D26)</f>
        <v>5.8599999999999998E-3</v>
      </c>
      <c r="G26" s="17">
        <f>IF(ISERROR(_xll.qlSwapRateHelperSpread($D26)),IF(ISERROR(_xll.qlFuturesRateHelperConvexityAdjustment($D26)),"--",_xll.qlFuturesRateHelperConvexityAdjustment($D26)),_xll.qlSwapRateHelperSpread($D26))</f>
        <v>0</v>
      </c>
      <c r="H26" s="16">
        <f>_xll.qlRateHelperEarliestDate($D26)</f>
        <v>41912</v>
      </c>
      <c r="I26" s="15">
        <f>_xll.qlRateHelperLatestDate($D26)</f>
        <v>44104</v>
      </c>
      <c r="J26" s="5">
        <v>5.865210147484673E-3</v>
      </c>
      <c r="L26" s="61"/>
      <c r="M26" s="62"/>
      <c r="N26" s="64"/>
      <c r="O26" s="198"/>
    </row>
    <row r="27" spans="4:15" x14ac:dyDescent="0.2">
      <c r="D27" s="18" t="str">
        <v>obj_0044b</v>
      </c>
      <c r="E27" s="18" t="str">
        <f>_xll.qlRateHelperQuoteName(D27)</f>
        <v>EURAB6E7Y_Quote</v>
      </c>
      <c r="F27" s="17">
        <f>_xll.qlRateHelperRate($D27)</f>
        <v>7.28E-3</v>
      </c>
      <c r="G27" s="17">
        <f>IF(ISERROR(_xll.qlSwapRateHelperSpread($D27)),IF(ISERROR(_xll.qlFuturesRateHelperConvexityAdjustment($D27)),"--",_xll.qlFuturesRateHelperConvexityAdjustment($D27)),_xll.qlSwapRateHelperSpread($D27))</f>
        <v>0</v>
      </c>
      <c r="H27" s="16">
        <f>_xll.qlRateHelperEarliestDate($D27)</f>
        <v>41912</v>
      </c>
      <c r="I27" s="15">
        <f>_xll.qlRateHelperLatestDate($D27)</f>
        <v>44469</v>
      </c>
      <c r="J27" s="5">
        <v>7.3088989563383092E-3</v>
      </c>
      <c r="L27" s="61"/>
      <c r="M27" s="62"/>
      <c r="N27" s="64"/>
    </row>
    <row r="28" spans="4:15" x14ac:dyDescent="0.2">
      <c r="D28" s="18" t="str">
        <v>obj_00469</v>
      </c>
      <c r="E28" s="18" t="str">
        <f>_xll.qlRateHelperQuoteName(D28)</f>
        <v>EURAB6E8Y_Quote</v>
      </c>
      <c r="F28" s="17">
        <f>_xll.qlRateHelperRate($D28)</f>
        <v>8.7100000000000007E-3</v>
      </c>
      <c r="G28" s="17">
        <f>IF(ISERROR(_xll.qlSwapRateHelperSpread($D28)),IF(ISERROR(_xll.qlFuturesRateHelperConvexityAdjustment($D28)),"--",_xll.qlFuturesRateHelperConvexityAdjustment($D28)),_xll.qlSwapRateHelperSpread($D28))</f>
        <v>0</v>
      </c>
      <c r="H28" s="16">
        <f>_xll.qlRateHelperEarliestDate($D28)</f>
        <v>41912</v>
      </c>
      <c r="I28" s="15">
        <f>_xll.qlRateHelperLatestDate($D28)</f>
        <v>44834</v>
      </c>
      <c r="J28" s="5">
        <v>8.7749881124306438E-3</v>
      </c>
      <c r="L28" s="61"/>
      <c r="M28" s="62"/>
      <c r="N28" s="64"/>
    </row>
    <row r="29" spans="4:15" x14ac:dyDescent="0.2">
      <c r="D29" s="18" t="str">
        <v>obj_00460</v>
      </c>
      <c r="E29" s="18" t="str">
        <f>_xll.qlRateHelperQuoteName(D29)</f>
        <v>EURAB6E9Y_Quote</v>
      </c>
      <c r="F29" s="17">
        <f>_xll.qlRateHelperRate($D29)</f>
        <v>1.0069999999999999E-2</v>
      </c>
      <c r="G29" s="17">
        <f>IF(ISERROR(_xll.qlSwapRateHelperSpread($D29)),IF(ISERROR(_xll.qlFuturesRateHelperConvexityAdjustment($D29)),"--",_xll.qlFuturesRateHelperConvexityAdjustment($D29)),_xll.qlSwapRateHelperSpread($D29))</f>
        <v>0</v>
      </c>
      <c r="H29" s="16">
        <f>_xll.qlRateHelperEarliestDate($D29)</f>
        <v>41912</v>
      </c>
      <c r="I29" s="15">
        <f>_xll.qlRateHelperLatestDate($D29)</f>
        <v>45198</v>
      </c>
      <c r="J29" s="5">
        <v>1.0182301501576453E-2</v>
      </c>
      <c r="L29" s="61"/>
      <c r="M29" s="62"/>
      <c r="N29" s="64"/>
    </row>
    <row r="30" spans="4:15" x14ac:dyDescent="0.2">
      <c r="D30" s="18" t="str">
        <v>obj_00442</v>
      </c>
      <c r="E30" s="18" t="str">
        <f>_xll.qlRateHelperQuoteName(D30)</f>
        <v>EURAB6E10Y_Quote</v>
      </c>
      <c r="F30" s="17">
        <f>_xll.qlRateHelperRate($D30)</f>
        <v>1.1310000000000001E-2</v>
      </c>
      <c r="G30" s="17">
        <f>IF(ISERROR(_xll.qlSwapRateHelperSpread($D30)),IF(ISERROR(_xll.qlFuturesRateHelperConvexityAdjustment($D30)),"--",_xll.qlFuturesRateHelperConvexityAdjustment($D30)),_xll.qlSwapRateHelperSpread($D30))</f>
        <v>0</v>
      </c>
      <c r="H30" s="16">
        <f>_xll.qlRateHelperEarliestDate($D30)</f>
        <v>41912</v>
      </c>
      <c r="I30" s="15">
        <f>_xll.qlRateHelperLatestDate($D30)</f>
        <v>45565</v>
      </c>
      <c r="J30" s="5">
        <v>1.1474453332622909E-2</v>
      </c>
      <c r="L30" s="61"/>
      <c r="M30" s="62"/>
      <c r="N30" s="64"/>
    </row>
    <row r="31" spans="4:15" x14ac:dyDescent="0.2">
      <c r="D31" s="18" t="str">
        <v>obj_0043c</v>
      </c>
      <c r="E31" s="18" t="str">
        <f>_xll.qlRateHelperQuoteName(D31)</f>
        <v>EURAB6E11Y_Quote</v>
      </c>
      <c r="F31" s="17">
        <f>_xll.qlRateHelperRate($D31)</f>
        <v>1.244E-2</v>
      </c>
      <c r="G31" s="17">
        <f>IF(ISERROR(_xll.qlSwapRateHelperSpread($D31)),IF(ISERROR(_xll.qlFuturesRateHelperConvexityAdjustment($D31)),"--",_xll.qlFuturesRateHelperConvexityAdjustment($D31)),_xll.qlSwapRateHelperSpread($D31))</f>
        <v>0</v>
      </c>
      <c r="H31" s="16">
        <f>_xll.qlRateHelperEarliestDate($D31)</f>
        <v>41912</v>
      </c>
      <c r="I31" s="15">
        <f>_xll.qlRateHelperLatestDate($D31)</f>
        <v>45930</v>
      </c>
      <c r="J31" s="5">
        <v>1.2666542748154503E-2</v>
      </c>
      <c r="L31" s="61"/>
      <c r="M31" s="62"/>
      <c r="N31" s="64"/>
    </row>
    <row r="32" spans="4:15" x14ac:dyDescent="0.2">
      <c r="D32" s="18" t="str">
        <v>obj_00464</v>
      </c>
      <c r="E32" s="18" t="str">
        <f>_xll.qlRateHelperQuoteName(D32)</f>
        <v>EURAB6E12Y_Quote</v>
      </c>
      <c r="F32" s="17">
        <f>_xll.qlRateHelperRate($D32)</f>
        <v>1.3440000000000001E-2</v>
      </c>
      <c r="G32" s="17">
        <f>IF(ISERROR(_xll.qlSwapRateHelperSpread($D32)),IF(ISERROR(_xll.qlFuturesRateHelperConvexityAdjustment($D32)),"--",_xll.qlFuturesRateHelperConvexityAdjustment($D32)),_xll.qlSwapRateHelperSpread($D32))</f>
        <v>0</v>
      </c>
      <c r="H32" s="16">
        <f>_xll.qlRateHelperEarliestDate($D32)</f>
        <v>41912</v>
      </c>
      <c r="I32" s="15">
        <f>_xll.qlRateHelperLatestDate($D32)</f>
        <v>46295</v>
      </c>
      <c r="J32" s="5">
        <v>1.3731290796077981E-2</v>
      </c>
      <c r="L32" s="61"/>
      <c r="M32" s="62"/>
      <c r="N32" s="64"/>
    </row>
    <row r="33" spans="4:14" x14ac:dyDescent="0.2">
      <c r="D33" s="18" t="str">
        <v>obj_0046b</v>
      </c>
      <c r="E33" s="18" t="str">
        <f>_xll.qlRateHelperQuoteName(D33)</f>
        <v>EURAB6E13Y_Quote</v>
      </c>
      <c r="F33" s="17">
        <f>_xll.qlRateHelperRate($D33)</f>
        <v>1.4319999999999999E-2</v>
      </c>
      <c r="G33" s="17">
        <f>IF(ISERROR(_xll.qlSwapRateHelperSpread($D33)),IF(ISERROR(_xll.qlFuturesRateHelperConvexityAdjustment($D33)),"--",_xll.qlFuturesRateHelperConvexityAdjustment($D33)),_xll.qlSwapRateHelperSpread($D33))</f>
        <v>0</v>
      </c>
      <c r="H33" s="16">
        <f>_xll.qlRateHelperEarliestDate($D33)</f>
        <v>41912</v>
      </c>
      <c r="I33" s="15">
        <f>_xll.qlRateHelperLatestDate($D33)</f>
        <v>46660</v>
      </c>
      <c r="J33" s="5">
        <v>1.4676474425088003E-2</v>
      </c>
      <c r="L33" s="61"/>
      <c r="M33" s="62"/>
      <c r="N33" s="64"/>
    </row>
    <row r="34" spans="4:14" x14ac:dyDescent="0.2">
      <c r="D34" s="18" t="str">
        <v>obj_0044a</v>
      </c>
      <c r="E34" s="18" t="str">
        <f>_xll.qlRateHelperQuoteName(D34)</f>
        <v>EURAB6E14Y_Quote</v>
      </c>
      <c r="F34" s="17">
        <f>_xll.qlRateHelperRate($D34)</f>
        <v>1.508E-2</v>
      </c>
      <c r="G34" s="17">
        <f>IF(ISERROR(_xll.qlSwapRateHelperSpread($D34)),IF(ISERROR(_xll.qlFuturesRateHelperConvexityAdjustment($D34)),"--",_xll.qlFuturesRateHelperConvexityAdjustment($D34)),_xll.qlSwapRateHelperSpread($D34))</f>
        <v>0</v>
      </c>
      <c r="H34" s="16">
        <f>_xll.qlRateHelperEarliestDate($D34)</f>
        <v>41912</v>
      </c>
      <c r="I34" s="15">
        <f>_xll.qlRateHelperLatestDate($D34)</f>
        <v>47025</v>
      </c>
      <c r="J34" s="5">
        <v>1.5495847667975434E-2</v>
      </c>
      <c r="L34" s="61"/>
      <c r="M34" s="62"/>
      <c r="N34" s="64"/>
    </row>
    <row r="35" spans="4:14" x14ac:dyDescent="0.2">
      <c r="D35" s="18" t="str">
        <v>obj_00430</v>
      </c>
      <c r="E35" s="18" t="str">
        <f>_xll.qlRateHelperQuoteName(D35)</f>
        <v>EURAB6E15Y_Quote</v>
      </c>
      <c r="F35" s="17">
        <f>_xll.qlRateHelperRate($D35)</f>
        <v>1.5730000000000001E-2</v>
      </c>
      <c r="G35" s="17">
        <f>IF(ISERROR(_xll.qlSwapRateHelperSpread($D35)),IF(ISERROR(_xll.qlFuturesRateHelperConvexityAdjustment($D35)),"--",_xll.qlFuturesRateHelperConvexityAdjustment($D35)),_xll.qlSwapRateHelperSpread($D35))</f>
        <v>0</v>
      </c>
      <c r="H35" s="16">
        <f>_xll.qlRateHelperEarliestDate($D35)</f>
        <v>41912</v>
      </c>
      <c r="I35" s="15">
        <f>_xll.qlRateHelperLatestDate($D35)</f>
        <v>47389</v>
      </c>
      <c r="J35" s="5">
        <v>1.6203390852807167E-2</v>
      </c>
      <c r="L35" s="61"/>
      <c r="M35" s="62"/>
      <c r="N35" s="64"/>
    </row>
    <row r="36" spans="4:14" x14ac:dyDescent="0.2">
      <c r="D36" s="18" t="str">
        <v>obj_0042b</v>
      </c>
      <c r="E36" s="18" t="str">
        <f>_xll.qlRateHelperQuoteName(D36)</f>
        <v>EURAB6E16Y_Quote</v>
      </c>
      <c r="F36" s="17">
        <f>_xll.qlRateHelperRate($D36)</f>
        <v>1.6299999999999999E-2</v>
      </c>
      <c r="G36" s="17">
        <f>IF(ISERROR(_xll.qlSwapRateHelperSpread($D36)),IF(ISERROR(_xll.qlFuturesRateHelperConvexityAdjustment($D36)),"--",_xll.qlFuturesRateHelperConvexityAdjustment($D36)),_xll.qlSwapRateHelperSpread($D36))</f>
        <v>0</v>
      </c>
      <c r="H36" s="16">
        <f>_xll.qlRateHelperEarliestDate($D36)</f>
        <v>41912</v>
      </c>
      <c r="I36" s="15">
        <f>_xll.qlRateHelperLatestDate($D36)</f>
        <v>47756</v>
      </c>
      <c r="J36" s="5">
        <v>1.6827394609989048E-2</v>
      </c>
      <c r="L36" s="61"/>
      <c r="M36" s="62"/>
      <c r="N36" s="64"/>
    </row>
    <row r="37" spans="4:14" x14ac:dyDescent="0.2">
      <c r="D37" s="18" t="str">
        <v>obj_00468</v>
      </c>
      <c r="E37" s="18" t="str">
        <f>_xll.qlRateHelperQuoteName(D37)</f>
        <v>EURAB6E17Y_Quote</v>
      </c>
      <c r="F37" s="17">
        <f>_xll.qlRateHelperRate($D37)</f>
        <v>1.6789999999999999E-2</v>
      </c>
      <c r="G37" s="17">
        <f>IF(ISERROR(_xll.qlSwapRateHelperSpread($D37)),IF(ISERROR(_xll.qlFuturesRateHelperConvexityAdjustment($D37)),"--",_xll.qlFuturesRateHelperConvexityAdjustment($D37)),_xll.qlSwapRateHelperSpread($D37))</f>
        <v>0</v>
      </c>
      <c r="H37" s="16">
        <f>_xll.qlRateHelperEarliestDate($D37)</f>
        <v>41912</v>
      </c>
      <c r="I37" s="15">
        <f>_xll.qlRateHelperLatestDate($D37)</f>
        <v>48121</v>
      </c>
      <c r="J37" s="5">
        <v>1.7366061494826064E-2</v>
      </c>
      <c r="L37" s="61"/>
      <c r="M37" s="62"/>
      <c r="N37" s="64"/>
    </row>
    <row r="38" spans="4:14" x14ac:dyDescent="0.2">
      <c r="D38" s="18" t="str">
        <v>obj_0043b</v>
      </c>
      <c r="E38" s="18" t="str">
        <f>_xll.qlRateHelperQuoteName(D38)</f>
        <v>EURAB6E18Y_Quote</v>
      </c>
      <c r="F38" s="17">
        <f>_xll.qlRateHelperRate($D38)</f>
        <v>1.721E-2</v>
      </c>
      <c r="G38" s="17">
        <f>IF(ISERROR(_xll.qlSwapRateHelperSpread($D38)),IF(ISERROR(_xll.qlFuturesRateHelperConvexityAdjustment($D38)),"--",_xll.qlFuturesRateHelperConvexityAdjustment($D38)),_xll.qlSwapRateHelperSpread($D38))</f>
        <v>0</v>
      </c>
      <c r="H38" s="16">
        <f>_xll.qlRateHelperEarliestDate($D38)</f>
        <v>41912</v>
      </c>
      <c r="I38" s="15">
        <f>_xll.qlRateHelperLatestDate($D38)</f>
        <v>48487</v>
      </c>
      <c r="J38" s="5">
        <v>1.7826023132791524E-2</v>
      </c>
      <c r="L38" s="61"/>
      <c r="M38" s="62"/>
      <c r="N38" s="64"/>
    </row>
    <row r="39" spans="4:14" x14ac:dyDescent="0.2">
      <c r="D39" s="18" t="str">
        <v>obj_00462</v>
      </c>
      <c r="E39" s="18" t="str">
        <f>_xll.qlRateHelperQuoteName(D39)</f>
        <v>EURAB6E19Y_Quote</v>
      </c>
      <c r="F39" s="17">
        <f>_xll.qlRateHelperRate($D39)</f>
        <v>1.7570000000000002E-2</v>
      </c>
      <c r="G39" s="17">
        <f>IF(ISERROR(_xll.qlSwapRateHelperSpread($D39)),IF(ISERROR(_xll.qlFuturesRateHelperConvexityAdjustment($D39)),"--",_xll.qlFuturesRateHelperConvexityAdjustment($D39)),_xll.qlSwapRateHelperSpread($D39))</f>
        <v>0</v>
      </c>
      <c r="H39" s="16">
        <f>_xll.qlRateHelperEarliestDate($D39)</f>
        <v>41912</v>
      </c>
      <c r="I39" s="15">
        <f>_xll.qlRateHelperLatestDate($D39)</f>
        <v>48852</v>
      </c>
      <c r="J39" s="5">
        <v>1.8222845736509233E-2</v>
      </c>
      <c r="L39" s="61"/>
      <c r="M39" s="62"/>
      <c r="N39" s="64"/>
    </row>
    <row r="40" spans="4:14" x14ac:dyDescent="0.2">
      <c r="D40" s="18" t="str">
        <v>obj_0045c</v>
      </c>
      <c r="E40" s="18" t="str">
        <f>_xll.qlRateHelperQuoteName(D40)</f>
        <v>EURAB6E20Y_Quote</v>
      </c>
      <c r="F40" s="17">
        <f>_xll.qlRateHelperRate($D40)</f>
        <v>1.787E-2</v>
      </c>
      <c r="G40" s="17">
        <f>IF(ISERROR(_xll.qlSwapRateHelperSpread($D40)),IF(ISERROR(_xll.qlFuturesRateHelperConvexityAdjustment($D40)),"--",_xll.qlFuturesRateHelperConvexityAdjustment($D40)),_xll.qlSwapRateHelperSpread($D40))</f>
        <v>0</v>
      </c>
      <c r="H40" s="16">
        <f>_xll.qlRateHelperEarliestDate($D40)</f>
        <v>41912</v>
      </c>
      <c r="I40" s="15">
        <f>_xll.qlRateHelperLatestDate($D40)</f>
        <v>49216</v>
      </c>
      <c r="J40" s="5">
        <v>1.8552023946790012E-2</v>
      </c>
      <c r="L40" s="61"/>
      <c r="M40" s="62"/>
      <c r="N40" s="64"/>
    </row>
    <row r="41" spans="4:14" x14ac:dyDescent="0.2">
      <c r="D41" s="18" t="str">
        <v>obj_00441</v>
      </c>
      <c r="E41" s="18" t="str">
        <f>_xll.qlRateHelperQuoteName(D41)</f>
        <v>EURAB6E21Y_Quote</v>
      </c>
      <c r="F41" s="17">
        <f>_xll.qlRateHelperRate($D41)</f>
        <v>1.8120000000000001E-2</v>
      </c>
      <c r="G41" s="17">
        <f>IF(ISERROR(_xll.qlSwapRateHelperSpread($D41)),IF(ISERROR(_xll.qlFuturesRateHelperConvexityAdjustment($D41)),"--",_xll.qlFuturesRateHelperConvexityAdjustment($D41)),_xll.qlSwapRateHelperSpread($D41))</f>
        <v>0</v>
      </c>
      <c r="H41" s="16">
        <f>_xll.qlRateHelperEarliestDate($D41)</f>
        <v>41912</v>
      </c>
      <c r="I41" s="15">
        <f>_xll.qlRateHelperLatestDate($D41)</f>
        <v>49580</v>
      </c>
      <c r="J41" s="5">
        <v>1.8824161079134302E-2</v>
      </c>
      <c r="L41" s="61"/>
      <c r="M41" s="62"/>
      <c r="N41" s="64"/>
    </row>
    <row r="42" spans="4:14" x14ac:dyDescent="0.2">
      <c r="D42" s="18" t="str">
        <v>obj_0043a</v>
      </c>
      <c r="E42" s="18" t="str">
        <f>_xll.qlRateHelperQuoteName(D42)</f>
        <v>EURAB6E22Y_Quote</v>
      </c>
      <c r="F42" s="17">
        <f>_xll.qlRateHelperRate($D42)</f>
        <v>1.8340000000000002E-2</v>
      </c>
      <c r="G42" s="17">
        <f>IF(ISERROR(_xll.qlSwapRateHelperSpread($D42)),IF(ISERROR(_xll.qlFuturesRateHelperConvexityAdjustment($D42)),"--",_xll.qlFuturesRateHelperConvexityAdjustment($D42)),_xll.qlSwapRateHelperSpread($D42))</f>
        <v>0</v>
      </c>
      <c r="H42" s="16">
        <f>_xll.qlRateHelperEarliestDate($D42)</f>
        <v>41912</v>
      </c>
      <c r="I42" s="15">
        <f>_xll.qlRateHelperLatestDate($D42)</f>
        <v>49948</v>
      </c>
      <c r="J42" s="5">
        <v>1.9060480694440402E-2</v>
      </c>
      <c r="L42" s="61"/>
      <c r="M42" s="62"/>
      <c r="N42" s="64"/>
    </row>
    <row r="43" spans="4:14" x14ac:dyDescent="0.2">
      <c r="D43" s="18" t="str">
        <v>obj_00449</v>
      </c>
      <c r="E43" s="18" t="str">
        <f>_xll.qlRateHelperQuoteName(D43)</f>
        <v>EURAB6E23Y_Quote</v>
      </c>
      <c r="F43" s="17">
        <f>_xll.qlRateHelperRate($D43)</f>
        <v>1.8509999999999999E-2</v>
      </c>
      <c r="G43" s="17">
        <f>IF(ISERROR(_xll.qlSwapRateHelperSpread($D43)),IF(ISERROR(_xll.qlFuturesRateHelperConvexityAdjustment($D43)),"--",_xll.qlFuturesRateHelperConvexityAdjustment($D43)),_xll.qlSwapRateHelperSpread($D43))</f>
        <v>0</v>
      </c>
      <c r="H43" s="16">
        <f>_xll.qlRateHelperEarliestDate($D43)</f>
        <v>41912</v>
      </c>
      <c r="I43" s="15">
        <f>_xll.qlRateHelperLatestDate($D43)</f>
        <v>50313</v>
      </c>
      <c r="J43" s="5">
        <v>1.9239752624449213E-2</v>
      </c>
      <c r="L43" s="61"/>
      <c r="M43" s="62"/>
      <c r="N43" s="64"/>
    </row>
    <row r="44" spans="4:14" x14ac:dyDescent="0.2">
      <c r="D44" s="18" t="str">
        <v>obj_0043f</v>
      </c>
      <c r="E44" s="18" t="str">
        <f>_xll.qlRateHelperQuoteName(D44)</f>
        <v>EURAB6E24Y_Quote</v>
      </c>
      <c r="F44" s="17">
        <f>_xll.qlRateHelperRate($D44)</f>
        <v>1.866E-2</v>
      </c>
      <c r="G44" s="17">
        <f>IF(ISERROR(_xll.qlSwapRateHelperSpread($D44)),IF(ISERROR(_xll.qlFuturesRateHelperConvexityAdjustment($D44)),"--",_xll.qlFuturesRateHelperConvexityAdjustment($D44)),_xll.qlSwapRateHelperSpread($D44))</f>
        <v>0</v>
      </c>
      <c r="H44" s="16">
        <f>_xll.qlRateHelperEarliestDate($D44)</f>
        <v>41912</v>
      </c>
      <c r="I44" s="15">
        <f>_xll.qlRateHelperLatestDate($D44)</f>
        <v>50678</v>
      </c>
      <c r="J44" s="5">
        <v>1.9396898554691556E-2</v>
      </c>
      <c r="L44" s="61"/>
      <c r="M44" s="62"/>
      <c r="N44" s="64"/>
    </row>
    <row r="45" spans="4:14" x14ac:dyDescent="0.2">
      <c r="D45" s="18" t="str">
        <v>obj_00450</v>
      </c>
      <c r="E45" s="18" t="str">
        <f>_xll.qlRateHelperQuoteName(D45)</f>
        <v>EURAB6E25Y_Quote</v>
      </c>
      <c r="F45" s="17">
        <f>_xll.qlRateHelperRate($D45)</f>
        <v>1.8780000000000002E-2</v>
      </c>
      <c r="G45" s="17">
        <f>IF(ISERROR(_xll.qlSwapRateHelperSpread($D45)),IF(ISERROR(_xll.qlFuturesRateHelperConvexityAdjustment($D45)),"--",_xll.qlFuturesRateHelperConvexityAdjustment($D45)),_xll.qlSwapRateHelperSpread($D45))</f>
        <v>0</v>
      </c>
      <c r="H45" s="16">
        <f>_xll.qlRateHelperEarliestDate($D45)</f>
        <v>41912</v>
      </c>
      <c r="I45" s="15">
        <f>_xll.qlRateHelperLatestDate($D45)</f>
        <v>51043</v>
      </c>
      <c r="J45" s="5">
        <v>1.95181341378079E-2</v>
      </c>
      <c r="L45" s="61"/>
      <c r="M45" s="62"/>
      <c r="N45" s="64"/>
    </row>
    <row r="46" spans="4:14" x14ac:dyDescent="0.2">
      <c r="D46" s="18" t="str">
        <v>obj_00433</v>
      </c>
      <c r="E46" s="18" t="str">
        <f>_xll.qlRateHelperQuoteName(D46)</f>
        <v>EURAB6E26Y_Quote</v>
      </c>
      <c r="F46" s="17">
        <f>_xll.qlRateHelperRate($D46)</f>
        <v>1.8879999999999997E-2</v>
      </c>
      <c r="G46" s="17">
        <f>IF(ISERROR(_xll.qlSwapRateHelperSpread($D46)),IF(ISERROR(_xll.qlFuturesRateHelperConvexityAdjustment($D46)),"--",_xll.qlFuturesRateHelperConvexityAdjustment($D46)),_xll.qlSwapRateHelperSpread($D46))</f>
        <v>0</v>
      </c>
      <c r="H46" s="16">
        <f>_xll.qlRateHelperEarliestDate($D46)</f>
        <v>41912</v>
      </c>
      <c r="I46" s="15">
        <f>_xll.qlRateHelperLatestDate($D46)</f>
        <v>51407</v>
      </c>
      <c r="J46" s="5">
        <v>1.9614036518320107E-2</v>
      </c>
      <c r="L46" s="61"/>
      <c r="M46" s="62"/>
      <c r="N46" s="64"/>
    </row>
    <row r="47" spans="4:14" x14ac:dyDescent="0.2">
      <c r="D47" s="18" t="str">
        <v>obj_0042d</v>
      </c>
      <c r="E47" s="18" t="str">
        <f>_xll.qlRateHelperQuoteName(D47)</f>
        <v>EURAB6E27Y_Quote</v>
      </c>
      <c r="F47" s="17">
        <f>_xll.qlRateHelperRate($D47)</f>
        <v>1.8970000000000001E-2</v>
      </c>
      <c r="G47" s="17">
        <f>IF(ISERROR(_xll.qlSwapRateHelperSpread($D47)),IF(ISERROR(_xll.qlFuturesRateHelperConvexityAdjustment($D47)),"--",_xll.qlFuturesRateHelperConvexityAdjustment($D47)),_xll.qlSwapRateHelperSpread($D47))</f>
        <v>0</v>
      </c>
      <c r="H47" s="16">
        <f>_xll.qlRateHelperEarliestDate($D47)</f>
        <v>41912</v>
      </c>
      <c r="I47" s="15">
        <f>_xll.qlRateHelperLatestDate($D47)</f>
        <v>51774</v>
      </c>
      <c r="J47" s="5">
        <v>1.9701132944783872E-2</v>
      </c>
      <c r="L47" s="61"/>
      <c r="M47" s="62"/>
      <c r="N47" s="64"/>
    </row>
    <row r="48" spans="4:14" x14ac:dyDescent="0.2">
      <c r="D48" s="18" t="str">
        <v>obj_00461</v>
      </c>
      <c r="E48" s="18" t="str">
        <f>_xll.qlRateHelperQuoteName(D48)</f>
        <v>EURAB6E28Y_Quote</v>
      </c>
      <c r="F48" s="17">
        <f>_xll.qlRateHelperRate($D48)</f>
        <v>1.9039999999999998E-2</v>
      </c>
      <c r="G48" s="17">
        <f>IF(ISERROR(_xll.qlSwapRateHelperSpread($D48)),IF(ISERROR(_xll.qlFuturesRateHelperConvexityAdjustment($D48)),"--",_xll.qlFuturesRateHelperConvexityAdjustment($D48)),_xll.qlSwapRateHelperSpread($D48))</f>
        <v>0</v>
      </c>
      <c r="H48" s="16">
        <f>_xll.qlRateHelperEarliestDate($D48)</f>
        <v>41912</v>
      </c>
      <c r="I48" s="15">
        <f>_xll.qlRateHelperLatestDate($D48)</f>
        <v>52139</v>
      </c>
      <c r="J48" s="5">
        <v>1.9763857028356206E-2</v>
      </c>
      <c r="L48" s="61"/>
      <c r="M48" s="62"/>
      <c r="N48" s="64"/>
    </row>
    <row r="49" spans="4:14" x14ac:dyDescent="0.2">
      <c r="D49" s="18" t="str">
        <v>obj_00452</v>
      </c>
      <c r="E49" s="18" t="str">
        <f>_xll.qlRateHelperQuoteName(D49)</f>
        <v>EURAB6E29Y_Quote</v>
      </c>
      <c r="F49" s="17">
        <f>_xll.qlRateHelperRate($D49)</f>
        <v>1.9099999999999999E-2</v>
      </c>
      <c r="G49" s="17">
        <f>IF(ISERROR(_xll.qlSwapRateHelperSpread($D49)),IF(ISERROR(_xll.qlFuturesRateHelperConvexityAdjustment($D49)),"--",_xll.qlFuturesRateHelperConvexityAdjustment($D49)),_xll.qlSwapRateHelperSpread($D49))</f>
        <v>0</v>
      </c>
      <c r="H49" s="16">
        <f>_xll.qlRateHelperEarliestDate($D49)</f>
        <v>41912</v>
      </c>
      <c r="I49" s="15">
        <f>_xll.qlRateHelperLatestDate($D49)</f>
        <v>52504</v>
      </c>
      <c r="J49" s="5">
        <v>1.9815224784186972E-2</v>
      </c>
      <c r="L49" s="61"/>
      <c r="M49" s="62"/>
      <c r="N49" s="64"/>
    </row>
    <row r="50" spans="4:14" x14ac:dyDescent="0.2">
      <c r="D50" s="18" t="str">
        <v>obj_00457</v>
      </c>
      <c r="E50" s="18" t="str">
        <f>_xll.qlRateHelperQuoteName(D50)</f>
        <v>EURAB6E30Y_Quote</v>
      </c>
      <c r="F50" s="17">
        <f>_xll.qlRateHelperRate($D50)</f>
        <v>1.916E-2</v>
      </c>
      <c r="G50" s="17">
        <f>IF(ISERROR(_xll.qlSwapRateHelperSpread($D50)),IF(ISERROR(_xll.qlFuturesRateHelperConvexityAdjustment($D50)),"--",_xll.qlFuturesRateHelperConvexityAdjustment($D50)),_xll.qlSwapRateHelperSpread($D50))</f>
        <v>0</v>
      </c>
      <c r="H50" s="16">
        <f>_xll.qlRateHelperEarliestDate($D50)</f>
        <v>41912</v>
      </c>
      <c r="I50" s="15">
        <f>_xll.qlRateHelperLatestDate($D50)</f>
        <v>52870</v>
      </c>
      <c r="J50" s="5">
        <v>1.9866994765054456E-2</v>
      </c>
      <c r="L50" s="61"/>
      <c r="M50" s="62"/>
      <c r="N50" s="64"/>
    </row>
    <row r="51" spans="4:14" x14ac:dyDescent="0.2">
      <c r="D51" s="18" t="str">
        <v>obj_0044f</v>
      </c>
      <c r="E51" s="18" t="str">
        <f>_xll.qlRateHelperQuoteName(D51)</f>
        <v>EURAB6E35Y_Quote</v>
      </c>
      <c r="F51" s="17">
        <f>_xll.qlRateHelperRate($D51)</f>
        <v>1.942E-2</v>
      </c>
      <c r="G51" s="17">
        <f>IF(ISERROR(_xll.qlSwapRateHelperSpread($D51)),IF(ISERROR(_xll.qlFuturesRateHelperConvexityAdjustment($D51)),"--",_xll.qlFuturesRateHelperConvexityAdjustment($D51)),_xll.qlSwapRateHelperSpread($D51))</f>
        <v>0</v>
      </c>
      <c r="H51" s="16">
        <f>_xll.qlRateHelperEarliestDate($D51)</f>
        <v>41912</v>
      </c>
      <c r="I51" s="15">
        <f>_xll.qlRateHelperLatestDate($D51)</f>
        <v>54696</v>
      </c>
      <c r="J51" s="5">
        <v>2.0105858514951985E-2</v>
      </c>
      <c r="L51" s="61"/>
      <c r="M51" s="62"/>
      <c r="N51" s="64"/>
    </row>
    <row r="52" spans="4:14" x14ac:dyDescent="0.2">
      <c r="D52" s="18" t="str">
        <v>obj_00467</v>
      </c>
      <c r="E52" s="18" t="str">
        <f>_xll.qlRateHelperQuoteName(D52)</f>
        <v>EURAB6E40Y_Quote</v>
      </c>
      <c r="F52" s="17">
        <f>_xll.qlRateHelperRate($D52)</f>
        <v>1.9610000000000002E-2</v>
      </c>
      <c r="G52" s="17">
        <f>IF(ISERROR(_xll.qlSwapRateHelperSpread($D52)),IF(ISERROR(_xll.qlFuturesRateHelperConvexityAdjustment($D52)),"--",_xll.qlFuturesRateHelperConvexityAdjustment($D52)),_xll.qlSwapRateHelperSpread($D52))</f>
        <v>0</v>
      </c>
      <c r="H52" s="16">
        <f>_xll.qlRateHelperEarliestDate($D52)</f>
        <v>41912</v>
      </c>
      <c r="I52" s="15">
        <f>_xll.qlRateHelperLatestDate($D52)</f>
        <v>56522</v>
      </c>
      <c r="J52" s="5">
        <v>2.0280234319110704E-2</v>
      </c>
      <c r="L52" s="61"/>
      <c r="M52" s="62"/>
      <c r="N52" s="64"/>
    </row>
    <row r="53" spans="4:14" x14ac:dyDescent="0.2">
      <c r="D53" s="18" t="str">
        <v>obj_00463</v>
      </c>
      <c r="E53" s="18" t="str">
        <f>_xll.qlRateHelperQuoteName(D53)</f>
        <v>EURAB6E50Y_Quote</v>
      </c>
      <c r="F53" s="17">
        <f>_xll.qlRateHelperRate($D53)</f>
        <v>1.9689999999999999E-2</v>
      </c>
      <c r="G53" s="17">
        <f>IF(ISERROR(_xll.qlSwapRateHelperSpread($D53)),IF(ISERROR(_xll.qlFuturesRateHelperConvexityAdjustment($D53)),"--",_xll.qlFuturesRateHelperConvexityAdjustment($D53)),_xll.qlSwapRateHelperSpread($D53))</f>
        <v>0</v>
      </c>
      <c r="H53" s="16">
        <f>_xll.qlRateHelperEarliestDate($D53)</f>
        <v>41912</v>
      </c>
      <c r="I53" s="15">
        <f>_xll.qlRateHelperLatestDate($D53)</f>
        <v>60175</v>
      </c>
      <c r="J53" s="5">
        <v>2.0232029044214134E-2</v>
      </c>
      <c r="L53" s="61"/>
      <c r="M53" s="62"/>
      <c r="N53" s="64"/>
    </row>
    <row r="54" spans="4:14" x14ac:dyDescent="0.2">
      <c r="D54" s="18" t="str">
        <v>obj_00446</v>
      </c>
      <c r="E54" s="18" t="str">
        <f>_xll.qlRateHelperQuoteName(D54)</f>
        <v>EURAB6E60Y_Quote</v>
      </c>
      <c r="F54" s="17">
        <f>_xll.qlRateHelperRate($D54)</f>
        <v>1.9819999999999997E-2</v>
      </c>
      <c r="G54" s="17">
        <f>IF(ISERROR(_xll.qlSwapRateHelperSpread($D54)),IF(ISERROR(_xll.qlFuturesRateHelperConvexityAdjustment($D54)),"--",_xll.qlFuturesRateHelperConvexityAdjustment($D54)),_xll.qlSwapRateHelperSpread($D54))</f>
        <v>0</v>
      </c>
      <c r="H54" s="16">
        <f>_xll.qlRateHelperEarliestDate($D54)</f>
        <v>41912</v>
      </c>
      <c r="I54" s="15">
        <f>_xll.qlRateHelperLatestDate($D54)</f>
        <v>63825</v>
      </c>
      <c r="J54" s="5">
        <v>2.0341387381987104E-2</v>
      </c>
      <c r="L54" s="61"/>
      <c r="M54" s="62"/>
      <c r="N54" s="64"/>
    </row>
    <row r="55" spans="4:14"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1"/>
      <c r="M55" s="62"/>
      <c r="N55" s="64"/>
    </row>
    <row r="56" spans="4:14"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1"/>
      <c r="M56" s="62"/>
      <c r="N56" s="64"/>
    </row>
    <row r="57" spans="4:14"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1"/>
      <c r="M57" s="62"/>
      <c r="N57" s="64"/>
    </row>
    <row r="58" spans="4:14"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155"/>
      <c r="M58" s="155"/>
      <c r="N58" s="64"/>
    </row>
    <row r="59" spans="4:14"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155"/>
      <c r="M59" s="155"/>
      <c r="N59" s="64"/>
    </row>
    <row r="60" spans="4:14"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4"/>
      <c r="M60" s="64"/>
      <c r="N60" s="64"/>
    </row>
    <row r="61" spans="4:14"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4"/>
      <c r="M61" s="64"/>
      <c r="N61" s="64"/>
    </row>
    <row r="62" spans="4:14"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L62" s="64"/>
      <c r="M62" s="64"/>
      <c r="N62" s="64"/>
    </row>
    <row r="63" spans="4:14"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L63" s="64"/>
      <c r="M63" s="64"/>
      <c r="N63" s="64"/>
    </row>
    <row r="64" spans="4:14"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L64" s="64"/>
      <c r="M64" s="64"/>
      <c r="N64" s="64"/>
    </row>
    <row r="65" spans="4:15"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L65" s="64"/>
      <c r="M65" s="64"/>
      <c r="N65" s="64"/>
      <c r="O65" s="197"/>
    </row>
    <row r="66" spans="4:15"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15"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15"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15"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15"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15"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15"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15"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15"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15"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15"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15"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15"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15"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15"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B65541 IW65541 SS65541 ACO65541 AMK65541 AWG65541 BGC65541 BPY65541 BZU65541 CJQ65541 CTM65541 DDI65541 DNE65541 DXA65541 EGW65541 EQS65541 FAO65541 FKK65541 FUG65541 GEC65541 GNY65541 GXU65541 HHQ65541 HRM65541 IBI65541 ILE65541 IVA65541 JEW65541 JOS65541 JYO65541 KIK65541 KSG65541 LCC65541 LLY65541 LVU65541 MFQ65541 MPM65541 MZI65541 NJE65541 NTA65541 OCW65541 OMS65541 OWO65541 PGK65541 PQG65541 QAC65541 QJY65541 QTU65541 RDQ65541 RNM65541 RXI65541 SHE65541 SRA65541 TAW65541 TKS65541 TUO65541 UEK65541 UOG65541 UYC65541 VHY65541 VRU65541 WBQ65541 WLM65541 WVI65541 B131077 IW131077 SS131077 ACO131077 AMK131077 AWG131077 BGC131077 BPY131077 BZU131077 CJQ131077 CTM131077 DDI131077 DNE131077 DXA131077 EGW131077 EQS131077 FAO131077 FKK131077 FUG131077 GEC131077 GNY131077 GXU131077 HHQ131077 HRM131077 IBI131077 ILE131077 IVA131077 JEW131077 JOS131077 JYO131077 KIK131077 KSG131077 LCC131077 LLY131077 LVU131077 MFQ131077 MPM131077 MZI131077 NJE131077 NTA131077 OCW131077 OMS131077 OWO131077 PGK131077 PQG131077 QAC131077 QJY131077 QTU131077 RDQ131077 RNM131077 RXI131077 SHE131077 SRA131077 TAW131077 TKS131077 TUO131077 UEK131077 UOG131077 UYC131077 VHY131077 VRU131077 WBQ131077 WLM131077 WVI131077 B196613 IW196613 SS196613 ACO196613 AMK196613 AWG196613 BGC196613 BPY196613 BZU196613 CJQ196613 CTM196613 DDI196613 DNE196613 DXA196613 EGW196613 EQS196613 FAO196613 FKK196613 FUG196613 GEC196613 GNY196613 GXU196613 HHQ196613 HRM196613 IBI196613 ILE196613 IVA196613 JEW196613 JOS196613 JYO196613 KIK196613 KSG196613 LCC196613 LLY196613 LVU196613 MFQ196613 MPM196613 MZI196613 NJE196613 NTA196613 OCW196613 OMS196613 OWO196613 PGK196613 PQG196613 QAC196613 QJY196613 QTU196613 RDQ196613 RNM196613 RXI196613 SHE196613 SRA196613 TAW196613 TKS196613 TUO196613 UEK196613 UOG196613 UYC196613 VHY196613 VRU196613 WBQ196613 WLM196613 WVI196613 B262149 IW262149 SS262149 ACO262149 AMK262149 AWG262149 BGC262149 BPY262149 BZU262149 CJQ262149 CTM262149 DDI262149 DNE262149 DXA262149 EGW262149 EQS262149 FAO262149 FKK262149 FUG262149 GEC262149 GNY262149 GXU262149 HHQ262149 HRM262149 IBI262149 ILE262149 IVA262149 JEW262149 JOS262149 JYO262149 KIK262149 KSG262149 LCC262149 LLY262149 LVU262149 MFQ262149 MPM262149 MZI262149 NJE262149 NTA262149 OCW262149 OMS262149 OWO262149 PGK262149 PQG262149 QAC262149 QJY262149 QTU262149 RDQ262149 RNM262149 RXI262149 SHE262149 SRA262149 TAW262149 TKS262149 TUO262149 UEK262149 UOG262149 UYC262149 VHY262149 VRU262149 WBQ262149 WLM262149 WVI262149 B327685 IW327685 SS327685 ACO327685 AMK327685 AWG327685 BGC327685 BPY327685 BZU327685 CJQ327685 CTM327685 DDI327685 DNE327685 DXA327685 EGW327685 EQS327685 FAO327685 FKK327685 FUG327685 GEC327685 GNY327685 GXU327685 HHQ327685 HRM327685 IBI327685 ILE327685 IVA327685 JEW327685 JOS327685 JYO327685 KIK327685 KSG327685 LCC327685 LLY327685 LVU327685 MFQ327685 MPM327685 MZI327685 NJE327685 NTA327685 OCW327685 OMS327685 OWO327685 PGK327685 PQG327685 QAC327685 QJY327685 QTU327685 RDQ327685 RNM327685 RXI327685 SHE327685 SRA327685 TAW327685 TKS327685 TUO327685 UEK327685 UOG327685 UYC327685 VHY327685 VRU327685 WBQ327685 WLM327685 WVI327685 B393221 IW393221 SS393221 ACO393221 AMK393221 AWG393221 BGC393221 BPY393221 BZU393221 CJQ393221 CTM393221 DDI393221 DNE393221 DXA393221 EGW393221 EQS393221 FAO393221 FKK393221 FUG393221 GEC393221 GNY393221 GXU393221 HHQ393221 HRM393221 IBI393221 ILE393221 IVA393221 JEW393221 JOS393221 JYO393221 KIK393221 KSG393221 LCC393221 LLY393221 LVU393221 MFQ393221 MPM393221 MZI393221 NJE393221 NTA393221 OCW393221 OMS393221 OWO393221 PGK393221 PQG393221 QAC393221 QJY393221 QTU393221 RDQ393221 RNM393221 RXI393221 SHE393221 SRA393221 TAW393221 TKS393221 TUO393221 UEK393221 UOG393221 UYC393221 VHY393221 VRU393221 WBQ393221 WLM393221 WVI393221 B458757 IW458757 SS458757 ACO458757 AMK458757 AWG458757 BGC458757 BPY458757 BZU458757 CJQ458757 CTM458757 DDI458757 DNE458757 DXA458757 EGW458757 EQS458757 FAO458757 FKK458757 FUG458757 GEC458757 GNY458757 GXU458757 HHQ458757 HRM458757 IBI458757 ILE458757 IVA458757 JEW458757 JOS458757 JYO458757 KIK458757 KSG458757 LCC458757 LLY458757 LVU458757 MFQ458757 MPM458757 MZI458757 NJE458757 NTA458757 OCW458757 OMS458757 OWO458757 PGK458757 PQG458757 QAC458757 QJY458757 QTU458757 RDQ458757 RNM458757 RXI458757 SHE458757 SRA458757 TAW458757 TKS458757 TUO458757 UEK458757 UOG458757 UYC458757 VHY458757 VRU458757 WBQ458757 WLM458757 WVI458757 B524293 IW524293 SS524293 ACO524293 AMK524293 AWG524293 BGC524293 BPY524293 BZU524293 CJQ524293 CTM524293 DDI524293 DNE524293 DXA524293 EGW524293 EQS524293 FAO524293 FKK524293 FUG524293 GEC524293 GNY524293 GXU524293 HHQ524293 HRM524293 IBI524293 ILE524293 IVA524293 JEW524293 JOS524293 JYO524293 KIK524293 KSG524293 LCC524293 LLY524293 LVU524293 MFQ524293 MPM524293 MZI524293 NJE524293 NTA524293 OCW524293 OMS524293 OWO524293 PGK524293 PQG524293 QAC524293 QJY524293 QTU524293 RDQ524293 RNM524293 RXI524293 SHE524293 SRA524293 TAW524293 TKS524293 TUO524293 UEK524293 UOG524293 UYC524293 VHY524293 VRU524293 WBQ524293 WLM524293 WVI524293 B589829 IW589829 SS589829 ACO589829 AMK589829 AWG589829 BGC589829 BPY589829 BZU589829 CJQ589829 CTM589829 DDI589829 DNE589829 DXA589829 EGW589829 EQS589829 FAO589829 FKK589829 FUG589829 GEC589829 GNY589829 GXU589829 HHQ589829 HRM589829 IBI589829 ILE589829 IVA589829 JEW589829 JOS589829 JYO589829 KIK589829 KSG589829 LCC589829 LLY589829 LVU589829 MFQ589829 MPM589829 MZI589829 NJE589829 NTA589829 OCW589829 OMS589829 OWO589829 PGK589829 PQG589829 QAC589829 QJY589829 QTU589829 RDQ589829 RNM589829 RXI589829 SHE589829 SRA589829 TAW589829 TKS589829 TUO589829 UEK589829 UOG589829 UYC589829 VHY589829 VRU589829 WBQ589829 WLM589829 WVI589829 B655365 IW655365 SS655365 ACO655365 AMK655365 AWG655365 BGC655365 BPY655365 BZU655365 CJQ655365 CTM655365 DDI655365 DNE655365 DXA655365 EGW655365 EQS655365 FAO655365 FKK655365 FUG655365 GEC655365 GNY655365 GXU655365 HHQ655365 HRM655365 IBI655365 ILE655365 IVA655365 JEW655365 JOS655365 JYO655365 KIK655365 KSG655365 LCC655365 LLY655365 LVU655365 MFQ655365 MPM655365 MZI655365 NJE655365 NTA655365 OCW655365 OMS655365 OWO655365 PGK655365 PQG655365 QAC655365 QJY655365 QTU655365 RDQ655365 RNM655365 RXI655365 SHE655365 SRA655365 TAW655365 TKS655365 TUO655365 UEK655365 UOG655365 UYC655365 VHY655365 VRU655365 WBQ655365 WLM655365 WVI655365 B720901 IW720901 SS720901 ACO720901 AMK720901 AWG720901 BGC720901 BPY720901 BZU720901 CJQ720901 CTM720901 DDI720901 DNE720901 DXA720901 EGW720901 EQS720901 FAO720901 FKK720901 FUG720901 GEC720901 GNY720901 GXU720901 HHQ720901 HRM720901 IBI720901 ILE720901 IVA720901 JEW720901 JOS720901 JYO720901 KIK720901 KSG720901 LCC720901 LLY720901 LVU720901 MFQ720901 MPM720901 MZI720901 NJE720901 NTA720901 OCW720901 OMS720901 OWO720901 PGK720901 PQG720901 QAC720901 QJY720901 QTU720901 RDQ720901 RNM720901 RXI720901 SHE720901 SRA720901 TAW720901 TKS720901 TUO720901 UEK720901 UOG720901 UYC720901 VHY720901 VRU720901 WBQ720901 WLM720901 WVI720901 B786437 IW786437 SS786437 ACO786437 AMK786437 AWG786437 BGC786437 BPY786437 BZU786437 CJQ786437 CTM786437 DDI786437 DNE786437 DXA786437 EGW786437 EQS786437 FAO786437 FKK786437 FUG786437 GEC786437 GNY786437 GXU786437 HHQ786437 HRM786437 IBI786437 ILE786437 IVA786437 JEW786437 JOS786437 JYO786437 KIK786437 KSG786437 LCC786437 LLY786437 LVU786437 MFQ786437 MPM786437 MZI786437 NJE786437 NTA786437 OCW786437 OMS786437 OWO786437 PGK786437 PQG786437 QAC786437 QJY786437 QTU786437 RDQ786437 RNM786437 RXI786437 SHE786437 SRA786437 TAW786437 TKS786437 TUO786437 UEK786437 UOG786437 UYC786437 VHY786437 VRU786437 WBQ786437 WLM786437 WVI786437 B851973 IW851973 SS851973 ACO851973 AMK851973 AWG851973 BGC851973 BPY851973 BZU851973 CJQ851973 CTM851973 DDI851973 DNE851973 DXA851973 EGW851973 EQS851973 FAO851973 FKK851973 FUG851973 GEC851973 GNY851973 GXU851973 HHQ851973 HRM851973 IBI851973 ILE851973 IVA851973 JEW851973 JOS851973 JYO851973 KIK851973 KSG851973 LCC851973 LLY851973 LVU851973 MFQ851973 MPM851973 MZI851973 NJE851973 NTA851973 OCW851973 OMS851973 OWO851973 PGK851973 PQG851973 QAC851973 QJY851973 QTU851973 RDQ851973 RNM851973 RXI851973 SHE851973 SRA851973 TAW851973 TKS851973 TUO851973 UEK851973 UOG851973 UYC851973 VHY851973 VRU851973 WBQ851973 WLM851973 WVI851973 B917509 IW917509 SS917509 ACO917509 AMK917509 AWG917509 BGC917509 BPY917509 BZU917509 CJQ917509 CTM917509 DDI917509 DNE917509 DXA917509 EGW917509 EQS917509 FAO917509 FKK917509 FUG917509 GEC917509 GNY917509 GXU917509 HHQ917509 HRM917509 IBI917509 ILE917509 IVA917509 JEW917509 JOS917509 JYO917509 KIK917509 KSG917509 LCC917509 LLY917509 LVU917509 MFQ917509 MPM917509 MZI917509 NJE917509 NTA917509 OCW917509 OMS917509 OWO917509 PGK917509 PQG917509 QAC917509 QJY917509 QTU917509 RDQ917509 RNM917509 RXI917509 SHE917509 SRA917509 TAW917509 TKS917509 TUO917509 UEK917509 UOG917509 UYC917509 VHY917509 VRU917509 WBQ917509 WLM917509 WVI917509 B983045 IW983045 SS983045 ACO983045 AMK983045 AWG983045 BGC983045 BPY983045 BZU983045 CJQ983045 CTM983045 DDI983045 DNE983045 DXA983045 EGW983045 EQS983045 FAO983045 FKK983045 FUG983045 GEC983045 GNY983045 GXU983045 HHQ983045 HRM983045 IBI983045 ILE983045 IVA983045 JEW983045 JOS983045 JYO983045 KIK983045 KSG983045 LCC983045 LLY983045 LVU983045 MFQ983045 MPM983045 MZI983045 NJE983045 NTA983045 OCW983045 OMS983045 OWO983045 PGK983045 PQG983045 QAC983045 QJY983045 QTU983045 RDQ983045 RNM983045 RXI983045 SHE983045 SRA983045 TAW983045 TKS983045 TUO983045 UEK983045 UOG983045 UYC983045 VHY983045 VRU983045 WBQ983045 WLM983045 WVI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29"/>
  <sheetViews>
    <sheetView workbookViewId="0"/>
  </sheetViews>
  <sheetFormatPr defaultRowHeight="13.5" x14ac:dyDescent="0.25"/>
  <cols>
    <col min="1" max="1" width="2.7109375" style="66" customWidth="1"/>
    <col min="2" max="2" width="4" style="66" bestFit="1" customWidth="1"/>
    <col min="3" max="3" width="15.140625" style="66" bestFit="1" customWidth="1"/>
    <col min="4" max="4" width="13.5703125" style="66" customWidth="1"/>
    <col min="5" max="5" width="26.140625" style="66" bestFit="1" customWidth="1"/>
    <col min="6" max="6" width="23.5703125" style="66" customWidth="1"/>
    <col min="7" max="7" width="2.7109375" style="66" customWidth="1"/>
    <col min="8" max="16384" width="9.140625" style="66"/>
  </cols>
  <sheetData>
    <row r="1" spans="1:7" x14ac:dyDescent="0.25">
      <c r="A1" s="85"/>
      <c r="B1" s="84"/>
      <c r="C1" s="65" t="s">
        <v>88</v>
      </c>
      <c r="D1" s="83" t="str">
        <f>Currency&amp;"_YC"&amp;$C$1&amp;"RH"</f>
        <v>EUR_YCSTDRH</v>
      </c>
      <c r="E1" s="81" t="str">
        <f>$D$1&amp;"_Deposits.xml"</f>
        <v>EUR_YCSTDRH_Deposits.xml</v>
      </c>
      <c r="F1" s="64"/>
      <c r="G1" s="70"/>
    </row>
    <row r="2" spans="1:7" ht="23.25" customHeight="1" x14ac:dyDescent="0.25">
      <c r="A2" s="76"/>
      <c r="B2" s="82"/>
      <c r="C2" s="82" t="s">
        <v>87</v>
      </c>
      <c r="D2" s="82" t="s">
        <v>86</v>
      </c>
      <c r="E2" s="80" t="str">
        <f>IF(Serialize,_xll.ohObjectSave(E3:E20,SerializationPath&amp;E1,FileOverwrite,Serialize),"---")</f>
        <v>---</v>
      </c>
      <c r="F2" s="79" t="str">
        <f>_xll.ohRangeRetrieveError(E2)</f>
        <v/>
      </c>
      <c r="G2" s="70"/>
    </row>
    <row r="3" spans="1:7" ht="12" customHeight="1" x14ac:dyDescent="0.25">
      <c r="A3" s="76"/>
      <c r="B3" s="78" t="s">
        <v>85</v>
      </c>
      <c r="C3" s="74" t="s">
        <v>84</v>
      </c>
      <c r="D3" s="73" t="str">
        <f>Currency&amp;$B3&amp;"D"&amp;QuoteSuffix</f>
        <v>EUROND_Quote</v>
      </c>
      <c r="E3" s="72" t="str">
        <f>_xll.qlDepositRateHelper(,D3,C3,Permanent,Trigger,ObjectOverwrite)</f>
        <v>obj_00414#0021</v>
      </c>
      <c r="F3" s="77" t="str">
        <f>_xll.ohRangeRetrieveError(E3)</f>
        <v/>
      </c>
      <c r="G3" s="70"/>
    </row>
    <row r="4" spans="1:7" ht="12" customHeight="1" x14ac:dyDescent="0.25">
      <c r="A4" s="76"/>
      <c r="B4" s="169" t="s">
        <v>99</v>
      </c>
      <c r="C4" s="170" t="s">
        <v>84</v>
      </c>
      <c r="D4" s="171" t="str">
        <f>Currency&amp;$B4&amp;"D"&amp;QuoteSuffix</f>
        <v>EURTND_Quote</v>
      </c>
      <c r="E4" s="172" t="str">
        <f>_xll.qlFraRateHelper(,D4,"1D",C4,Permanent,Trigger,ObjectOverwrite)</f>
        <v>obj_00654#0012</v>
      </c>
      <c r="F4" s="77" t="str">
        <f>_xll.ohRangeRetrieveError(E4)</f>
        <v/>
      </c>
      <c r="G4" s="70"/>
    </row>
    <row r="5" spans="1:7" ht="12" customHeight="1" x14ac:dyDescent="0.25">
      <c r="A5" s="76"/>
      <c r="B5" s="169" t="s">
        <v>98</v>
      </c>
      <c r="C5" s="170" t="s">
        <v>84</v>
      </c>
      <c r="D5" s="171" t="str">
        <f>Currency&amp;$B5&amp;"D"&amp;QuoteSuffix</f>
        <v>EURSND_Quote</v>
      </c>
      <c r="E5" s="172" t="str">
        <f>_xll.qlFraRateHelper(,D5,"2D",C5,Permanent,Trigger,ObjectOverwrite)</f>
        <v>obj_00655#0007</v>
      </c>
      <c r="F5" s="77" t="str">
        <f>_xll.ohRangeRetrieveError(E5)</f>
        <v/>
      </c>
      <c r="G5" s="70"/>
    </row>
    <row r="6" spans="1:7" ht="12" customHeight="1" x14ac:dyDescent="0.25">
      <c r="A6" s="76"/>
      <c r="B6" s="75" t="s">
        <v>83</v>
      </c>
      <c r="C6" s="74" t="str">
        <f t="shared" ref="C6:C20" si="0">PROPER(Currency)&amp;FamilyName&amp;$B6</f>
        <v>EuriborSW</v>
      </c>
      <c r="D6" s="73" t="str">
        <f>Currency&amp;$B6&amp;"D"&amp;QuoteSuffix</f>
        <v>EURSWD_Quote</v>
      </c>
      <c r="E6" s="72" t="str">
        <f>_xll.qlDepositRateHelper(,D6,C6,Permanent,Trigger,ObjectOverwrite)</f>
        <v>obj_00646#0012</v>
      </c>
      <c r="F6" s="71"/>
      <c r="G6" s="70"/>
    </row>
    <row r="7" spans="1:7" ht="12" customHeight="1" x14ac:dyDescent="0.25">
      <c r="A7" s="76"/>
      <c r="B7" s="75" t="s">
        <v>82</v>
      </c>
      <c r="C7" s="74" t="str">
        <f t="shared" si="0"/>
        <v>Euribor2W</v>
      </c>
      <c r="D7" s="73" t="str">
        <f>Currency&amp;$B7&amp;"D"&amp;QuoteSuffix</f>
        <v>EUR2WD_Quote</v>
      </c>
      <c r="E7" s="72" t="str">
        <f>_xll.qlDepositRateHelper(,D7,C7,Permanent,Trigger,ObjectOverwrite)</f>
        <v>obj_00648#0012</v>
      </c>
      <c r="F7" s="71"/>
      <c r="G7" s="70"/>
    </row>
    <row r="8" spans="1:7" ht="12" customHeight="1" x14ac:dyDescent="0.25">
      <c r="A8" s="76"/>
      <c r="B8" s="75" t="s">
        <v>118</v>
      </c>
      <c r="C8" s="74" t="str">
        <f>_xll.qlEuribor(,B8,,,Trigger,ObjectOverwrite)</f>
        <v>obj_0064d#0031</v>
      </c>
      <c r="D8" s="73" t="str">
        <f>Currency&amp;$B8&amp;"D"&amp;QuoteSuffix</f>
        <v>EUR3WD_Quote</v>
      </c>
      <c r="E8" s="72" t="str">
        <f>_xll.qlDepositRateHelper(,D8,C8,Permanent,Trigger,ObjectOverwrite)</f>
        <v>obj_0064c#0010</v>
      </c>
      <c r="F8" s="71"/>
      <c r="G8" s="70"/>
    </row>
    <row r="9" spans="1:7" ht="12" customHeight="1" x14ac:dyDescent="0.25">
      <c r="A9" s="76"/>
      <c r="B9" s="75" t="s">
        <v>81</v>
      </c>
      <c r="C9" s="74" t="str">
        <f t="shared" si="0"/>
        <v>Euribor1M</v>
      </c>
      <c r="D9" s="73" t="str">
        <f>Currency&amp;$B9&amp;"D"&amp;QuoteSuffix</f>
        <v>EUR1MD_Quote</v>
      </c>
      <c r="E9" s="72" t="str">
        <f>_xll.qlDepositRateHelper(,D9,C9,Permanent,Trigger,ObjectOverwrite)</f>
        <v>obj_00647#0012</v>
      </c>
      <c r="F9" s="71"/>
      <c r="G9" s="70"/>
    </row>
    <row r="10" spans="1:7" ht="12" customHeight="1" x14ac:dyDescent="0.25">
      <c r="A10" s="76"/>
      <c r="B10" s="75" t="s">
        <v>80</v>
      </c>
      <c r="C10" s="74" t="str">
        <f t="shared" si="0"/>
        <v>Euribor2M</v>
      </c>
      <c r="D10" s="73" t="str">
        <f>Currency&amp;$B10&amp;"D"&amp;QuoteSuffix</f>
        <v>EUR2MD_Quote</v>
      </c>
      <c r="E10" s="72" t="str">
        <f>_xll.qlDepositRateHelper(,D10,C10,Permanent,Trigger,ObjectOverwrite)</f>
        <v>obj_00412#0030</v>
      </c>
      <c r="F10" s="71" t="str">
        <f>_xll.ohRangeRetrieveError(E10)</f>
        <v/>
      </c>
      <c r="G10" s="70"/>
    </row>
    <row r="11" spans="1:7" ht="12" customHeight="1" x14ac:dyDescent="0.25">
      <c r="A11" s="76"/>
      <c r="B11" s="75" t="s">
        <v>79</v>
      </c>
      <c r="C11" s="74" t="str">
        <f t="shared" si="0"/>
        <v>Euribor3M</v>
      </c>
      <c r="D11" s="73" t="str">
        <f>Currency&amp;$B11&amp;"D"&amp;QuoteSuffix</f>
        <v>EUR3MD_Quote</v>
      </c>
      <c r="E11" s="72" t="str">
        <f>_xll.qlDepositRateHelper(,D11,C11,Permanent,Trigger,ObjectOverwrite)</f>
        <v>obj_00417#0030</v>
      </c>
      <c r="F11" s="71" t="str">
        <f>_xll.ohRangeRetrieveError(E11)</f>
        <v/>
      </c>
      <c r="G11" s="70"/>
    </row>
    <row r="12" spans="1:7" ht="12" customHeight="1" x14ac:dyDescent="0.25">
      <c r="A12" s="76"/>
      <c r="B12" s="75" t="s">
        <v>119</v>
      </c>
      <c r="C12" s="74" t="str">
        <f>_xll.qlEuribor(,B12,,,Trigger,ObjectOverwrite)</f>
        <v>obj_0064e#0008</v>
      </c>
      <c r="D12" s="73" t="str">
        <f>Currency&amp;$B12&amp;"D"&amp;QuoteSuffix</f>
        <v>EUR4MD_Quote</v>
      </c>
      <c r="E12" s="72" t="str">
        <f>_xll.qlDepositRateHelper(,D12,C12,Permanent,Trigger,ObjectOverwrite)</f>
        <v>obj_00416#0019</v>
      </c>
      <c r="F12" s="71" t="str">
        <f>_xll.ohRangeRetrieveError(E12)</f>
        <v/>
      </c>
      <c r="G12" s="70"/>
    </row>
    <row r="13" spans="1:7" ht="12" customHeight="1" x14ac:dyDescent="0.25">
      <c r="A13" s="76"/>
      <c r="B13" s="75" t="s">
        <v>120</v>
      </c>
      <c r="C13" s="74" t="str">
        <f>_xll.qlEuribor(,B13,,,Trigger,ObjectOverwrite)</f>
        <v>obj_0064f#0008</v>
      </c>
      <c r="D13" s="73" t="str">
        <f>Currency&amp;$B13&amp;"D"&amp;QuoteSuffix</f>
        <v>EUR5MD_Quote</v>
      </c>
      <c r="E13" s="72" t="str">
        <f>_xll.qlDepositRateHelper(,D13,C13,Permanent,Trigger,ObjectOverwrite)</f>
        <v>obj_00413#0019</v>
      </c>
      <c r="F13" s="71" t="str">
        <f>_xll.ohRangeRetrieveError(E13)</f>
        <v/>
      </c>
      <c r="G13" s="70"/>
    </row>
    <row r="14" spans="1:7" ht="12" customHeight="1" x14ac:dyDescent="0.25">
      <c r="A14" s="76"/>
      <c r="B14" s="75" t="s">
        <v>78</v>
      </c>
      <c r="C14" s="74" t="str">
        <f t="shared" si="0"/>
        <v>Euribor6M</v>
      </c>
      <c r="D14" s="73" t="str">
        <f>Currency&amp;$B14&amp;"D"&amp;QuoteSuffix</f>
        <v>EUR6MD_Quote</v>
      </c>
      <c r="E14" s="72" t="str">
        <f>_xll.qlDepositRateHelper(,D14,C14,Permanent,Trigger,ObjectOverwrite)</f>
        <v>obj_00415#0030</v>
      </c>
      <c r="F14" s="71" t="str">
        <f>_xll.ohRangeRetrieveError(E14)</f>
        <v/>
      </c>
      <c r="G14" s="70"/>
    </row>
    <row r="15" spans="1:7" ht="12" customHeight="1" x14ac:dyDescent="0.25">
      <c r="A15" s="76"/>
      <c r="B15" s="75" t="s">
        <v>121</v>
      </c>
      <c r="C15" s="74" t="str">
        <f>_xll.qlEuribor(,B15,,,Trigger,ObjectOverwrite)</f>
        <v>obj_00650#0008</v>
      </c>
      <c r="D15" s="73" t="str">
        <f>Currency&amp;$B15&amp;"D"&amp;QuoteSuffix</f>
        <v>EUR7MD_Quote</v>
      </c>
      <c r="E15" s="72" t="str">
        <f>_xll.qlDepositRateHelper(,D15,C15,Permanent,Trigger,ObjectOverwrite)</f>
        <v>obj_00649#0010</v>
      </c>
      <c r="F15" s="71"/>
      <c r="G15" s="70"/>
    </row>
    <row r="16" spans="1:7" ht="12" customHeight="1" x14ac:dyDescent="0.25">
      <c r="A16" s="76"/>
      <c r="B16" s="75" t="s">
        <v>122</v>
      </c>
      <c r="C16" s="74" t="str">
        <f>_xll.qlEuribor(,B16,,,Trigger,ObjectOverwrite)</f>
        <v>obj_00651#0008</v>
      </c>
      <c r="D16" s="73" t="str">
        <f>Currency&amp;$B16&amp;"D"&amp;QuoteSuffix</f>
        <v>EUR8MD_Quote</v>
      </c>
      <c r="E16" s="72" t="str">
        <f>_xll.qlDepositRateHelper(,D16,C16,Permanent,Trigger,ObjectOverwrite)</f>
        <v>obj_0064a#0010</v>
      </c>
      <c r="F16" s="71"/>
      <c r="G16" s="70"/>
    </row>
    <row r="17" spans="1:7" ht="12" customHeight="1" x14ac:dyDescent="0.25">
      <c r="A17" s="76"/>
      <c r="B17" s="75" t="s">
        <v>77</v>
      </c>
      <c r="C17" s="74" t="str">
        <f t="shared" si="0"/>
        <v>Euribor9M</v>
      </c>
      <c r="D17" s="73" t="str">
        <f>Currency&amp;$B17&amp;"D"&amp;QuoteSuffix</f>
        <v>EUR9MD_Quote</v>
      </c>
      <c r="E17" s="72" t="str">
        <f>_xll.qlDepositRateHelper(,D17,C17,Permanent,Trigger,ObjectOverwrite)</f>
        <v>obj_00418#0028</v>
      </c>
      <c r="F17" s="71" t="str">
        <f>_xll.ohRangeRetrieveError(E17)</f>
        <v/>
      </c>
      <c r="G17" s="70"/>
    </row>
    <row r="18" spans="1:7" ht="12" customHeight="1" x14ac:dyDescent="0.25">
      <c r="A18" s="76"/>
      <c r="B18" s="75" t="s">
        <v>123</v>
      </c>
      <c r="C18" s="74" t="str">
        <f>_xll.qlEuribor(,B18,,,Trigger,ObjectOverwrite)</f>
        <v>obj_00652#0008</v>
      </c>
      <c r="D18" s="73" t="str">
        <f>Currency&amp;$B18&amp;"D"&amp;QuoteSuffix</f>
        <v>EUR10MD_Quote</v>
      </c>
      <c r="E18" s="72" t="str">
        <f>_xll.qlDepositRateHelper(,D18,C18,Permanent,Trigger,ObjectOverwrite)</f>
        <v>obj_0064b#0010</v>
      </c>
      <c r="F18" s="71"/>
      <c r="G18" s="70"/>
    </row>
    <row r="19" spans="1:7" ht="12" customHeight="1" x14ac:dyDescent="0.25">
      <c r="A19" s="76"/>
      <c r="B19" s="75" t="s">
        <v>124</v>
      </c>
      <c r="C19" s="74" t="str">
        <f>_xll.qlEuribor(,B19,,,Trigger,ObjectOverwrite)</f>
        <v>obj_00653#0008</v>
      </c>
      <c r="D19" s="73" t="str">
        <f>Currency&amp;$B19&amp;"D"&amp;QuoteSuffix</f>
        <v>EUR11MD_Quote</v>
      </c>
      <c r="E19" s="72" t="str">
        <f>_xll.qlDepositRateHelper(,D19,C19,Permanent,Trigger,ObjectOverwrite)</f>
        <v>obj_00645#0010</v>
      </c>
      <c r="F19" s="71"/>
      <c r="G19" s="70"/>
    </row>
    <row r="20" spans="1:7" ht="12" customHeight="1" x14ac:dyDescent="0.25">
      <c r="A20" s="76"/>
      <c r="B20" s="75" t="s">
        <v>36</v>
      </c>
      <c r="C20" s="74" t="str">
        <f t="shared" si="0"/>
        <v>Euribor1Y</v>
      </c>
      <c r="D20" s="73" t="str">
        <f>Currency&amp;$B20&amp;"D"&amp;QuoteSuffix</f>
        <v>EUR1YD_Quote</v>
      </c>
      <c r="E20" s="72" t="str">
        <f>_xll.qlDepositRateHelper(,D20,C20,Permanent,Trigger,ObjectOverwrite)</f>
        <v>obj_00419#0021</v>
      </c>
      <c r="F20" s="71" t="str">
        <f>_xll.ohRangeRetrieveError(E20)</f>
        <v/>
      </c>
      <c r="G20" s="70"/>
    </row>
    <row r="21" spans="1:7" ht="12" customHeight="1" thickBot="1" x14ac:dyDescent="0.3">
      <c r="A21" s="69"/>
      <c r="B21" s="68"/>
      <c r="C21" s="68"/>
      <c r="D21" s="68"/>
      <c r="E21" s="68"/>
      <c r="F21" s="68"/>
      <c r="G21" s="67"/>
    </row>
    <row r="22" spans="1:7" ht="12" customHeight="1" x14ac:dyDescent="0.25"/>
    <row r="23" spans="1:7" ht="12" customHeight="1" x14ac:dyDescent="0.25"/>
    <row r="24" spans="1:7" ht="12" customHeight="1" x14ac:dyDescent="0.25"/>
    <row r="25" spans="1:7" ht="12" customHeight="1" x14ac:dyDescent="0.25"/>
    <row r="26" spans="1:7" ht="12" customHeight="1" x14ac:dyDescent="0.25"/>
    <row r="27" spans="1:7" ht="12" customHeight="1" x14ac:dyDescent="0.25"/>
    <row r="28" spans="1:7" ht="12" customHeight="1" x14ac:dyDescent="0.25"/>
    <row r="29" spans="1:7" ht="12" customHeight="1" x14ac:dyDescent="0.25"/>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5"/>
  <sheetViews>
    <sheetView workbookViewId="0"/>
  </sheetViews>
  <sheetFormatPr defaultRowHeight="12.75" x14ac:dyDescent="0.2"/>
  <cols>
    <col min="1" max="1" width="2.7109375" style="63" customWidth="1"/>
    <col min="2" max="2" width="3.5703125" style="63" bestFit="1" customWidth="1"/>
    <col min="3" max="3" width="5.7109375" style="63" bestFit="1" customWidth="1"/>
    <col min="4" max="4" width="6.140625" style="63" bestFit="1" customWidth="1"/>
    <col min="5" max="5" width="9.140625" style="63"/>
    <col min="6" max="6" width="15.85546875" style="63" bestFit="1" customWidth="1"/>
    <col min="7" max="7" width="22" style="63" bestFit="1" customWidth="1"/>
    <col min="8" max="8" width="24" style="63" bestFit="1" customWidth="1"/>
    <col min="9" max="9" width="15.5703125" style="63" customWidth="1"/>
    <col min="10" max="10" width="2.7109375" style="63" customWidth="1"/>
    <col min="11" max="16384" width="9.140625" style="63"/>
  </cols>
  <sheetData>
    <row r="1" spans="1:11" x14ac:dyDescent="0.2">
      <c r="A1" s="130"/>
      <c r="B1" s="135"/>
      <c r="C1" s="135"/>
      <c r="D1" s="135"/>
      <c r="E1" s="134" t="s">
        <v>79</v>
      </c>
      <c r="F1" s="133"/>
      <c r="G1" s="132" t="str">
        <f>Currency&amp;"_YC"&amp;"STDRH"</f>
        <v>EUR_YCSTDRH</v>
      </c>
      <c r="H1" s="111" t="str">
        <f>$G$1&amp;"_Futures"&amp;$E$1&amp;".xml"</f>
        <v>EUR_YCSTDRH_Futures3M.xml</v>
      </c>
      <c r="I1" s="131"/>
      <c r="J1" s="108"/>
    </row>
    <row r="2" spans="1:11" ht="32.25" customHeight="1" x14ac:dyDescent="0.2">
      <c r="A2" s="130"/>
      <c r="B2" s="113" t="s">
        <v>103</v>
      </c>
      <c r="C2" s="112" t="s">
        <v>102</v>
      </c>
      <c r="D2" s="129" t="s">
        <v>101</v>
      </c>
      <c r="E2" s="112" t="s">
        <v>87</v>
      </c>
      <c r="F2" s="112" t="s">
        <v>86</v>
      </c>
      <c r="G2" s="113" t="s">
        <v>100</v>
      </c>
      <c r="H2" s="128" t="str">
        <f>IF(Serialize,_xll.ohObjectSave(H3:H44,SerializationPath&amp;H1,FileOverwrite,Serialize),"---")</f>
        <v>---</v>
      </c>
      <c r="I2" s="127" t="str">
        <f>_xll.ohRangeRetrieveError(H2)</f>
        <v/>
      </c>
      <c r="J2" s="108"/>
    </row>
    <row r="3" spans="1:11" x14ac:dyDescent="0.2">
      <c r="A3" s="122"/>
      <c r="B3" s="126">
        <v>1</v>
      </c>
      <c r="C3" s="119" t="b">
        <v>0</v>
      </c>
      <c r="D3" s="119" t="str">
        <f t="array" ref="D3:D44">_xll.qlIMMNextCodes(_xll.qlSettingsEvaluationDate(Trigger)-1,$C3:$C44)</f>
        <v>V4</v>
      </c>
      <c r="E3" s="119" t="str">
        <f t="shared" ref="E3:E34" si="0">PROPER(Currency)&amp;FamilyName&amp;$E$1</f>
        <v>Euribor3M</v>
      </c>
      <c r="F3" s="118" t="str">
        <f t="shared" ref="F3:F34" si="1">Currency&amp;"FUT"&amp;$E$1&amp;$D3&amp;QuoteSuffix</f>
        <v>EURFUT3MV4_Quote</v>
      </c>
      <c r="G3" s="118" t="str">
        <f t="shared" ref="G3:G34" si="2">Currency&amp;"FUT"&amp;$E$1&amp;$D3&amp;"ConvAdj"&amp;QuoteSuffix</f>
        <v>EURFUT3MV4ConvAdj_Quote</v>
      </c>
      <c r="H3" s="125" t="str">
        <f>_xll.qlFuturesRateHelper(,$F3,$D3,$E3,$G3,Permanent,Trigger,ObjectOverwrite)</f>
        <v>obj_00432#0021</v>
      </c>
      <c r="I3" s="124" t="str">
        <f>_xll.ohRangeRetrieveError(H3)</f>
        <v/>
      </c>
      <c r="J3" s="108"/>
      <c r="K3" s="123"/>
    </row>
    <row r="4" spans="1:11" x14ac:dyDescent="0.2">
      <c r="A4" s="122"/>
      <c r="B4" s="121">
        <v>2</v>
      </c>
      <c r="C4" s="120" t="b">
        <v>0</v>
      </c>
      <c r="D4" s="120" t="str">
        <v>X4</v>
      </c>
      <c r="E4" s="119" t="str">
        <f t="shared" si="0"/>
        <v>Euribor3M</v>
      </c>
      <c r="F4" s="118" t="str">
        <f t="shared" si="1"/>
        <v>EURFUT3MX4_Quote</v>
      </c>
      <c r="G4" s="118" t="str">
        <f t="shared" si="2"/>
        <v>EURFUT3MX4ConvAdj_Quote</v>
      </c>
      <c r="H4" s="125" t="str">
        <f>_xll.qlFuturesRateHelper(,$F4,$D4,$E4,$G4,Permanent,Trigger,ObjectOverwrite)</f>
        <v>obj_0041e#0016</v>
      </c>
      <c r="I4" s="117" t="str">
        <f>_xll.ohRangeRetrieveError(H4)</f>
        <v/>
      </c>
      <c r="J4" s="108"/>
      <c r="K4" s="123"/>
    </row>
    <row r="5" spans="1:11" x14ac:dyDescent="0.2">
      <c r="A5" s="122"/>
      <c r="B5" s="121">
        <v>3</v>
      </c>
      <c r="C5" s="120" t="b">
        <v>0</v>
      </c>
      <c r="D5" s="120" t="str">
        <v>Z4</v>
      </c>
      <c r="E5" s="119" t="str">
        <f t="shared" si="0"/>
        <v>Euribor3M</v>
      </c>
      <c r="F5" s="118" t="str">
        <f t="shared" si="1"/>
        <v>EURFUT3MZ4_Quote</v>
      </c>
      <c r="G5" s="118" t="str">
        <f t="shared" si="2"/>
        <v>EURFUT3MZ4ConvAdj_Quote</v>
      </c>
      <c r="H5" s="125" t="str">
        <f>_xll.qlFuturesRateHelper(,$F5,$D5,$E5,$G5,Permanent,Trigger,ObjectOverwrite)</f>
        <v>obj_0041d#0016</v>
      </c>
      <c r="I5" s="117" t="str">
        <f>_xll.ohRangeRetrieveError(H5)</f>
        <v/>
      </c>
      <c r="J5" s="108"/>
      <c r="K5" s="123"/>
    </row>
    <row r="6" spans="1:11" x14ac:dyDescent="0.2">
      <c r="A6" s="122"/>
      <c r="B6" s="121">
        <v>4</v>
      </c>
      <c r="C6" s="120" t="b">
        <v>0</v>
      </c>
      <c r="D6" s="120" t="str">
        <v>F5</v>
      </c>
      <c r="E6" s="119" t="str">
        <f t="shared" si="0"/>
        <v>Euribor3M</v>
      </c>
      <c r="F6" s="118" t="str">
        <f t="shared" si="1"/>
        <v>EURFUT3MF5_Quote</v>
      </c>
      <c r="G6" s="118" t="str">
        <f t="shared" si="2"/>
        <v>EURFUT3MF5ConvAdj_Quote</v>
      </c>
      <c r="H6" s="125" t="str">
        <f>_xll.qlFuturesRateHelper(,$F6,$D6,$E6,$G6,Permanent,Trigger,ObjectOverwrite)</f>
        <v>obj_00434#0016</v>
      </c>
      <c r="I6" s="117" t="str">
        <f>_xll.ohRangeRetrieveError(H6)</f>
        <v/>
      </c>
      <c r="J6" s="108"/>
      <c r="K6" s="123"/>
    </row>
    <row r="7" spans="1:11" x14ac:dyDescent="0.2">
      <c r="A7" s="122"/>
      <c r="B7" s="121">
        <v>5</v>
      </c>
      <c r="C7" s="120" t="b">
        <v>0</v>
      </c>
      <c r="D7" s="120" t="str">
        <v>G5</v>
      </c>
      <c r="E7" s="119" t="str">
        <f t="shared" si="0"/>
        <v>Euribor3M</v>
      </c>
      <c r="F7" s="118" t="str">
        <f t="shared" si="1"/>
        <v>EURFUT3MG5_Quote</v>
      </c>
      <c r="G7" s="118" t="str">
        <f t="shared" si="2"/>
        <v>EURFUT3MG5ConvAdj_Quote</v>
      </c>
      <c r="H7" s="125" t="str">
        <f>_xll.qlFuturesRateHelper(,$F7,$D7,$E7,$G7,Permanent,Trigger,ObjectOverwrite)</f>
        <v>obj_00439#0016</v>
      </c>
      <c r="I7" s="117" t="str">
        <f>_xll.ohRangeRetrieveError(H7)</f>
        <v/>
      </c>
      <c r="J7" s="108"/>
      <c r="K7" s="123"/>
    </row>
    <row r="8" spans="1:11" x14ac:dyDescent="0.2">
      <c r="A8" s="122"/>
      <c r="B8" s="121">
        <v>6</v>
      </c>
      <c r="C8" s="120" t="b">
        <v>0</v>
      </c>
      <c r="D8" s="120" t="str">
        <v>H5</v>
      </c>
      <c r="E8" s="119" t="str">
        <f t="shared" si="0"/>
        <v>Euribor3M</v>
      </c>
      <c r="F8" s="118" t="str">
        <f t="shared" si="1"/>
        <v>EURFUT3MH5_Quote</v>
      </c>
      <c r="G8" s="118" t="str">
        <f t="shared" si="2"/>
        <v>EURFUT3MH5ConvAdj_Quote</v>
      </c>
      <c r="H8" s="125" t="str">
        <f>_xll.qlFuturesRateHelper(,$F8,$D8,$E8,$G8,Permanent,Trigger,ObjectOverwrite)</f>
        <v>obj_00455#0016</v>
      </c>
      <c r="I8" s="117" t="str">
        <f>_xll.ohRangeRetrieveError(H8)</f>
        <v/>
      </c>
      <c r="J8" s="108"/>
      <c r="K8" s="123"/>
    </row>
    <row r="9" spans="1:11" x14ac:dyDescent="0.2">
      <c r="A9" s="122"/>
      <c r="B9" s="121">
        <v>7</v>
      </c>
      <c r="C9" s="120" t="b">
        <v>0</v>
      </c>
      <c r="D9" s="120" t="str">
        <v>J5</v>
      </c>
      <c r="E9" s="119" t="str">
        <f t="shared" si="0"/>
        <v>Euribor3M</v>
      </c>
      <c r="F9" s="118" t="str">
        <f t="shared" si="1"/>
        <v>EURFUT3MJ5_Quote</v>
      </c>
      <c r="G9" s="118" t="str">
        <f t="shared" si="2"/>
        <v>EURFUT3MJ5ConvAdj_Quote</v>
      </c>
      <c r="H9" s="125" t="str">
        <f>_xll.qlFuturesRateHelper(,$F9,$D9,$E9,$G9,Permanent,Trigger,ObjectOverwrite)</f>
        <v>obj_0044e#0016</v>
      </c>
      <c r="I9" s="117" t="str">
        <f>_xll.ohRangeRetrieveError(H9)</f>
        <v/>
      </c>
      <c r="J9" s="108"/>
      <c r="K9" s="123"/>
    </row>
    <row r="10" spans="1:11" x14ac:dyDescent="0.2">
      <c r="A10" s="122"/>
      <c r="B10" s="121">
        <v>8</v>
      </c>
      <c r="C10" s="120" t="b">
        <v>0</v>
      </c>
      <c r="D10" s="120" t="str">
        <v>K5</v>
      </c>
      <c r="E10" s="119" t="str">
        <f t="shared" si="0"/>
        <v>Euribor3M</v>
      </c>
      <c r="F10" s="118" t="str">
        <f t="shared" si="1"/>
        <v>EURFUT3MK5_Quote</v>
      </c>
      <c r="G10" s="118" t="str">
        <f t="shared" si="2"/>
        <v>EURFUT3MK5ConvAdj_Quote</v>
      </c>
      <c r="H10" s="125" t="str">
        <f>_xll.qlFuturesRateHelper(,$F10,$D10,$E10,$G10,Permanent,Trigger,ObjectOverwrite)</f>
        <v>obj_00425#0016</v>
      </c>
      <c r="I10" s="117" t="str">
        <f>_xll.ohRangeRetrieveError(H10)</f>
        <v/>
      </c>
      <c r="J10" s="108"/>
      <c r="K10" s="123"/>
    </row>
    <row r="11" spans="1:11" x14ac:dyDescent="0.2">
      <c r="A11" s="122"/>
      <c r="B11" s="121">
        <v>9</v>
      </c>
      <c r="C11" s="120" t="b">
        <v>0</v>
      </c>
      <c r="D11" s="120" t="str">
        <v>M5</v>
      </c>
      <c r="E11" s="119" t="str">
        <f t="shared" si="0"/>
        <v>Euribor3M</v>
      </c>
      <c r="F11" s="118" t="str">
        <f t="shared" si="1"/>
        <v>EURFUT3MM5_Quote</v>
      </c>
      <c r="G11" s="118" t="str">
        <f t="shared" si="2"/>
        <v>EURFUT3MM5ConvAdj_Quote</v>
      </c>
      <c r="H11" s="125" t="str">
        <f>_xll.qlFuturesRateHelper(,$F11,$D11,$E11,$G11,Permanent,Trigger,ObjectOverwrite)</f>
        <v>obj_00448#0016</v>
      </c>
      <c r="I11" s="117" t="str">
        <f>_xll.ohRangeRetrieveError(H11)</f>
        <v/>
      </c>
      <c r="J11" s="108"/>
      <c r="K11" s="123"/>
    </row>
    <row r="12" spans="1:11" x14ac:dyDescent="0.2">
      <c r="A12" s="122"/>
      <c r="B12" s="121">
        <v>10</v>
      </c>
      <c r="C12" s="120" t="b">
        <v>0</v>
      </c>
      <c r="D12" s="120" t="str">
        <v>N5</v>
      </c>
      <c r="E12" s="119" t="str">
        <f t="shared" si="0"/>
        <v>Euribor3M</v>
      </c>
      <c r="F12" s="118" t="str">
        <f t="shared" si="1"/>
        <v>EURFUT3MN5_Quote</v>
      </c>
      <c r="G12" s="118" t="str">
        <f t="shared" si="2"/>
        <v>EURFUT3MN5ConvAdj_Quote</v>
      </c>
      <c r="H12" s="125" t="str">
        <f>_xll.qlFuturesRateHelper(,$F12,$D12,$E12,$G12,Permanent,Trigger,ObjectOverwrite)</f>
        <v>obj_00436#0016</v>
      </c>
      <c r="I12" s="117" t="str">
        <f>_xll.ohRangeRetrieveError(H12)</f>
        <v/>
      </c>
      <c r="J12" s="108"/>
      <c r="K12" s="123"/>
    </row>
    <row r="13" spans="1:11" x14ac:dyDescent="0.2">
      <c r="A13" s="122"/>
      <c r="B13" s="121">
        <v>11</v>
      </c>
      <c r="C13" s="120" t="b">
        <v>0</v>
      </c>
      <c r="D13" s="120" t="str">
        <v>Q5</v>
      </c>
      <c r="E13" s="119" t="str">
        <f t="shared" si="0"/>
        <v>Euribor3M</v>
      </c>
      <c r="F13" s="118" t="str">
        <f t="shared" si="1"/>
        <v>EURFUT3MQ5_Quote</v>
      </c>
      <c r="G13" s="118" t="str">
        <f t="shared" si="2"/>
        <v>EURFUT3MQ5ConvAdj_Quote</v>
      </c>
      <c r="H13" s="125" t="str">
        <f>_xll.qlFuturesRateHelper(,$F13,$D13,$E13,$G13,Permanent,Trigger,ObjectOverwrite)</f>
        <v>obj_00422#0013</v>
      </c>
      <c r="I13" s="117" t="str">
        <f>_xll.ohRangeRetrieveError(H13)</f>
        <v/>
      </c>
      <c r="J13" s="108"/>
      <c r="K13" s="123"/>
    </row>
    <row r="14" spans="1:11" x14ac:dyDescent="0.2">
      <c r="A14" s="122"/>
      <c r="B14" s="121">
        <v>12</v>
      </c>
      <c r="C14" s="120" t="b">
        <v>0</v>
      </c>
      <c r="D14" s="120" t="str">
        <v>U5</v>
      </c>
      <c r="E14" s="119" t="str">
        <f t="shared" si="0"/>
        <v>Euribor3M</v>
      </c>
      <c r="F14" s="118" t="str">
        <f t="shared" si="1"/>
        <v>EURFUT3MU5_Quote</v>
      </c>
      <c r="G14" s="118" t="str">
        <f t="shared" si="2"/>
        <v>EURFUT3MU5ConvAdj_Quote</v>
      </c>
      <c r="H14" s="125" t="str">
        <f>_xll.qlFuturesRateHelper(,$F14,$D14,$E14,$G14,Permanent,Trigger,ObjectOverwrite)</f>
        <v>obj_00454#0015</v>
      </c>
      <c r="I14" s="117" t="str">
        <f>_xll.ohRangeRetrieveError(H14)</f>
        <v/>
      </c>
      <c r="J14" s="108"/>
      <c r="K14" s="123"/>
    </row>
    <row r="15" spans="1:11" x14ac:dyDescent="0.2">
      <c r="A15" s="122"/>
      <c r="B15" s="121">
        <v>13</v>
      </c>
      <c r="C15" s="120" t="b">
        <v>1</v>
      </c>
      <c r="D15" s="120" t="str">
        <v>Z5</v>
      </c>
      <c r="E15" s="119" t="str">
        <f t="shared" si="0"/>
        <v>Euribor3M</v>
      </c>
      <c r="F15" s="118" t="str">
        <f t="shared" si="1"/>
        <v>EURFUT3MZ5_Quote</v>
      </c>
      <c r="G15" s="118" t="str">
        <f t="shared" si="2"/>
        <v>EURFUT3MZ5ConvAdj_Quote</v>
      </c>
      <c r="H15" s="125" t="str">
        <f>_xll.qlFuturesRateHelper(,$F15,$D15,$E15,$G15,Permanent,Trigger,ObjectOverwrite)</f>
        <v>obj_0065e#0010</v>
      </c>
      <c r="I15" s="117" t="str">
        <f>_xll.ohRangeRetrieveError(H15)</f>
        <v/>
      </c>
      <c r="J15" s="108"/>
      <c r="K15" s="123"/>
    </row>
    <row r="16" spans="1:11" x14ac:dyDescent="0.2">
      <c r="A16" s="122"/>
      <c r="B16" s="121">
        <v>14</v>
      </c>
      <c r="C16" s="195" t="b">
        <v>1</v>
      </c>
      <c r="D16" s="120" t="str">
        <v>H6</v>
      </c>
      <c r="E16" s="119" t="str">
        <f t="shared" si="0"/>
        <v>Euribor3M</v>
      </c>
      <c r="F16" s="118" t="str">
        <f t="shared" si="1"/>
        <v>EURFUT3MH6_Quote</v>
      </c>
      <c r="G16" s="118" t="str">
        <f t="shared" si="2"/>
        <v>EURFUT3MH6ConvAdj_Quote</v>
      </c>
      <c r="H16" s="125" t="str">
        <f>_xll.qlFuturesRateHelper(,$F16,$D16,$E16,$G16,Permanent,Trigger,ObjectOverwrite)</f>
        <v>obj_00676#0010</v>
      </c>
      <c r="I16" s="117" t="str">
        <f>_xll.ohRangeRetrieveError(H16)</f>
        <v/>
      </c>
      <c r="J16" s="108"/>
      <c r="K16" s="123"/>
    </row>
    <row r="17" spans="1:11" x14ac:dyDescent="0.2">
      <c r="A17" s="122"/>
      <c r="B17" s="121">
        <v>15</v>
      </c>
      <c r="C17" s="195" t="b">
        <v>1</v>
      </c>
      <c r="D17" s="120" t="str">
        <v>M6</v>
      </c>
      <c r="E17" s="119" t="str">
        <f t="shared" si="0"/>
        <v>Euribor3M</v>
      </c>
      <c r="F17" s="118" t="str">
        <f t="shared" si="1"/>
        <v>EURFUT3MM6_Quote</v>
      </c>
      <c r="G17" s="118" t="str">
        <f t="shared" si="2"/>
        <v>EURFUT3MM6ConvAdj_Quote</v>
      </c>
      <c r="H17" s="125" t="str">
        <f>_xll.qlFuturesRateHelper(,$F17,$D17,$E17,$G17,Permanent,Trigger,ObjectOverwrite)</f>
        <v>obj_0043e#0015</v>
      </c>
      <c r="I17" s="117" t="str">
        <f>_xll.ohRangeRetrieveError(H17)</f>
        <v/>
      </c>
      <c r="J17" s="108"/>
      <c r="K17" s="123"/>
    </row>
    <row r="18" spans="1:11" x14ac:dyDescent="0.2">
      <c r="A18" s="122"/>
      <c r="B18" s="121">
        <v>16</v>
      </c>
      <c r="C18" s="195" t="b">
        <v>1</v>
      </c>
      <c r="D18" s="120" t="str">
        <v>U6</v>
      </c>
      <c r="E18" s="119" t="str">
        <f t="shared" si="0"/>
        <v>Euribor3M</v>
      </c>
      <c r="F18" s="118" t="str">
        <f t="shared" si="1"/>
        <v>EURFUT3MU6_Quote</v>
      </c>
      <c r="G18" s="118" t="str">
        <f t="shared" si="2"/>
        <v>EURFUT3MU6ConvAdj_Quote</v>
      </c>
      <c r="H18" s="125" t="str">
        <f>_xll.qlFuturesRateHelper(,$F18,$D18,$E18,$G18,Permanent,Trigger,ObjectOverwrite)</f>
        <v>obj_00665#0011</v>
      </c>
      <c r="I18" s="117" t="str">
        <f>_xll.ohRangeRetrieveError(H18)</f>
        <v/>
      </c>
      <c r="J18" s="108"/>
      <c r="K18" s="123"/>
    </row>
    <row r="19" spans="1:11" x14ac:dyDescent="0.2">
      <c r="A19" s="122"/>
      <c r="B19" s="121">
        <v>17</v>
      </c>
      <c r="C19" s="195" t="b">
        <v>1</v>
      </c>
      <c r="D19" s="120" t="str">
        <v>Z6</v>
      </c>
      <c r="E19" s="119" t="str">
        <f t="shared" si="0"/>
        <v>Euribor3M</v>
      </c>
      <c r="F19" s="118" t="str">
        <f t="shared" si="1"/>
        <v>EURFUT3MZ6_Quote</v>
      </c>
      <c r="G19" s="118" t="str">
        <f t="shared" si="2"/>
        <v>EURFUT3MZ6ConvAdj_Quote</v>
      </c>
      <c r="H19" s="125" t="str">
        <f>_xll.qlFuturesRateHelper(,$F19,$D19,$E19,$G19,Permanent,Trigger,ObjectOverwrite)</f>
        <v>obj_00686#0010</v>
      </c>
      <c r="I19" s="117" t="str">
        <f>_xll.ohRangeRetrieveError(H19)</f>
        <v/>
      </c>
      <c r="J19" s="108"/>
      <c r="K19" s="123"/>
    </row>
    <row r="20" spans="1:11" x14ac:dyDescent="0.2">
      <c r="A20" s="122"/>
      <c r="B20" s="121">
        <v>18</v>
      </c>
      <c r="C20" s="195" t="b">
        <v>1</v>
      </c>
      <c r="D20" s="120" t="str">
        <v>H7</v>
      </c>
      <c r="E20" s="119" t="str">
        <f t="shared" si="0"/>
        <v>Euribor3M</v>
      </c>
      <c r="F20" s="118" t="str">
        <f t="shared" si="1"/>
        <v>EURFUT3MH7_Quote</v>
      </c>
      <c r="G20" s="118" t="str">
        <f t="shared" si="2"/>
        <v>EURFUT3MH7ConvAdj_Quote</v>
      </c>
      <c r="H20" s="125" t="str">
        <f>_xll.qlFuturesRateHelper(,$F20,$D20,$E20,$G20,Permanent,Trigger,ObjectOverwrite)</f>
        <v>obj_00459#0015</v>
      </c>
      <c r="I20" s="117" t="str">
        <f>_xll.ohRangeRetrieveError(H20)</f>
        <v/>
      </c>
      <c r="J20" s="108"/>
      <c r="K20" s="123"/>
    </row>
    <row r="21" spans="1:11" x14ac:dyDescent="0.2">
      <c r="A21" s="122"/>
      <c r="B21" s="121">
        <v>19</v>
      </c>
      <c r="C21" s="195" t="b">
        <v>1</v>
      </c>
      <c r="D21" s="120" t="str">
        <v>M7</v>
      </c>
      <c r="E21" s="119" t="str">
        <f t="shared" si="0"/>
        <v>Euribor3M</v>
      </c>
      <c r="F21" s="118" t="str">
        <f t="shared" si="1"/>
        <v>EURFUT3MM7_Quote</v>
      </c>
      <c r="G21" s="118" t="str">
        <f t="shared" si="2"/>
        <v>EURFUT3MM7ConvAdj_Quote</v>
      </c>
      <c r="H21" s="125" t="str">
        <f>_xll.qlFuturesRateHelper(,$F21,$D21,$E21,$G21,Permanent,Trigger,ObjectOverwrite)</f>
        <v>obj_00658#0011</v>
      </c>
      <c r="I21" s="117" t="str">
        <f>_xll.ohRangeRetrieveError(H21)</f>
        <v/>
      </c>
      <c r="J21" s="108"/>
      <c r="K21" s="123"/>
    </row>
    <row r="22" spans="1:11" x14ac:dyDescent="0.2">
      <c r="A22" s="122"/>
      <c r="B22" s="121">
        <v>20</v>
      </c>
      <c r="C22" s="195" t="b">
        <v>1</v>
      </c>
      <c r="D22" s="120" t="str">
        <v>U7</v>
      </c>
      <c r="E22" s="119" t="str">
        <f t="shared" si="0"/>
        <v>Euribor3M</v>
      </c>
      <c r="F22" s="118" t="str">
        <f t="shared" si="1"/>
        <v>EURFUT3MU7_Quote</v>
      </c>
      <c r="G22" s="118" t="str">
        <f t="shared" si="2"/>
        <v>EURFUT3MU7ConvAdj_Quote</v>
      </c>
      <c r="H22" s="125" t="str">
        <f>_xll.qlFuturesRateHelper(,$F22,$D22,$E22,$G22,Permanent,Trigger,ObjectOverwrite)</f>
        <v>obj_00684#0010</v>
      </c>
      <c r="I22" s="117" t="str">
        <f>_xll.ohRangeRetrieveError(H22)</f>
        <v/>
      </c>
      <c r="J22" s="108"/>
      <c r="K22" s="123"/>
    </row>
    <row r="23" spans="1:11" x14ac:dyDescent="0.2">
      <c r="A23" s="122"/>
      <c r="B23" s="121">
        <v>21</v>
      </c>
      <c r="C23" s="195" t="b">
        <v>1</v>
      </c>
      <c r="D23" s="120" t="str">
        <v>Z7</v>
      </c>
      <c r="E23" s="119" t="str">
        <f t="shared" si="0"/>
        <v>Euribor3M</v>
      </c>
      <c r="F23" s="118" t="str">
        <f t="shared" si="1"/>
        <v>EURFUT3MZ7_Quote</v>
      </c>
      <c r="G23" s="118" t="str">
        <f t="shared" si="2"/>
        <v>EURFUT3MZ7ConvAdj_Quote</v>
      </c>
      <c r="H23" s="125" t="str">
        <f>_xll.qlFuturesRateHelper(,$F23,$D23,$E23,$G23,Permanent,Trigger,ObjectOverwrite)</f>
        <v>obj_0042a#0014</v>
      </c>
      <c r="I23" s="117" t="str">
        <f>_xll.ohRangeRetrieveError(H23)</f>
        <v/>
      </c>
      <c r="J23" s="108"/>
      <c r="K23" s="123"/>
    </row>
    <row r="24" spans="1:11" x14ac:dyDescent="0.2">
      <c r="A24" s="122"/>
      <c r="B24" s="121">
        <v>22</v>
      </c>
      <c r="C24" s="195" t="b">
        <v>1</v>
      </c>
      <c r="D24" s="120" t="str">
        <v>H8</v>
      </c>
      <c r="E24" s="119" t="str">
        <f t="shared" si="0"/>
        <v>Euribor3M</v>
      </c>
      <c r="F24" s="118" t="str">
        <f t="shared" si="1"/>
        <v>EURFUT3MH8_Quote</v>
      </c>
      <c r="G24" s="118" t="str">
        <f t="shared" si="2"/>
        <v>EURFUT3MH8ConvAdj_Quote</v>
      </c>
      <c r="H24" s="125" t="str">
        <f>_xll.qlFuturesRateHelper(,$F24,$D24,$E24,$G24,Permanent,Trigger,ObjectOverwrite)</f>
        <v>obj_00663#0010</v>
      </c>
      <c r="I24" s="117" t="str">
        <f>_xll.ohRangeRetrieveError(H24)</f>
        <v/>
      </c>
      <c r="J24" s="108"/>
      <c r="K24" s="123"/>
    </row>
    <row r="25" spans="1:11" x14ac:dyDescent="0.2">
      <c r="A25" s="122"/>
      <c r="B25" s="121">
        <v>23</v>
      </c>
      <c r="C25" s="195" t="b">
        <v>1</v>
      </c>
      <c r="D25" s="120" t="str">
        <v>M8</v>
      </c>
      <c r="E25" s="119" t="str">
        <f t="shared" si="0"/>
        <v>Euribor3M</v>
      </c>
      <c r="F25" s="118" t="str">
        <f t="shared" si="1"/>
        <v>EURFUT3MM8_Quote</v>
      </c>
      <c r="G25" s="118" t="str">
        <f t="shared" si="2"/>
        <v>EURFUT3MM8ConvAdj_Quote</v>
      </c>
      <c r="H25" s="125" t="str">
        <f>_xll.qlFuturesRateHelper(,$F25,$D25,$E25,$G25,Permanent,Trigger,ObjectOverwrite)</f>
        <v>obj_0067f#0010</v>
      </c>
      <c r="I25" s="117" t="str">
        <f>_xll.ohRangeRetrieveError(H25)</f>
        <v/>
      </c>
      <c r="J25" s="108"/>
      <c r="K25" s="123"/>
    </row>
    <row r="26" spans="1:11" x14ac:dyDescent="0.2">
      <c r="A26" s="122"/>
      <c r="B26" s="121">
        <v>24</v>
      </c>
      <c r="C26" s="195" t="b">
        <v>1</v>
      </c>
      <c r="D26" s="120" t="str">
        <v>U8</v>
      </c>
      <c r="E26" s="119" t="str">
        <f t="shared" si="0"/>
        <v>Euribor3M</v>
      </c>
      <c r="F26" s="118" t="str">
        <f t="shared" si="1"/>
        <v>EURFUT3MU8_Quote</v>
      </c>
      <c r="G26" s="118" t="str">
        <f t="shared" si="2"/>
        <v>EURFUT3MU8ConvAdj_Quote</v>
      </c>
      <c r="H26" s="125" t="str">
        <f>_xll.qlFuturesRateHelper(,$F26,$D26,$E26,$G26,Permanent,Trigger,ObjectOverwrite)</f>
        <v>obj_0045f#0014</v>
      </c>
      <c r="I26" s="117" t="str">
        <f>_xll.ohRangeRetrieveError(H26)</f>
        <v/>
      </c>
      <c r="J26" s="108"/>
      <c r="K26" s="123"/>
    </row>
    <row r="27" spans="1:11" x14ac:dyDescent="0.2">
      <c r="A27" s="122"/>
      <c r="B27" s="121">
        <v>25</v>
      </c>
      <c r="C27" s="195" t="b">
        <v>1</v>
      </c>
      <c r="D27" s="120" t="str">
        <v>Z8</v>
      </c>
      <c r="E27" s="119" t="str">
        <f t="shared" si="0"/>
        <v>Euribor3M</v>
      </c>
      <c r="F27" s="118" t="str">
        <f t="shared" si="1"/>
        <v>EURFUT3MZ8_Quote</v>
      </c>
      <c r="G27" s="118" t="str">
        <f t="shared" si="2"/>
        <v>EURFUT3MZ8ConvAdj_Quote</v>
      </c>
      <c r="H27" s="125" t="str">
        <f>_xll.qlFuturesRateHelper(,$F27,$D27,$E27,$G27,Permanent,Trigger,ObjectOverwrite)</f>
        <v>obj_00659#0010</v>
      </c>
      <c r="I27" s="117" t="str">
        <f>_xll.ohRangeRetrieveError(H27)</f>
        <v/>
      </c>
      <c r="J27" s="108"/>
      <c r="K27" s="123"/>
    </row>
    <row r="28" spans="1:11" x14ac:dyDescent="0.2">
      <c r="A28" s="122"/>
      <c r="B28" s="121">
        <v>26</v>
      </c>
      <c r="C28" s="195" t="b">
        <v>1</v>
      </c>
      <c r="D28" s="120" t="str">
        <v>H9</v>
      </c>
      <c r="E28" s="119" t="str">
        <f t="shared" si="0"/>
        <v>Euribor3M</v>
      </c>
      <c r="F28" s="118" t="str">
        <f t="shared" si="1"/>
        <v>EURFUT3MH9_Quote</v>
      </c>
      <c r="G28" s="118" t="str">
        <f t="shared" si="2"/>
        <v>EURFUT3MH9ConvAdj_Quote</v>
      </c>
      <c r="H28" s="125" t="str">
        <f>_xll.qlFuturesRateHelper(,$F28,$D28,$E28,$G28,Permanent,Trigger,ObjectOverwrite)</f>
        <v>obj_0067c#0010</v>
      </c>
      <c r="I28" s="117" t="str">
        <f>_xll.ohRangeRetrieveError(H28)</f>
        <v/>
      </c>
      <c r="J28" s="108"/>
      <c r="K28" s="123"/>
    </row>
    <row r="29" spans="1:11" x14ac:dyDescent="0.2">
      <c r="A29" s="122"/>
      <c r="B29" s="121">
        <v>27</v>
      </c>
      <c r="C29" s="195" t="b">
        <v>1</v>
      </c>
      <c r="D29" s="120" t="str">
        <v>M9</v>
      </c>
      <c r="E29" s="119" t="str">
        <f t="shared" si="0"/>
        <v>Euribor3M</v>
      </c>
      <c r="F29" s="118" t="str">
        <f t="shared" si="1"/>
        <v>EURFUT3MM9_Quote</v>
      </c>
      <c r="G29" s="118" t="str">
        <f t="shared" si="2"/>
        <v>EURFUT3MM9ConvAdj_Quote</v>
      </c>
      <c r="H29" s="125" t="str">
        <f>_xll.qlFuturesRateHelper(,$F29,$D29,$E29,$G29,Permanent,Trigger,ObjectOverwrite)</f>
        <v>obj_00435#0014</v>
      </c>
      <c r="I29" s="117" t="str">
        <f>_xll.ohRangeRetrieveError(H29)</f>
        <v/>
      </c>
      <c r="J29" s="108"/>
      <c r="K29" s="123"/>
    </row>
    <row r="30" spans="1:11" x14ac:dyDescent="0.2">
      <c r="A30" s="122"/>
      <c r="B30" s="121">
        <v>28</v>
      </c>
      <c r="C30" s="195" t="b">
        <v>1</v>
      </c>
      <c r="D30" s="120" t="str">
        <v>U9</v>
      </c>
      <c r="E30" s="119" t="str">
        <f t="shared" si="0"/>
        <v>Euribor3M</v>
      </c>
      <c r="F30" s="118" t="str">
        <f t="shared" si="1"/>
        <v>EURFUT3MU9_Quote</v>
      </c>
      <c r="G30" s="118" t="str">
        <f t="shared" si="2"/>
        <v>EURFUT3MU9ConvAdj_Quote</v>
      </c>
      <c r="H30" s="125" t="str">
        <f>_xll.qlFuturesRateHelper(,$F30,$D30,$E30,$G30,Permanent,Trigger,ObjectOverwrite)</f>
        <v>obj_00669#0010</v>
      </c>
      <c r="I30" s="117" t="str">
        <f>_xll.ohRangeRetrieveError(H30)</f>
        <v/>
      </c>
      <c r="J30" s="108"/>
      <c r="K30" s="123"/>
    </row>
    <row r="31" spans="1:11" x14ac:dyDescent="0.2">
      <c r="A31" s="122"/>
      <c r="B31" s="121">
        <v>29</v>
      </c>
      <c r="C31" s="195" t="b">
        <v>1</v>
      </c>
      <c r="D31" s="120" t="str">
        <v>Z9</v>
      </c>
      <c r="E31" s="119" t="str">
        <f t="shared" si="0"/>
        <v>Euribor3M</v>
      </c>
      <c r="F31" s="118" t="str">
        <f t="shared" si="1"/>
        <v>EURFUT3MZ9_Quote</v>
      </c>
      <c r="G31" s="118" t="str">
        <f t="shared" si="2"/>
        <v>EURFUT3MZ9ConvAdj_Quote</v>
      </c>
      <c r="H31" s="125" t="str">
        <f>_xll.qlFuturesRateHelper(,$F31,$D31,$E31,$G31,Permanent,Trigger,ObjectOverwrite)</f>
        <v>obj_00681#0010</v>
      </c>
      <c r="I31" s="117" t="str">
        <f>_xll.ohRangeRetrieveError(H31)</f>
        <v/>
      </c>
      <c r="J31" s="108"/>
      <c r="K31" s="123"/>
    </row>
    <row r="32" spans="1:11" x14ac:dyDescent="0.2">
      <c r="A32" s="122"/>
      <c r="B32" s="121">
        <v>30</v>
      </c>
      <c r="C32" s="195" t="b">
        <v>1</v>
      </c>
      <c r="D32" s="120" t="str">
        <v>H0</v>
      </c>
      <c r="E32" s="119" t="str">
        <f t="shared" si="0"/>
        <v>Euribor3M</v>
      </c>
      <c r="F32" s="118" t="str">
        <f t="shared" si="1"/>
        <v>EURFUT3MH0_Quote</v>
      </c>
      <c r="G32" s="118" t="str">
        <f t="shared" si="2"/>
        <v>EURFUT3MH0ConvAdj_Quote</v>
      </c>
      <c r="H32" s="125" t="str">
        <f>_xll.qlFuturesRateHelper(,$F32,$D32,$E32,$G32,Permanent,Trigger,ObjectOverwrite)</f>
        <v>obj_0041f#0014</v>
      </c>
      <c r="I32" s="117" t="str">
        <f>_xll.ohRangeRetrieveError(H32)</f>
        <v/>
      </c>
      <c r="J32" s="108"/>
      <c r="K32" s="123"/>
    </row>
    <row r="33" spans="1:11" x14ac:dyDescent="0.2">
      <c r="A33" s="122"/>
      <c r="B33" s="121">
        <v>31</v>
      </c>
      <c r="C33" s="195" t="b">
        <v>1</v>
      </c>
      <c r="D33" s="120" t="str">
        <v>M0</v>
      </c>
      <c r="E33" s="119" t="str">
        <f t="shared" si="0"/>
        <v>Euribor3M</v>
      </c>
      <c r="F33" s="118" t="str">
        <f t="shared" si="1"/>
        <v>EURFUT3MM0_Quote</v>
      </c>
      <c r="G33" s="118" t="str">
        <f t="shared" si="2"/>
        <v>EURFUT3MM0ConvAdj_Quote</v>
      </c>
      <c r="H33" s="125" t="str">
        <f>_xll.qlFuturesRateHelper(,$F33,$D33,$E33,$G33,Permanent,Trigger,ObjectOverwrite)</f>
        <v>obj_00672#0010</v>
      </c>
      <c r="I33" s="117" t="str">
        <f>_xll.ohRangeRetrieveError(H33)</f>
        <v/>
      </c>
      <c r="J33" s="108"/>
      <c r="K33" s="123"/>
    </row>
    <row r="34" spans="1:11" x14ac:dyDescent="0.2">
      <c r="A34" s="122"/>
      <c r="B34" s="121">
        <v>32</v>
      </c>
      <c r="C34" s="195" t="b">
        <v>1</v>
      </c>
      <c r="D34" s="120" t="str">
        <v>U0</v>
      </c>
      <c r="E34" s="119" t="str">
        <f t="shared" si="0"/>
        <v>Euribor3M</v>
      </c>
      <c r="F34" s="118" t="str">
        <f t="shared" si="1"/>
        <v>EURFUT3MU0_Quote</v>
      </c>
      <c r="G34" s="118" t="str">
        <f t="shared" si="2"/>
        <v>EURFUT3MU0ConvAdj_Quote</v>
      </c>
      <c r="H34" s="125" t="str">
        <f>_xll.qlFuturesRateHelper(,$F34,$D34,$E34,$G34,Permanent,Trigger,ObjectOverwrite)</f>
        <v>obj_00691#0010</v>
      </c>
      <c r="I34" s="117" t="str">
        <f>_xll.ohRangeRetrieveError(H34)</f>
        <v/>
      </c>
      <c r="J34" s="108"/>
      <c r="K34" s="123"/>
    </row>
    <row r="35" spans="1:11" x14ac:dyDescent="0.2">
      <c r="A35" s="122"/>
      <c r="B35" s="121">
        <v>33</v>
      </c>
      <c r="C35" s="195" t="b">
        <v>1</v>
      </c>
      <c r="D35" s="120" t="str">
        <v>Z0</v>
      </c>
      <c r="E35" s="119" t="str">
        <f t="shared" ref="E35:E44" si="3">PROPER(Currency)&amp;FamilyName&amp;$E$1</f>
        <v>Euribor3M</v>
      </c>
      <c r="F35" s="118" t="str">
        <f t="shared" ref="F35:F44" si="4">Currency&amp;"FUT"&amp;$E$1&amp;$D35&amp;QuoteSuffix</f>
        <v>EURFUT3MZ0_Quote</v>
      </c>
      <c r="G35" s="118" t="str">
        <f t="shared" ref="G35:G44" si="5">Currency&amp;"FUT"&amp;$E$1&amp;$D35&amp;"ConvAdj"&amp;QuoteSuffix</f>
        <v>EURFUT3MZ0ConvAdj_Quote</v>
      </c>
      <c r="H35" s="125" t="str">
        <f>_xll.qlFuturesRateHelper(,$F35,$D35,$E35,$G35,Permanent,Trigger,ObjectOverwrite)</f>
        <v>obj_0045b#0014</v>
      </c>
      <c r="I35" s="117" t="str">
        <f>_xll.ohRangeRetrieveError(H35)</f>
        <v/>
      </c>
      <c r="J35" s="108"/>
      <c r="K35" s="123"/>
    </row>
    <row r="36" spans="1:11" x14ac:dyDescent="0.2">
      <c r="A36" s="122"/>
      <c r="B36" s="121">
        <v>34</v>
      </c>
      <c r="C36" s="195" t="b">
        <v>1</v>
      </c>
      <c r="D36" s="120" t="str">
        <v>H1</v>
      </c>
      <c r="E36" s="119" t="str">
        <f t="shared" si="3"/>
        <v>Euribor3M</v>
      </c>
      <c r="F36" s="118" t="str">
        <f t="shared" si="4"/>
        <v>EURFUT3MH1_Quote</v>
      </c>
      <c r="G36" s="118" t="str">
        <f t="shared" si="5"/>
        <v>EURFUT3MH1ConvAdj_Quote</v>
      </c>
      <c r="H36" s="125" t="str">
        <f>_xll.qlFuturesRateHelper(,$F36,$D36,$E36,$G36,Permanent,Trigger,ObjectOverwrite)</f>
        <v>obj_0065c#0010</v>
      </c>
      <c r="I36" s="117" t="str">
        <f>_xll.ohRangeRetrieveError(H36)</f>
        <v/>
      </c>
      <c r="J36" s="108"/>
      <c r="K36" s="123"/>
    </row>
    <row r="37" spans="1:11" x14ac:dyDescent="0.2">
      <c r="A37" s="122"/>
      <c r="B37" s="121">
        <v>35</v>
      </c>
      <c r="C37" s="195" t="b">
        <v>1</v>
      </c>
      <c r="D37" s="120" t="str">
        <v>M1</v>
      </c>
      <c r="E37" s="119" t="str">
        <f t="shared" si="3"/>
        <v>Euribor3M</v>
      </c>
      <c r="F37" s="118" t="str">
        <f t="shared" si="4"/>
        <v>EURFUT3MM1_Quote</v>
      </c>
      <c r="G37" s="118" t="str">
        <f t="shared" si="5"/>
        <v>EURFUT3MM1ConvAdj_Quote</v>
      </c>
      <c r="H37" s="125" t="str">
        <f>_xll.qlFuturesRateHelper(,$F37,$D37,$E37,$G37,Permanent,Trigger,ObjectOverwrite)</f>
        <v>obj_00677#0009</v>
      </c>
      <c r="I37" s="117" t="str">
        <f>_xll.ohRangeRetrieveError(H37)</f>
        <v/>
      </c>
      <c r="J37" s="108"/>
      <c r="K37" s="123"/>
    </row>
    <row r="38" spans="1:11" x14ac:dyDescent="0.2">
      <c r="A38" s="122"/>
      <c r="B38" s="121">
        <v>36</v>
      </c>
      <c r="C38" s="195" t="b">
        <v>1</v>
      </c>
      <c r="D38" s="120" t="str">
        <v>U1</v>
      </c>
      <c r="E38" s="119" t="str">
        <f t="shared" si="3"/>
        <v>Euribor3M</v>
      </c>
      <c r="F38" s="118" t="str">
        <f t="shared" si="4"/>
        <v>EURFUT3MU1_Quote</v>
      </c>
      <c r="G38" s="118" t="str">
        <f t="shared" si="5"/>
        <v>EURFUT3MU1ConvAdj_Quote</v>
      </c>
      <c r="H38" s="125" t="str">
        <f>_xll.qlFuturesRateHelper(,$F38,$D38,$E38,$G38,Permanent,Trigger,ObjectOverwrite)</f>
        <v>obj_00447#0013</v>
      </c>
      <c r="I38" s="117" t="str">
        <f>_xll.ohRangeRetrieveError(H38)</f>
        <v/>
      </c>
      <c r="J38" s="108"/>
      <c r="K38" s="123"/>
    </row>
    <row r="39" spans="1:11" x14ac:dyDescent="0.2">
      <c r="A39" s="122"/>
      <c r="B39" s="121">
        <v>37</v>
      </c>
      <c r="C39" s="195" t="b">
        <v>1</v>
      </c>
      <c r="D39" s="120" t="str">
        <v>Z1</v>
      </c>
      <c r="E39" s="119" t="str">
        <f t="shared" si="3"/>
        <v>Euribor3M</v>
      </c>
      <c r="F39" s="118" t="str">
        <f t="shared" si="4"/>
        <v>EURFUT3MZ1_Quote</v>
      </c>
      <c r="G39" s="118" t="str">
        <f t="shared" si="5"/>
        <v>EURFUT3MZ1ConvAdj_Quote</v>
      </c>
      <c r="H39" s="125" t="str">
        <f>_xll.qlFuturesRateHelper(,$F39,$D39,$E39,$G39,Permanent,Trigger,ObjectOverwrite)</f>
        <v>obj_00660#0010</v>
      </c>
      <c r="I39" s="117" t="str">
        <f>_xll.ohRangeRetrieveError(H39)</f>
        <v/>
      </c>
      <c r="J39" s="108"/>
      <c r="K39" s="123"/>
    </row>
    <row r="40" spans="1:11" x14ac:dyDescent="0.2">
      <c r="A40" s="122"/>
      <c r="B40" s="121">
        <v>38</v>
      </c>
      <c r="C40" s="195" t="b">
        <v>1</v>
      </c>
      <c r="D40" s="120" t="str">
        <v>H2</v>
      </c>
      <c r="E40" s="119" t="str">
        <f t="shared" si="3"/>
        <v>Euribor3M</v>
      </c>
      <c r="F40" s="118" t="str">
        <f t="shared" si="4"/>
        <v>EURFUT3MH2_Quote</v>
      </c>
      <c r="G40" s="118" t="str">
        <f t="shared" si="5"/>
        <v>EURFUT3MH2ConvAdj_Quote</v>
      </c>
      <c r="H40" s="125" t="str">
        <f>_xll.qlFuturesRateHelper(,$F40,$D40,$E40,$G40,Permanent,Trigger,ObjectOverwrite)</f>
        <v>obj_0067a#0009</v>
      </c>
      <c r="I40" s="117" t="str">
        <f>_xll.ohRangeRetrieveError(H40)</f>
        <v/>
      </c>
      <c r="J40" s="108"/>
    </row>
    <row r="41" spans="1:11" x14ac:dyDescent="0.2">
      <c r="A41" s="122"/>
      <c r="B41" s="121">
        <v>39</v>
      </c>
      <c r="C41" s="195" t="b">
        <v>1</v>
      </c>
      <c r="D41" s="120" t="str">
        <v>M2</v>
      </c>
      <c r="E41" s="119" t="str">
        <f t="shared" si="3"/>
        <v>Euribor3M</v>
      </c>
      <c r="F41" s="118" t="str">
        <f t="shared" si="4"/>
        <v>EURFUT3MM2_Quote</v>
      </c>
      <c r="G41" s="118" t="str">
        <f t="shared" si="5"/>
        <v>EURFUT3MM2ConvAdj_Quote</v>
      </c>
      <c r="H41" s="125" t="str">
        <f>_xll.qlFuturesRateHelper(,$F41,$D41,$E41,$G41,Permanent,Trigger,ObjectOverwrite)</f>
        <v>obj_00424#0012</v>
      </c>
      <c r="I41" s="117" t="str">
        <f>_xll.ohRangeRetrieveError(H41)</f>
        <v/>
      </c>
      <c r="J41" s="108"/>
    </row>
    <row r="42" spans="1:11" x14ac:dyDescent="0.2">
      <c r="A42" s="122"/>
      <c r="B42" s="121">
        <v>40</v>
      </c>
      <c r="C42" s="195" t="b">
        <v>1</v>
      </c>
      <c r="D42" s="120" t="str">
        <v>U2</v>
      </c>
      <c r="E42" s="119" t="str">
        <f t="shared" si="3"/>
        <v>Euribor3M</v>
      </c>
      <c r="F42" s="118" t="str">
        <f t="shared" si="4"/>
        <v>EURFUT3MU2_Quote</v>
      </c>
      <c r="G42" s="118" t="str">
        <f t="shared" si="5"/>
        <v>EURFUT3MU2ConvAdj_Quote</v>
      </c>
      <c r="H42" s="125" t="str">
        <f>_xll.qlFuturesRateHelper(,$F42,$D42,$E42,$G42,Permanent,Trigger,ObjectOverwrite)</f>
        <v>obj_0065f#0009</v>
      </c>
      <c r="I42" s="117" t="str">
        <f>_xll.ohRangeRetrieveError(H42)</f>
        <v/>
      </c>
      <c r="J42" s="108"/>
    </row>
    <row r="43" spans="1:11" x14ac:dyDescent="0.2">
      <c r="A43" s="122"/>
      <c r="B43" s="121">
        <v>41</v>
      </c>
      <c r="C43" s="195" t="b">
        <v>1</v>
      </c>
      <c r="D43" s="120" t="str">
        <v>Z2</v>
      </c>
      <c r="E43" s="119" t="str">
        <f t="shared" si="3"/>
        <v>Euribor3M</v>
      </c>
      <c r="F43" s="118" t="str">
        <f t="shared" si="4"/>
        <v>EURFUT3MZ2_Quote</v>
      </c>
      <c r="G43" s="118" t="str">
        <f t="shared" si="5"/>
        <v>EURFUT3MZ2ConvAdj_Quote</v>
      </c>
      <c r="H43" s="125" t="str">
        <f>_xll.qlFuturesRateHelper(,$F43,$D43,$E43,$G43,Permanent,Trigger,ObjectOverwrite)</f>
        <v>obj_0068e#0006</v>
      </c>
      <c r="I43" s="117" t="str">
        <f>_xll.ohRangeRetrieveError(H43)</f>
        <v/>
      </c>
      <c r="J43" s="108"/>
    </row>
    <row r="44" spans="1:11" x14ac:dyDescent="0.2">
      <c r="A44" s="122"/>
      <c r="B44" s="121">
        <v>42</v>
      </c>
      <c r="C44" s="195" t="b">
        <v>1</v>
      </c>
      <c r="D44" s="120" t="str">
        <v>H3</v>
      </c>
      <c r="E44" s="119" t="str">
        <f t="shared" si="3"/>
        <v>Euribor3M</v>
      </c>
      <c r="F44" s="118" t="str">
        <f t="shared" si="4"/>
        <v>EURFUT3MH3_Quote</v>
      </c>
      <c r="G44" s="118" t="str">
        <f t="shared" si="5"/>
        <v>EURFUT3MH3ConvAdj_Quote</v>
      </c>
      <c r="H44" s="125" t="str">
        <f>_xll.qlFuturesRateHelper(,$F44,$D44,$E44,$G44,Permanent,Trigger,ObjectOverwrite)</f>
        <v>obj_00438#0010</v>
      </c>
      <c r="I44" s="117" t="str">
        <f>_xll.ohRangeRetrieveError(H44)</f>
        <v/>
      </c>
      <c r="J44" s="108"/>
    </row>
    <row r="45" spans="1:11" ht="13.5" thickBot="1" x14ac:dyDescent="0.25">
      <c r="A45" s="116"/>
      <c r="B45" s="115"/>
      <c r="C45" s="115"/>
      <c r="D45" s="115"/>
      <c r="E45" s="115"/>
      <c r="F45" s="115"/>
      <c r="G45" s="115"/>
      <c r="H45" s="115"/>
      <c r="I45" s="115"/>
      <c r="J45" s="11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2"/>
  <sheetViews>
    <sheetView workbookViewId="0">
      <selection sqref="A1:XFD1"/>
    </sheetView>
  </sheetViews>
  <sheetFormatPr defaultRowHeight="12.75" x14ac:dyDescent="0.2"/>
  <cols>
    <col min="1" max="1" width="2.7109375" style="63" customWidth="1"/>
    <col min="2" max="2" width="4.7109375" style="63" bestFit="1" customWidth="1"/>
    <col min="3" max="3" width="3.85546875" style="63" bestFit="1" customWidth="1"/>
    <col min="4" max="4" width="3.140625" style="63" bestFit="1" customWidth="1"/>
    <col min="5" max="5" width="2.7109375" style="63" bestFit="1" customWidth="1"/>
    <col min="6" max="6" width="5.85546875" style="63" bestFit="1" customWidth="1"/>
    <col min="7" max="7" width="13.85546875" style="63" bestFit="1" customWidth="1"/>
    <col min="8" max="8" width="15.28515625" style="63" bestFit="1" customWidth="1"/>
    <col min="9" max="9" width="7.140625" style="63" bestFit="1" customWidth="1"/>
    <col min="10" max="10" width="15.7109375" style="63" bestFit="1" customWidth="1"/>
    <col min="11" max="11" width="26.7109375" style="136" bestFit="1" customWidth="1"/>
    <col min="12" max="12" width="16.5703125" style="63" customWidth="1"/>
    <col min="13" max="13" width="2.7109375" style="63" customWidth="1"/>
    <col min="14" max="16384" width="9.140625" style="63"/>
  </cols>
  <sheetData>
    <row r="1" spans="1:13" x14ac:dyDescent="0.2">
      <c r="A1" s="109"/>
      <c r="B1" s="146"/>
      <c r="C1" s="146"/>
      <c r="D1" s="146"/>
      <c r="E1" s="146"/>
      <c r="F1" s="146"/>
      <c r="G1" s="146"/>
      <c r="H1" s="134" t="s">
        <v>78</v>
      </c>
      <c r="I1" s="134" t="str">
        <f>Currency&amp;"_YC"&amp;"STDRH"</f>
        <v>EUR_YCSTDRH</v>
      </c>
      <c r="J1" s="150" t="str">
        <f>I1&amp;"_Swaps.xml"</f>
        <v>EUR_YCSTDRH_Swaps.xml</v>
      </c>
      <c r="K1" s="146" t="e">
        <f>NA()</f>
        <v>#N/A</v>
      </c>
      <c r="L1" s="146"/>
      <c r="M1" s="145"/>
    </row>
    <row r="2" spans="1:13" ht="22.5" x14ac:dyDescent="0.2">
      <c r="A2" s="109"/>
      <c r="B2" s="112" t="s">
        <v>110</v>
      </c>
      <c r="C2" s="112"/>
      <c r="D2" s="112"/>
      <c r="E2" s="112"/>
      <c r="F2" s="112" t="s">
        <v>109</v>
      </c>
      <c r="G2" s="112" t="s">
        <v>108</v>
      </c>
      <c r="H2" s="112" t="s">
        <v>107</v>
      </c>
      <c r="I2" s="112" t="s">
        <v>106</v>
      </c>
      <c r="J2" s="112" t="s">
        <v>86</v>
      </c>
      <c r="K2" s="110" t="str">
        <f>IF(Serialize,_xll.ohObjectSave(K3:K41,SerializationPath&amp;J1,FileOverwrite,Serialize),"---")</f>
        <v>---</v>
      </c>
      <c r="L2" s="139" t="str">
        <f>_xll.ohRangeRetrieveError(K2)</f>
        <v/>
      </c>
      <c r="M2" s="138"/>
    </row>
    <row r="3" spans="1:13" x14ac:dyDescent="0.2">
      <c r="A3" s="147"/>
      <c r="B3" s="146"/>
      <c r="C3" s="146"/>
      <c r="D3" s="146"/>
      <c r="E3" s="146"/>
      <c r="F3" s="146"/>
      <c r="G3" s="146"/>
      <c r="H3" s="146"/>
      <c r="I3" s="146"/>
      <c r="J3" s="146"/>
      <c r="K3" s="149" t="str">
        <f>IF(UPPER(FamilyName)="IBOR",_xll.qlEuribor(,$H$1,,Permanent,Trigger,ObjectOverwrite),IF(UPPER(FamilyName)="LIBOR",_xll.qlLibor(,Currency,$H$1,,Permanent,Trigger,ObjectOverwrite),"--"))</f>
        <v>obj_00427#0012</v>
      </c>
      <c r="L3" s="148" t="str">
        <f>_xll.ohRangeRetrieveError(K3)</f>
        <v/>
      </c>
      <c r="M3" s="145"/>
    </row>
    <row r="4" spans="1:13" s="104" customFormat="1" ht="11.25" x14ac:dyDescent="0.2">
      <c r="A4" s="147"/>
      <c r="B4" s="146"/>
      <c r="C4" s="146"/>
      <c r="D4" s="146"/>
      <c r="E4" s="146"/>
      <c r="F4" s="146"/>
      <c r="G4" s="146"/>
      <c r="H4" s="146"/>
      <c r="I4" s="146"/>
      <c r="J4" s="146"/>
      <c r="K4" s="146"/>
      <c r="L4" s="146"/>
      <c r="M4" s="145"/>
    </row>
    <row r="5" spans="1:13" x14ac:dyDescent="0.2">
      <c r="A5" s="109"/>
      <c r="B5" s="144" t="s">
        <v>105</v>
      </c>
      <c r="C5" s="144" t="s">
        <v>36</v>
      </c>
      <c r="D5" s="144" t="s">
        <v>72</v>
      </c>
      <c r="E5" s="144" t="s">
        <v>69</v>
      </c>
      <c r="F5" s="120" t="str">
        <f t="shared" ref="F5:F41" si="0">IF(UPPER(LEFT($D5))="A","Annual",IF(UPPER(LEFT($D5))="S","Semiannual","--"))</f>
        <v>Annual</v>
      </c>
      <c r="G5" s="120" t="s">
        <v>104</v>
      </c>
      <c r="H5" s="120" t="str">
        <f>IF(UPPER(RIGHT($D5))="B",BondBasisDayCounter,IF(UPPER(RIGHT($D5))="M",MoneyMarketDayCounter,"--"))</f>
        <v>30/360 (Bond Basis)</v>
      </c>
      <c r="I5" s="143">
        <v>0</v>
      </c>
      <c r="J5" s="141" t="str">
        <f t="shared" ref="J5:J41" si="1">Currency&amp;$D5&amp;$E5&amp;$C5&amp;QuoteSuffix</f>
        <v>EURAB6E1Y_Quote</v>
      </c>
      <c r="K5" s="140" t="str">
        <f>_xll.qlSwapRateHelper2(,$J5,$C5,Calendar,$F5,$G5,$H5,$K$3,$I5,B5,DiscountingCurve,Permanent,,ObjectOverwrite)</f>
        <v>obj_00445#0011</v>
      </c>
      <c r="L5" s="139" t="str">
        <f>_xll.ohRangeRetrieveError(K5)</f>
        <v/>
      </c>
      <c r="M5" s="138"/>
    </row>
    <row r="6" spans="1:13" x14ac:dyDescent="0.2">
      <c r="A6" s="109"/>
      <c r="B6" s="144" t="s">
        <v>105</v>
      </c>
      <c r="C6" s="144" t="s">
        <v>35</v>
      </c>
      <c r="D6" s="144" t="s">
        <v>72</v>
      </c>
      <c r="E6" s="144" t="s">
        <v>69</v>
      </c>
      <c r="F6" s="119" t="str">
        <f t="shared" si="0"/>
        <v>Annual</v>
      </c>
      <c r="G6" s="119" t="s">
        <v>104</v>
      </c>
      <c r="H6" s="119" t="str">
        <f t="shared" ref="H6:H41" si="2">IF(UPPER(RIGHT($D6))="B",BondBasisDayCounter,IF(UPPER(RIGHT($D6))="M",MoneyMarketDayCounter,"--"))</f>
        <v>30/360 (Bond Basis)</v>
      </c>
      <c r="I6" s="143">
        <v>0</v>
      </c>
      <c r="J6" s="142" t="str">
        <f t="shared" si="1"/>
        <v>EURAB6E15M_Quote</v>
      </c>
      <c r="K6" s="140" t="str">
        <f>_xll.qlSwapRateHelper2(,$J6,$C6,Calendar,$F6,$G6,$H6,$K$3,$I6,B6,DiscountingCurve,Permanent,,ObjectOverwrite)</f>
        <v>obj_00466#0011</v>
      </c>
      <c r="L6" s="139" t="str">
        <f>_xll.ohRangeRetrieveError(K6)</f>
        <v/>
      </c>
      <c r="M6" s="138"/>
    </row>
    <row r="7" spans="1:13" x14ac:dyDescent="0.2">
      <c r="A7" s="109"/>
      <c r="B7" s="144" t="s">
        <v>105</v>
      </c>
      <c r="C7" s="144" t="s">
        <v>34</v>
      </c>
      <c r="D7" s="144" t="s">
        <v>72</v>
      </c>
      <c r="E7" s="144" t="s">
        <v>69</v>
      </c>
      <c r="F7" s="119" t="str">
        <f t="shared" si="0"/>
        <v>Annual</v>
      </c>
      <c r="G7" s="119" t="s">
        <v>104</v>
      </c>
      <c r="H7" s="119" t="str">
        <f t="shared" si="2"/>
        <v>30/360 (Bond Basis)</v>
      </c>
      <c r="I7" s="143">
        <v>0</v>
      </c>
      <c r="J7" s="142" t="str">
        <f t="shared" si="1"/>
        <v>EURAB6E18M_Quote</v>
      </c>
      <c r="K7" s="140" t="str">
        <f>_xll.qlSwapRateHelper2(,$J7,$C7,Calendar,$F7,$G7,$H7,$K$3,$I7,B7,DiscountingCurve,Permanent,,ObjectOverwrite)</f>
        <v>obj_0044c#0011</v>
      </c>
      <c r="L7" s="139" t="str">
        <f>_xll.ohRangeRetrieveError(K7)</f>
        <v/>
      </c>
      <c r="M7" s="138"/>
    </row>
    <row r="8" spans="1:13" x14ac:dyDescent="0.2">
      <c r="A8" s="109"/>
      <c r="B8" s="144" t="s">
        <v>105</v>
      </c>
      <c r="C8" s="144" t="s">
        <v>33</v>
      </c>
      <c r="D8" s="144" t="s">
        <v>72</v>
      </c>
      <c r="E8" s="144" t="s">
        <v>69</v>
      </c>
      <c r="F8" s="119" t="str">
        <f t="shared" si="0"/>
        <v>Annual</v>
      </c>
      <c r="G8" s="119" t="s">
        <v>104</v>
      </c>
      <c r="H8" s="119" t="str">
        <f t="shared" si="2"/>
        <v>30/360 (Bond Basis)</v>
      </c>
      <c r="I8" s="143">
        <v>0</v>
      </c>
      <c r="J8" s="142" t="str">
        <f t="shared" si="1"/>
        <v>EURAB6E21M_Quote</v>
      </c>
      <c r="K8" s="140" t="str">
        <f>_xll.qlSwapRateHelper2(,$J8,$C8,Calendar,$F8,$G8,$H8,$K$3,$I8,B8,DiscountingCurve,Permanent,,ObjectOverwrite)</f>
        <v>obj_0042c#0013</v>
      </c>
      <c r="L8" s="139" t="str">
        <f>_xll.ohRangeRetrieveError(K8)</f>
        <v/>
      </c>
      <c r="M8" s="138"/>
    </row>
    <row r="9" spans="1:13" x14ac:dyDescent="0.2">
      <c r="A9" s="109"/>
      <c r="B9" s="144" t="s">
        <v>105</v>
      </c>
      <c r="C9" s="144" t="s">
        <v>32</v>
      </c>
      <c r="D9" s="144" t="s">
        <v>72</v>
      </c>
      <c r="E9" s="144" t="s">
        <v>69</v>
      </c>
      <c r="F9" s="119" t="str">
        <f t="shared" si="0"/>
        <v>Annual</v>
      </c>
      <c r="G9" s="119" t="s">
        <v>104</v>
      </c>
      <c r="H9" s="119" t="str">
        <f t="shared" si="2"/>
        <v>30/360 (Bond Basis)</v>
      </c>
      <c r="I9" s="143">
        <v>0</v>
      </c>
      <c r="J9" s="142" t="str">
        <f t="shared" si="1"/>
        <v>EURAB6E2Y_Quote</v>
      </c>
      <c r="K9" s="140" t="str">
        <f>_xll.qlSwapRateHelper2(,$J9,$C9,Calendar,$F9,$G9,$H9,$K$3,$I9,B9,DiscountingCurve,Permanent,,ObjectOverwrite)</f>
        <v>obj_00465#0011</v>
      </c>
      <c r="L9" s="139" t="str">
        <f>_xll.ohRangeRetrieveError(K9)</f>
        <v/>
      </c>
      <c r="M9" s="138"/>
    </row>
    <row r="10" spans="1:13" x14ac:dyDescent="0.2">
      <c r="A10" s="109"/>
      <c r="B10" s="144" t="s">
        <v>105</v>
      </c>
      <c r="C10" s="144" t="s">
        <v>31</v>
      </c>
      <c r="D10" s="144" t="s">
        <v>72</v>
      </c>
      <c r="E10" s="144" t="s">
        <v>69</v>
      </c>
      <c r="F10" s="119" t="str">
        <f t="shared" si="0"/>
        <v>Annual</v>
      </c>
      <c r="G10" s="119" t="s">
        <v>104</v>
      </c>
      <c r="H10" s="119" t="str">
        <f t="shared" si="2"/>
        <v>30/360 (Bond Basis)</v>
      </c>
      <c r="I10" s="143">
        <v>0</v>
      </c>
      <c r="J10" s="142" t="str">
        <f t="shared" si="1"/>
        <v>EURAB6E3Y_Quote</v>
      </c>
      <c r="K10" s="140" t="str">
        <f>_xll.qlSwapRateHelper2(,$J10,$C10,Calendar,$F10,$G10,$H10,$K$3,$I10,B10,DiscountingCurve,Permanent,,ObjectOverwrite)</f>
        <v>obj_0045a#0011</v>
      </c>
      <c r="L10" s="139" t="str">
        <f>_xll.ohRangeRetrieveError(K10)</f>
        <v/>
      </c>
      <c r="M10" s="138"/>
    </row>
    <row r="11" spans="1:13" x14ac:dyDescent="0.2">
      <c r="A11" s="109"/>
      <c r="B11" s="144" t="s">
        <v>105</v>
      </c>
      <c r="C11" s="144" t="s">
        <v>30</v>
      </c>
      <c r="D11" s="144" t="s">
        <v>72</v>
      </c>
      <c r="E11" s="144" t="s">
        <v>69</v>
      </c>
      <c r="F11" s="119" t="str">
        <f t="shared" si="0"/>
        <v>Annual</v>
      </c>
      <c r="G11" s="119" t="s">
        <v>104</v>
      </c>
      <c r="H11" s="119" t="str">
        <f t="shared" si="2"/>
        <v>30/360 (Bond Basis)</v>
      </c>
      <c r="I11" s="143">
        <v>0</v>
      </c>
      <c r="J11" s="142" t="str">
        <f t="shared" si="1"/>
        <v>EURAB6E4Y_Quote</v>
      </c>
      <c r="K11" s="140" t="str">
        <f>_xll.qlSwapRateHelper2(,$J11,$C11,Calendar,$F11,$G11,$H11,$K$3,$I11,B11,DiscountingCurve,Permanent,,ObjectOverwrite)</f>
        <v>obj_00456#0011</v>
      </c>
      <c r="L11" s="139" t="str">
        <f>_xll.ohRangeRetrieveError(K11)</f>
        <v/>
      </c>
      <c r="M11" s="138"/>
    </row>
    <row r="12" spans="1:13" x14ac:dyDescent="0.2">
      <c r="A12" s="109"/>
      <c r="B12" s="144" t="s">
        <v>105</v>
      </c>
      <c r="C12" s="144" t="s">
        <v>29</v>
      </c>
      <c r="D12" s="144" t="s">
        <v>72</v>
      </c>
      <c r="E12" s="144" t="s">
        <v>69</v>
      </c>
      <c r="F12" s="119" t="str">
        <f t="shared" si="0"/>
        <v>Annual</v>
      </c>
      <c r="G12" s="119" t="s">
        <v>104</v>
      </c>
      <c r="H12" s="119" t="str">
        <f t="shared" si="2"/>
        <v>30/360 (Bond Basis)</v>
      </c>
      <c r="I12" s="143">
        <v>0</v>
      </c>
      <c r="J12" s="142" t="str">
        <f t="shared" si="1"/>
        <v>EURAB6E5Y_Quote</v>
      </c>
      <c r="K12" s="140" t="str">
        <f>_xll.qlSwapRateHelper2(,$J12,$C12,Calendar,$F12,$G12,$H12,$K$3,$I12,B12,DiscountingCurve,Permanent,,ObjectOverwrite)</f>
        <v>obj_0046a#0011</v>
      </c>
      <c r="L12" s="139" t="str">
        <f>_xll.ohRangeRetrieveError(K12)</f>
        <v/>
      </c>
      <c r="M12" s="138"/>
    </row>
    <row r="13" spans="1:13" x14ac:dyDescent="0.2">
      <c r="A13" s="109"/>
      <c r="B13" s="144" t="s">
        <v>105</v>
      </c>
      <c r="C13" s="144" t="s">
        <v>28</v>
      </c>
      <c r="D13" s="144" t="s">
        <v>72</v>
      </c>
      <c r="E13" s="144" t="s">
        <v>69</v>
      </c>
      <c r="F13" s="119" t="str">
        <f t="shared" si="0"/>
        <v>Annual</v>
      </c>
      <c r="G13" s="119" t="s">
        <v>104</v>
      </c>
      <c r="H13" s="119" t="str">
        <f t="shared" si="2"/>
        <v>30/360 (Bond Basis)</v>
      </c>
      <c r="I13" s="143">
        <v>0</v>
      </c>
      <c r="J13" s="142" t="str">
        <f t="shared" si="1"/>
        <v>EURAB6E6Y_Quote</v>
      </c>
      <c r="K13" s="140" t="str">
        <f>_xll.qlSwapRateHelper2(,$J13,$C13,Calendar,$F13,$G13,$H13,$K$3,$I13,B13,DiscountingCurve,Permanent,,ObjectOverwrite)</f>
        <v>obj_0045d#0011</v>
      </c>
      <c r="L13" s="139" t="str">
        <f>_xll.ohRangeRetrieveError(K13)</f>
        <v/>
      </c>
      <c r="M13" s="138"/>
    </row>
    <row r="14" spans="1:13" x14ac:dyDescent="0.2">
      <c r="A14" s="109"/>
      <c r="B14" s="144" t="s">
        <v>105</v>
      </c>
      <c r="C14" s="144" t="s">
        <v>27</v>
      </c>
      <c r="D14" s="144" t="s">
        <v>72</v>
      </c>
      <c r="E14" s="144" t="s">
        <v>69</v>
      </c>
      <c r="F14" s="119" t="str">
        <f t="shared" si="0"/>
        <v>Annual</v>
      </c>
      <c r="G14" s="119" t="s">
        <v>104</v>
      </c>
      <c r="H14" s="119" t="str">
        <f t="shared" si="2"/>
        <v>30/360 (Bond Basis)</v>
      </c>
      <c r="I14" s="143">
        <v>0</v>
      </c>
      <c r="J14" s="142" t="str">
        <f t="shared" si="1"/>
        <v>EURAB6E7Y_Quote</v>
      </c>
      <c r="K14" s="140" t="str">
        <f>_xll.qlSwapRateHelper2(,$J14,$C14,Calendar,$F14,$G14,$H14,$K$3,$I14,B14,DiscountingCurve,Permanent,,ObjectOverwrite)</f>
        <v>obj_0044b#0013</v>
      </c>
      <c r="L14" s="139" t="str">
        <f>_xll.ohRangeRetrieveError(K14)</f>
        <v/>
      </c>
      <c r="M14" s="138"/>
    </row>
    <row r="15" spans="1:13" x14ac:dyDescent="0.2">
      <c r="A15" s="109"/>
      <c r="B15" s="144" t="s">
        <v>105</v>
      </c>
      <c r="C15" s="144" t="s">
        <v>26</v>
      </c>
      <c r="D15" s="144" t="s">
        <v>72</v>
      </c>
      <c r="E15" s="144" t="s">
        <v>69</v>
      </c>
      <c r="F15" s="119" t="str">
        <f t="shared" si="0"/>
        <v>Annual</v>
      </c>
      <c r="G15" s="119" t="s">
        <v>104</v>
      </c>
      <c r="H15" s="119" t="str">
        <f t="shared" si="2"/>
        <v>30/360 (Bond Basis)</v>
      </c>
      <c r="I15" s="143">
        <v>0</v>
      </c>
      <c r="J15" s="142" t="str">
        <f t="shared" si="1"/>
        <v>EURAB6E8Y_Quote</v>
      </c>
      <c r="K15" s="140" t="str">
        <f>_xll.qlSwapRateHelper2(,$J15,$C15,Calendar,$F15,$G15,$H15,$K$3,$I15,B15,DiscountingCurve,Permanent,,ObjectOverwrite)</f>
        <v>obj_00469#0013</v>
      </c>
      <c r="L15" s="139" t="str">
        <f>_xll.ohRangeRetrieveError(K15)</f>
        <v/>
      </c>
      <c r="M15" s="138"/>
    </row>
    <row r="16" spans="1:13" x14ac:dyDescent="0.2">
      <c r="A16" s="109"/>
      <c r="B16" s="144" t="s">
        <v>105</v>
      </c>
      <c r="C16" s="144" t="s">
        <v>25</v>
      </c>
      <c r="D16" s="144" t="s">
        <v>72</v>
      </c>
      <c r="E16" s="144" t="s">
        <v>69</v>
      </c>
      <c r="F16" s="119" t="str">
        <f t="shared" si="0"/>
        <v>Annual</v>
      </c>
      <c r="G16" s="119" t="s">
        <v>104</v>
      </c>
      <c r="H16" s="119" t="str">
        <f t="shared" si="2"/>
        <v>30/360 (Bond Basis)</v>
      </c>
      <c r="I16" s="143">
        <v>0</v>
      </c>
      <c r="J16" s="142" t="str">
        <f t="shared" si="1"/>
        <v>EURAB6E9Y_Quote</v>
      </c>
      <c r="K16" s="140" t="str">
        <f>_xll.qlSwapRateHelper2(,$J16,$C16,Calendar,$F16,$G16,$H16,$K$3,$I16,B16,DiscountingCurve,Permanent,,ObjectOverwrite)</f>
        <v>obj_00460#0011</v>
      </c>
      <c r="L16" s="139" t="str">
        <f>_xll.ohRangeRetrieveError(K16)</f>
        <v/>
      </c>
      <c r="M16" s="138"/>
    </row>
    <row r="17" spans="1:13" x14ac:dyDescent="0.2">
      <c r="A17" s="109"/>
      <c r="B17" s="144" t="s">
        <v>105</v>
      </c>
      <c r="C17" s="144" t="s">
        <v>24</v>
      </c>
      <c r="D17" s="144" t="s">
        <v>72</v>
      </c>
      <c r="E17" s="144" t="s">
        <v>69</v>
      </c>
      <c r="F17" s="119" t="str">
        <f t="shared" si="0"/>
        <v>Annual</v>
      </c>
      <c r="G17" s="119" t="s">
        <v>104</v>
      </c>
      <c r="H17" s="119" t="str">
        <f t="shared" si="2"/>
        <v>30/360 (Bond Basis)</v>
      </c>
      <c r="I17" s="143">
        <v>0</v>
      </c>
      <c r="J17" s="142" t="str">
        <f t="shared" si="1"/>
        <v>EURAB6E10Y_Quote</v>
      </c>
      <c r="K17" s="140" t="str">
        <f>_xll.qlSwapRateHelper2(,$J17,$C17,Calendar,$F17,$G17,$H17,$K$3,$I17,B17,DiscountingCurve,Permanent,,ObjectOverwrite)</f>
        <v>obj_00442#0013</v>
      </c>
      <c r="L17" s="139" t="str">
        <f>_xll.ohRangeRetrieveError(K17)</f>
        <v/>
      </c>
      <c r="M17" s="138"/>
    </row>
    <row r="18" spans="1:13" x14ac:dyDescent="0.2">
      <c r="A18" s="109"/>
      <c r="B18" s="144" t="s">
        <v>105</v>
      </c>
      <c r="C18" s="144" t="s">
        <v>23</v>
      </c>
      <c r="D18" s="144" t="s">
        <v>72</v>
      </c>
      <c r="E18" s="144" t="s">
        <v>69</v>
      </c>
      <c r="F18" s="119" t="str">
        <f t="shared" si="0"/>
        <v>Annual</v>
      </c>
      <c r="G18" s="119" t="s">
        <v>104</v>
      </c>
      <c r="H18" s="119" t="str">
        <f t="shared" si="2"/>
        <v>30/360 (Bond Basis)</v>
      </c>
      <c r="I18" s="143">
        <v>0</v>
      </c>
      <c r="J18" s="142" t="str">
        <f t="shared" si="1"/>
        <v>EURAB6E11Y_Quote</v>
      </c>
      <c r="K18" s="140" t="str">
        <f>_xll.qlSwapRateHelper2(,$J18,$C18,Calendar,$F18,$G18,$H18,$K$3,$I18,B18,DiscountingCurve,Permanent,,ObjectOverwrite)</f>
        <v>obj_0043c#0013</v>
      </c>
      <c r="L18" s="139" t="str">
        <f>_xll.ohRangeRetrieveError(K18)</f>
        <v/>
      </c>
      <c r="M18" s="138"/>
    </row>
    <row r="19" spans="1:13" x14ac:dyDescent="0.2">
      <c r="A19" s="109"/>
      <c r="B19" s="144" t="s">
        <v>105</v>
      </c>
      <c r="C19" s="144" t="s">
        <v>22</v>
      </c>
      <c r="D19" s="144" t="s">
        <v>72</v>
      </c>
      <c r="E19" s="144" t="s">
        <v>69</v>
      </c>
      <c r="F19" s="119" t="str">
        <f t="shared" si="0"/>
        <v>Annual</v>
      </c>
      <c r="G19" s="119" t="s">
        <v>104</v>
      </c>
      <c r="H19" s="119" t="str">
        <f t="shared" si="2"/>
        <v>30/360 (Bond Basis)</v>
      </c>
      <c r="I19" s="143">
        <v>0</v>
      </c>
      <c r="J19" s="142" t="str">
        <f t="shared" si="1"/>
        <v>EURAB6E12Y_Quote</v>
      </c>
      <c r="K19" s="140" t="str">
        <f>_xll.qlSwapRateHelper2(,$J19,$C19,Calendar,$F19,$G19,$H19,$K$3,$I19,B19,DiscountingCurve,Permanent,,ObjectOverwrite)</f>
        <v>obj_00464#0011</v>
      </c>
      <c r="L19" s="139" t="str">
        <f>_xll.ohRangeRetrieveError(K19)</f>
        <v/>
      </c>
      <c r="M19" s="138"/>
    </row>
    <row r="20" spans="1:13" x14ac:dyDescent="0.2">
      <c r="A20" s="109"/>
      <c r="B20" s="144" t="s">
        <v>105</v>
      </c>
      <c r="C20" s="144" t="s">
        <v>21</v>
      </c>
      <c r="D20" s="144" t="s">
        <v>72</v>
      </c>
      <c r="E20" s="144" t="s">
        <v>69</v>
      </c>
      <c r="F20" s="119" t="str">
        <f t="shared" si="0"/>
        <v>Annual</v>
      </c>
      <c r="G20" s="119" t="s">
        <v>104</v>
      </c>
      <c r="H20" s="119" t="str">
        <f t="shared" si="2"/>
        <v>30/360 (Bond Basis)</v>
      </c>
      <c r="I20" s="143">
        <v>0</v>
      </c>
      <c r="J20" s="142" t="str">
        <f t="shared" si="1"/>
        <v>EURAB6E13Y_Quote</v>
      </c>
      <c r="K20" s="140" t="str">
        <f>_xll.qlSwapRateHelper2(,$J20,$C20,Calendar,$F20,$G20,$H20,$K$3,$I20,B20,DiscountingCurve,Permanent,,ObjectOverwrite)</f>
        <v>obj_0046b#0011</v>
      </c>
      <c r="L20" s="139" t="str">
        <f>_xll.ohRangeRetrieveError(K20)</f>
        <v/>
      </c>
      <c r="M20" s="138"/>
    </row>
    <row r="21" spans="1:13" x14ac:dyDescent="0.2">
      <c r="A21" s="109"/>
      <c r="B21" s="144" t="s">
        <v>105</v>
      </c>
      <c r="C21" s="144" t="s">
        <v>20</v>
      </c>
      <c r="D21" s="144" t="s">
        <v>72</v>
      </c>
      <c r="E21" s="144" t="s">
        <v>69</v>
      </c>
      <c r="F21" s="119" t="str">
        <f t="shared" si="0"/>
        <v>Annual</v>
      </c>
      <c r="G21" s="119" t="s">
        <v>104</v>
      </c>
      <c r="H21" s="119" t="str">
        <f t="shared" si="2"/>
        <v>30/360 (Bond Basis)</v>
      </c>
      <c r="I21" s="143">
        <v>0</v>
      </c>
      <c r="J21" s="142" t="str">
        <f t="shared" si="1"/>
        <v>EURAB6E14Y_Quote</v>
      </c>
      <c r="K21" s="140" t="str">
        <f>_xll.qlSwapRateHelper2(,$J21,$C21,Calendar,$F21,$G21,$H21,$K$3,$I21,B21,DiscountingCurve,Permanent,,ObjectOverwrite)</f>
        <v>obj_0044a#0013</v>
      </c>
      <c r="L21" s="139" t="str">
        <f>_xll.ohRangeRetrieveError(K21)</f>
        <v/>
      </c>
      <c r="M21" s="138"/>
    </row>
    <row r="22" spans="1:13" x14ac:dyDescent="0.2">
      <c r="A22" s="109"/>
      <c r="B22" s="144" t="s">
        <v>105</v>
      </c>
      <c r="C22" s="144" t="s">
        <v>19</v>
      </c>
      <c r="D22" s="144" t="s">
        <v>72</v>
      </c>
      <c r="E22" s="144" t="s">
        <v>69</v>
      </c>
      <c r="F22" s="119" t="str">
        <f t="shared" si="0"/>
        <v>Annual</v>
      </c>
      <c r="G22" s="119" t="s">
        <v>104</v>
      </c>
      <c r="H22" s="119" t="str">
        <f t="shared" si="2"/>
        <v>30/360 (Bond Basis)</v>
      </c>
      <c r="I22" s="143">
        <v>0</v>
      </c>
      <c r="J22" s="142" t="str">
        <f t="shared" si="1"/>
        <v>EURAB6E15Y_Quote</v>
      </c>
      <c r="K22" s="140" t="str">
        <f>_xll.qlSwapRateHelper2(,$J22,$C22,Calendar,$F22,$G22,$H22,$K$3,$I22,B22,DiscountingCurve,Permanent,,ObjectOverwrite)</f>
        <v>obj_00430#0011</v>
      </c>
      <c r="L22" s="139" t="str">
        <f>_xll.ohRangeRetrieveError(K22)</f>
        <v/>
      </c>
      <c r="M22" s="138"/>
    </row>
    <row r="23" spans="1:13" x14ac:dyDescent="0.2">
      <c r="A23" s="109"/>
      <c r="B23" s="144" t="s">
        <v>105</v>
      </c>
      <c r="C23" s="144" t="s">
        <v>18</v>
      </c>
      <c r="D23" s="144" t="s">
        <v>72</v>
      </c>
      <c r="E23" s="144" t="s">
        <v>69</v>
      </c>
      <c r="F23" s="119" t="str">
        <f t="shared" si="0"/>
        <v>Annual</v>
      </c>
      <c r="G23" s="119" t="s">
        <v>104</v>
      </c>
      <c r="H23" s="119" t="str">
        <f t="shared" si="2"/>
        <v>30/360 (Bond Basis)</v>
      </c>
      <c r="I23" s="143">
        <v>0</v>
      </c>
      <c r="J23" s="142" t="str">
        <f t="shared" si="1"/>
        <v>EURAB6E16Y_Quote</v>
      </c>
      <c r="K23" s="140" t="str">
        <f>_xll.qlSwapRateHelper2(,$J23,$C23,Calendar,$F23,$G23,$H23,$K$3,$I23,B23,DiscountingCurve,Permanent,,ObjectOverwrite)</f>
        <v>obj_0042b#0011</v>
      </c>
      <c r="L23" s="139" t="str">
        <f>_xll.ohRangeRetrieveError(K23)</f>
        <v/>
      </c>
      <c r="M23" s="138"/>
    </row>
    <row r="24" spans="1:13" x14ac:dyDescent="0.2">
      <c r="A24" s="109"/>
      <c r="B24" s="144" t="s">
        <v>105</v>
      </c>
      <c r="C24" s="144" t="s">
        <v>17</v>
      </c>
      <c r="D24" s="144" t="s">
        <v>72</v>
      </c>
      <c r="E24" s="144" t="s">
        <v>69</v>
      </c>
      <c r="F24" s="119" t="str">
        <f t="shared" si="0"/>
        <v>Annual</v>
      </c>
      <c r="G24" s="119" t="s">
        <v>104</v>
      </c>
      <c r="H24" s="119" t="str">
        <f t="shared" si="2"/>
        <v>30/360 (Bond Basis)</v>
      </c>
      <c r="I24" s="143">
        <v>0</v>
      </c>
      <c r="J24" s="142" t="str">
        <f t="shared" si="1"/>
        <v>EURAB6E17Y_Quote</v>
      </c>
      <c r="K24" s="140" t="str">
        <f>_xll.qlSwapRateHelper2(,$J24,$C24,Calendar,$F24,$G24,$H24,$K$3,$I24,B24,DiscountingCurve,Permanent,,ObjectOverwrite)</f>
        <v>obj_00468#0013</v>
      </c>
      <c r="L24" s="139" t="str">
        <f>_xll.ohRangeRetrieveError(K24)</f>
        <v/>
      </c>
      <c r="M24" s="138"/>
    </row>
    <row r="25" spans="1:13" x14ac:dyDescent="0.2">
      <c r="A25" s="109"/>
      <c r="B25" s="144" t="s">
        <v>105</v>
      </c>
      <c r="C25" s="144" t="s">
        <v>16</v>
      </c>
      <c r="D25" s="144" t="s">
        <v>72</v>
      </c>
      <c r="E25" s="144" t="s">
        <v>69</v>
      </c>
      <c r="F25" s="119" t="str">
        <f t="shared" si="0"/>
        <v>Annual</v>
      </c>
      <c r="G25" s="119" t="s">
        <v>104</v>
      </c>
      <c r="H25" s="119" t="str">
        <f t="shared" si="2"/>
        <v>30/360 (Bond Basis)</v>
      </c>
      <c r="I25" s="143">
        <v>0</v>
      </c>
      <c r="J25" s="142" t="str">
        <f t="shared" si="1"/>
        <v>EURAB6E18Y_Quote</v>
      </c>
      <c r="K25" s="140" t="str">
        <f>_xll.qlSwapRateHelper2(,$J25,$C25,Calendar,$F25,$G25,$H25,$K$3,$I25,B25,DiscountingCurve,Permanent,,ObjectOverwrite)</f>
        <v>obj_0043b#0013</v>
      </c>
      <c r="L25" s="139" t="str">
        <f>_xll.ohRangeRetrieveError(K25)</f>
        <v/>
      </c>
      <c r="M25" s="138"/>
    </row>
    <row r="26" spans="1:13" x14ac:dyDescent="0.2">
      <c r="A26" s="109"/>
      <c r="B26" s="144" t="s">
        <v>105</v>
      </c>
      <c r="C26" s="144" t="s">
        <v>15</v>
      </c>
      <c r="D26" s="144" t="s">
        <v>72</v>
      </c>
      <c r="E26" s="144" t="s">
        <v>69</v>
      </c>
      <c r="F26" s="119" t="str">
        <f t="shared" si="0"/>
        <v>Annual</v>
      </c>
      <c r="G26" s="119" t="s">
        <v>104</v>
      </c>
      <c r="H26" s="119" t="str">
        <f t="shared" si="2"/>
        <v>30/360 (Bond Basis)</v>
      </c>
      <c r="I26" s="143">
        <v>0</v>
      </c>
      <c r="J26" s="142" t="str">
        <f t="shared" si="1"/>
        <v>EURAB6E19Y_Quote</v>
      </c>
      <c r="K26" s="140" t="str">
        <f>_xll.qlSwapRateHelper2(,$J26,$C26,Calendar,$F26,$G26,$H26,$K$3,$I26,B26,DiscountingCurve,Permanent,,ObjectOverwrite)</f>
        <v>obj_00462#0013</v>
      </c>
      <c r="L26" s="139" t="str">
        <f>_xll.ohRangeRetrieveError(K26)</f>
        <v/>
      </c>
      <c r="M26" s="138"/>
    </row>
    <row r="27" spans="1:13" x14ac:dyDescent="0.2">
      <c r="A27" s="109"/>
      <c r="B27" s="144" t="s">
        <v>105</v>
      </c>
      <c r="C27" s="144" t="s">
        <v>14</v>
      </c>
      <c r="D27" s="144" t="s">
        <v>72</v>
      </c>
      <c r="E27" s="144" t="s">
        <v>69</v>
      </c>
      <c r="F27" s="119" t="str">
        <f t="shared" si="0"/>
        <v>Annual</v>
      </c>
      <c r="G27" s="119" t="s">
        <v>104</v>
      </c>
      <c r="H27" s="119" t="str">
        <f t="shared" si="2"/>
        <v>30/360 (Bond Basis)</v>
      </c>
      <c r="I27" s="143">
        <v>0</v>
      </c>
      <c r="J27" s="142" t="str">
        <f t="shared" si="1"/>
        <v>EURAB6E20Y_Quote</v>
      </c>
      <c r="K27" s="140" t="str">
        <f>_xll.qlSwapRateHelper2(,$J27,$C27,Calendar,$F27,$G27,$H27,$K$3,$I27,B27,DiscountingCurve,Permanent,,ObjectOverwrite)</f>
        <v>obj_0045c#0011</v>
      </c>
      <c r="L27" s="139" t="str">
        <f>_xll.ohRangeRetrieveError(K27)</f>
        <v/>
      </c>
      <c r="M27" s="138"/>
    </row>
    <row r="28" spans="1:13" x14ac:dyDescent="0.2">
      <c r="A28" s="109"/>
      <c r="B28" s="144" t="s">
        <v>105</v>
      </c>
      <c r="C28" s="144" t="s">
        <v>13</v>
      </c>
      <c r="D28" s="144" t="s">
        <v>72</v>
      </c>
      <c r="E28" s="144" t="s">
        <v>69</v>
      </c>
      <c r="F28" s="119" t="str">
        <f t="shared" si="0"/>
        <v>Annual</v>
      </c>
      <c r="G28" s="119" t="s">
        <v>104</v>
      </c>
      <c r="H28" s="119" t="str">
        <f t="shared" si="2"/>
        <v>30/360 (Bond Basis)</v>
      </c>
      <c r="I28" s="143">
        <v>0</v>
      </c>
      <c r="J28" s="142" t="str">
        <f t="shared" si="1"/>
        <v>EURAB6E21Y_Quote</v>
      </c>
      <c r="K28" s="140" t="str">
        <f>_xll.qlSwapRateHelper2(,$J28,$C28,Calendar,$F28,$G28,$H28,$K$3,$I28,B28,DiscountingCurve,Permanent,,ObjectOverwrite)</f>
        <v>obj_00441#0011</v>
      </c>
      <c r="L28" s="139" t="str">
        <f>_xll.ohRangeRetrieveError(K28)</f>
        <v/>
      </c>
      <c r="M28" s="138"/>
    </row>
    <row r="29" spans="1:13" x14ac:dyDescent="0.2">
      <c r="A29" s="109"/>
      <c r="B29" s="144" t="s">
        <v>105</v>
      </c>
      <c r="C29" s="144" t="s">
        <v>12</v>
      </c>
      <c r="D29" s="144" t="s">
        <v>72</v>
      </c>
      <c r="E29" s="144" t="s">
        <v>69</v>
      </c>
      <c r="F29" s="119" t="str">
        <f t="shared" si="0"/>
        <v>Annual</v>
      </c>
      <c r="G29" s="119" t="s">
        <v>104</v>
      </c>
      <c r="H29" s="119" t="str">
        <f t="shared" si="2"/>
        <v>30/360 (Bond Basis)</v>
      </c>
      <c r="I29" s="143">
        <v>0</v>
      </c>
      <c r="J29" s="142" t="str">
        <f t="shared" si="1"/>
        <v>EURAB6E22Y_Quote</v>
      </c>
      <c r="K29" s="140" t="str">
        <f>_xll.qlSwapRateHelper2(,$J29,$C29,Calendar,$F29,$G29,$H29,$K$3,$I29,B29,DiscountingCurve,Permanent,,ObjectOverwrite)</f>
        <v>obj_0043a#0013</v>
      </c>
      <c r="L29" s="139" t="str">
        <f>_xll.ohRangeRetrieveError(K29)</f>
        <v/>
      </c>
      <c r="M29" s="138"/>
    </row>
    <row r="30" spans="1:13" x14ac:dyDescent="0.2">
      <c r="A30" s="109"/>
      <c r="B30" s="144" t="s">
        <v>105</v>
      </c>
      <c r="C30" s="144" t="s">
        <v>11</v>
      </c>
      <c r="D30" s="144" t="s">
        <v>72</v>
      </c>
      <c r="E30" s="144" t="s">
        <v>69</v>
      </c>
      <c r="F30" s="119" t="str">
        <f t="shared" si="0"/>
        <v>Annual</v>
      </c>
      <c r="G30" s="119" t="s">
        <v>104</v>
      </c>
      <c r="H30" s="119" t="str">
        <f t="shared" si="2"/>
        <v>30/360 (Bond Basis)</v>
      </c>
      <c r="I30" s="143">
        <v>0</v>
      </c>
      <c r="J30" s="142" t="str">
        <f t="shared" si="1"/>
        <v>EURAB6E23Y_Quote</v>
      </c>
      <c r="K30" s="140" t="str">
        <f>_xll.qlSwapRateHelper2(,$J30,$C30,Calendar,$F30,$G30,$H30,$K$3,$I30,B30,DiscountingCurve,Permanent,,ObjectOverwrite)</f>
        <v>obj_00449#0011</v>
      </c>
      <c r="L30" s="139" t="str">
        <f>_xll.ohRangeRetrieveError(K30)</f>
        <v/>
      </c>
      <c r="M30" s="138"/>
    </row>
    <row r="31" spans="1:13" x14ac:dyDescent="0.2">
      <c r="A31" s="109"/>
      <c r="B31" s="144" t="s">
        <v>105</v>
      </c>
      <c r="C31" s="144" t="s">
        <v>10</v>
      </c>
      <c r="D31" s="144" t="s">
        <v>72</v>
      </c>
      <c r="E31" s="144" t="s">
        <v>69</v>
      </c>
      <c r="F31" s="119" t="str">
        <f t="shared" si="0"/>
        <v>Annual</v>
      </c>
      <c r="G31" s="119" t="s">
        <v>104</v>
      </c>
      <c r="H31" s="119" t="str">
        <f t="shared" si="2"/>
        <v>30/360 (Bond Basis)</v>
      </c>
      <c r="I31" s="143">
        <v>0</v>
      </c>
      <c r="J31" s="142" t="str">
        <f t="shared" si="1"/>
        <v>EURAB6E24Y_Quote</v>
      </c>
      <c r="K31" s="140" t="str">
        <f>_xll.qlSwapRateHelper2(,$J31,$C31,Calendar,$F31,$G31,$H31,$K$3,$I31,B31,DiscountingCurve,Permanent,,ObjectOverwrite)</f>
        <v>obj_0043f#0013</v>
      </c>
      <c r="L31" s="139" t="str">
        <f>_xll.ohRangeRetrieveError(K31)</f>
        <v/>
      </c>
      <c r="M31" s="138"/>
    </row>
    <row r="32" spans="1:13" x14ac:dyDescent="0.2">
      <c r="A32" s="109"/>
      <c r="B32" s="144" t="s">
        <v>105</v>
      </c>
      <c r="C32" s="144" t="s">
        <v>9</v>
      </c>
      <c r="D32" s="144" t="s">
        <v>72</v>
      </c>
      <c r="E32" s="144" t="s">
        <v>69</v>
      </c>
      <c r="F32" s="119" t="str">
        <f t="shared" si="0"/>
        <v>Annual</v>
      </c>
      <c r="G32" s="119" t="s">
        <v>104</v>
      </c>
      <c r="H32" s="119" t="str">
        <f t="shared" si="2"/>
        <v>30/360 (Bond Basis)</v>
      </c>
      <c r="I32" s="143">
        <v>0</v>
      </c>
      <c r="J32" s="142" t="str">
        <f t="shared" si="1"/>
        <v>EURAB6E25Y_Quote</v>
      </c>
      <c r="K32" s="140" t="str">
        <f>_xll.qlSwapRateHelper2(,$J32,$C32,Calendar,$F32,$G32,$H32,$K$3,$I32,B32,DiscountingCurve,Permanent,,ObjectOverwrite)</f>
        <v>obj_00450#0013</v>
      </c>
      <c r="L32" s="139" t="str">
        <f>_xll.ohRangeRetrieveError(K32)</f>
        <v/>
      </c>
      <c r="M32" s="138"/>
    </row>
    <row r="33" spans="1:13" x14ac:dyDescent="0.2">
      <c r="A33" s="109"/>
      <c r="B33" s="144" t="s">
        <v>105</v>
      </c>
      <c r="C33" s="144" t="s">
        <v>8</v>
      </c>
      <c r="D33" s="144" t="s">
        <v>72</v>
      </c>
      <c r="E33" s="144" t="s">
        <v>69</v>
      </c>
      <c r="F33" s="119" t="str">
        <f t="shared" si="0"/>
        <v>Annual</v>
      </c>
      <c r="G33" s="119" t="s">
        <v>104</v>
      </c>
      <c r="H33" s="119" t="str">
        <f t="shared" si="2"/>
        <v>30/360 (Bond Basis)</v>
      </c>
      <c r="I33" s="143">
        <v>0</v>
      </c>
      <c r="J33" s="142" t="str">
        <f t="shared" si="1"/>
        <v>EURAB6E26Y_Quote</v>
      </c>
      <c r="K33" s="140" t="str">
        <f>_xll.qlSwapRateHelper2(,$J33,$C33,Calendar,$F33,$G33,$H33,$K$3,$I33,B33,DiscountingCurve,Permanent,,ObjectOverwrite)</f>
        <v>obj_00433#0011</v>
      </c>
      <c r="L33" s="139" t="str">
        <f>_xll.ohRangeRetrieveError(K33)</f>
        <v/>
      </c>
      <c r="M33" s="138"/>
    </row>
    <row r="34" spans="1:13" x14ac:dyDescent="0.2">
      <c r="A34" s="109"/>
      <c r="B34" s="144" t="s">
        <v>105</v>
      </c>
      <c r="C34" s="144" t="s">
        <v>7</v>
      </c>
      <c r="D34" s="144" t="s">
        <v>72</v>
      </c>
      <c r="E34" s="144" t="s">
        <v>69</v>
      </c>
      <c r="F34" s="119" t="str">
        <f t="shared" si="0"/>
        <v>Annual</v>
      </c>
      <c r="G34" s="119" t="s">
        <v>104</v>
      </c>
      <c r="H34" s="119" t="str">
        <f t="shared" si="2"/>
        <v>30/360 (Bond Basis)</v>
      </c>
      <c r="I34" s="143">
        <v>0</v>
      </c>
      <c r="J34" s="142" t="str">
        <f t="shared" si="1"/>
        <v>EURAB6E27Y_Quote</v>
      </c>
      <c r="K34" s="140" t="str">
        <f>_xll.qlSwapRateHelper2(,$J34,$C34,Calendar,$F34,$G34,$H34,$K$3,$I34,B34,DiscountingCurve,Permanent,,ObjectOverwrite)</f>
        <v>obj_0042d#0011</v>
      </c>
      <c r="L34" s="139" t="str">
        <f>_xll.ohRangeRetrieveError(K34)</f>
        <v/>
      </c>
      <c r="M34" s="138"/>
    </row>
    <row r="35" spans="1:13" x14ac:dyDescent="0.2">
      <c r="A35" s="109"/>
      <c r="B35" s="144" t="s">
        <v>105</v>
      </c>
      <c r="C35" s="144" t="s">
        <v>6</v>
      </c>
      <c r="D35" s="144" t="s">
        <v>72</v>
      </c>
      <c r="E35" s="144" t="s">
        <v>69</v>
      </c>
      <c r="F35" s="119" t="str">
        <f t="shared" si="0"/>
        <v>Annual</v>
      </c>
      <c r="G35" s="119" t="s">
        <v>104</v>
      </c>
      <c r="H35" s="119" t="str">
        <f t="shared" si="2"/>
        <v>30/360 (Bond Basis)</v>
      </c>
      <c r="I35" s="143">
        <v>0</v>
      </c>
      <c r="J35" s="142" t="str">
        <f t="shared" si="1"/>
        <v>EURAB6E28Y_Quote</v>
      </c>
      <c r="K35" s="140" t="str">
        <f>_xll.qlSwapRateHelper2(,$J35,$C35,Calendar,$F35,$G35,$H35,$K$3,$I35,B35,DiscountingCurve,Permanent,,ObjectOverwrite)</f>
        <v>obj_00461#0011</v>
      </c>
      <c r="L35" s="139" t="str">
        <f>_xll.ohRangeRetrieveError(K35)</f>
        <v/>
      </c>
      <c r="M35" s="138"/>
    </row>
    <row r="36" spans="1:13" x14ac:dyDescent="0.2">
      <c r="A36" s="109"/>
      <c r="B36" s="144" t="s">
        <v>105</v>
      </c>
      <c r="C36" s="144" t="s">
        <v>5</v>
      </c>
      <c r="D36" s="144" t="s">
        <v>72</v>
      </c>
      <c r="E36" s="144" t="s">
        <v>69</v>
      </c>
      <c r="F36" s="119" t="str">
        <f t="shared" si="0"/>
        <v>Annual</v>
      </c>
      <c r="G36" s="119" t="s">
        <v>104</v>
      </c>
      <c r="H36" s="119" t="str">
        <f t="shared" si="2"/>
        <v>30/360 (Bond Basis)</v>
      </c>
      <c r="I36" s="143">
        <v>0</v>
      </c>
      <c r="J36" s="142" t="str">
        <f t="shared" si="1"/>
        <v>EURAB6E29Y_Quote</v>
      </c>
      <c r="K36" s="140" t="str">
        <f>_xll.qlSwapRateHelper2(,$J36,$C36,Calendar,$F36,$G36,$H36,$K$3,$I36,B36,DiscountingCurve,Permanent,,ObjectOverwrite)</f>
        <v>obj_00452#0013</v>
      </c>
      <c r="L36" s="139" t="str">
        <f>_xll.ohRangeRetrieveError(K36)</f>
        <v/>
      </c>
      <c r="M36" s="138"/>
    </row>
    <row r="37" spans="1:13" x14ac:dyDescent="0.2">
      <c r="A37" s="109"/>
      <c r="B37" s="144" t="s">
        <v>105</v>
      </c>
      <c r="C37" s="144" t="s">
        <v>4</v>
      </c>
      <c r="D37" s="144" t="s">
        <v>72</v>
      </c>
      <c r="E37" s="144" t="s">
        <v>69</v>
      </c>
      <c r="F37" s="119" t="str">
        <f t="shared" si="0"/>
        <v>Annual</v>
      </c>
      <c r="G37" s="119" t="s">
        <v>104</v>
      </c>
      <c r="H37" s="119" t="str">
        <f t="shared" si="2"/>
        <v>30/360 (Bond Basis)</v>
      </c>
      <c r="I37" s="143">
        <v>0</v>
      </c>
      <c r="J37" s="142" t="str">
        <f t="shared" si="1"/>
        <v>EURAB6E30Y_Quote</v>
      </c>
      <c r="K37" s="140" t="str">
        <f>_xll.qlSwapRateHelper2(,$J37,$C37,Calendar,$F37,$G37,$H37,$K$3,$I37,B37,DiscountingCurve,Permanent,,ObjectOverwrite)</f>
        <v>obj_00457#0011</v>
      </c>
      <c r="L37" s="139" t="str">
        <f>_xll.ohRangeRetrieveError(K37)</f>
        <v/>
      </c>
      <c r="M37" s="138"/>
    </row>
    <row r="38" spans="1:13" x14ac:dyDescent="0.2">
      <c r="A38" s="109"/>
      <c r="B38" s="144" t="s">
        <v>105</v>
      </c>
      <c r="C38" s="144" t="s">
        <v>3</v>
      </c>
      <c r="D38" s="144" t="s">
        <v>72</v>
      </c>
      <c r="E38" s="144" t="s">
        <v>69</v>
      </c>
      <c r="F38" s="119" t="str">
        <f t="shared" si="0"/>
        <v>Annual</v>
      </c>
      <c r="G38" s="119" t="s">
        <v>104</v>
      </c>
      <c r="H38" s="119" t="str">
        <f t="shared" si="2"/>
        <v>30/360 (Bond Basis)</v>
      </c>
      <c r="I38" s="143">
        <v>0</v>
      </c>
      <c r="J38" s="142" t="str">
        <f t="shared" si="1"/>
        <v>EURAB6E35Y_Quote</v>
      </c>
      <c r="K38" s="140" t="str">
        <f>_xll.qlSwapRateHelper2(,$J38,$C38,Calendar,$F38,$G38,$H38,$K$3,$I38,B38,DiscountingCurve,Permanent,,ObjectOverwrite)</f>
        <v>obj_0044f#0011</v>
      </c>
      <c r="L38" s="139" t="str">
        <f>_xll.ohRangeRetrieveError(K38)</f>
        <v/>
      </c>
      <c r="M38" s="138"/>
    </row>
    <row r="39" spans="1:13" x14ac:dyDescent="0.2">
      <c r="A39" s="109"/>
      <c r="B39" s="144" t="s">
        <v>105</v>
      </c>
      <c r="C39" s="144" t="s">
        <v>2</v>
      </c>
      <c r="D39" s="144" t="s">
        <v>72</v>
      </c>
      <c r="E39" s="144" t="s">
        <v>69</v>
      </c>
      <c r="F39" s="119" t="str">
        <f t="shared" si="0"/>
        <v>Annual</v>
      </c>
      <c r="G39" s="119" t="s">
        <v>104</v>
      </c>
      <c r="H39" s="119" t="str">
        <f t="shared" si="2"/>
        <v>30/360 (Bond Basis)</v>
      </c>
      <c r="I39" s="143">
        <v>0</v>
      </c>
      <c r="J39" s="142" t="str">
        <f t="shared" si="1"/>
        <v>EURAB6E40Y_Quote</v>
      </c>
      <c r="K39" s="140" t="str">
        <f>_xll.qlSwapRateHelper2(,$J39,$C39,Calendar,$F39,$G39,$H39,$K$3,$I39,B39,DiscountingCurve,Permanent,,ObjectOverwrite)</f>
        <v>obj_00467#0011</v>
      </c>
      <c r="L39" s="139" t="str">
        <f>_xll.ohRangeRetrieveError(K39)</f>
        <v/>
      </c>
      <c r="M39" s="138"/>
    </row>
    <row r="40" spans="1:13" x14ac:dyDescent="0.2">
      <c r="A40" s="109"/>
      <c r="B40" s="144" t="s">
        <v>105</v>
      </c>
      <c r="C40" s="144" t="s">
        <v>1</v>
      </c>
      <c r="D40" s="144" t="s">
        <v>72</v>
      </c>
      <c r="E40" s="144" t="s">
        <v>69</v>
      </c>
      <c r="F40" s="119" t="str">
        <f t="shared" si="0"/>
        <v>Annual</v>
      </c>
      <c r="G40" s="119" t="s">
        <v>104</v>
      </c>
      <c r="H40" s="119" t="str">
        <f t="shared" si="2"/>
        <v>30/360 (Bond Basis)</v>
      </c>
      <c r="I40" s="143">
        <v>0</v>
      </c>
      <c r="J40" s="142" t="str">
        <f t="shared" si="1"/>
        <v>EURAB6E50Y_Quote</v>
      </c>
      <c r="K40" s="140" t="str">
        <f>_xll.qlSwapRateHelper2(,$J40,$C40,Calendar,$F40,$G40,$H40,$K$3,$I40,B40,DiscountingCurve,Permanent,,ObjectOverwrite)</f>
        <v>obj_00463#0011</v>
      </c>
      <c r="L40" s="139" t="str">
        <f>_xll.ohRangeRetrieveError(K40)</f>
        <v/>
      </c>
      <c r="M40" s="138"/>
    </row>
    <row r="41" spans="1:13" x14ac:dyDescent="0.2">
      <c r="A41" s="109"/>
      <c r="B41" s="144" t="s">
        <v>105</v>
      </c>
      <c r="C41" s="144" t="s">
        <v>0</v>
      </c>
      <c r="D41" s="144" t="s">
        <v>72</v>
      </c>
      <c r="E41" s="144" t="s">
        <v>69</v>
      </c>
      <c r="F41" s="119" t="str">
        <f t="shared" si="0"/>
        <v>Annual</v>
      </c>
      <c r="G41" s="119" t="s">
        <v>104</v>
      </c>
      <c r="H41" s="119" t="str">
        <f t="shared" si="2"/>
        <v>30/360 (Bond Basis)</v>
      </c>
      <c r="I41" s="143">
        <v>0</v>
      </c>
      <c r="J41" s="142" t="str">
        <f t="shared" si="1"/>
        <v>EURAB6E60Y_Quote</v>
      </c>
      <c r="K41" s="140" t="str">
        <f>_xll.qlSwapRateHelper2(,$J41,$C41,Calendar,$F41,$G41,$H41,$K$3,$I41,B41,DiscountingCurve,Permanent,,ObjectOverwrite)</f>
        <v>obj_00446#0013</v>
      </c>
      <c r="L41" s="139" t="str">
        <f>_xll.ohRangeRetrieveError(K41)</f>
        <v/>
      </c>
      <c r="M41" s="138"/>
    </row>
    <row r="42" spans="1:13" ht="13.5" thickBot="1" x14ac:dyDescent="0.25">
      <c r="A42" s="107"/>
      <c r="B42" s="106"/>
      <c r="C42" s="106"/>
      <c r="D42" s="106"/>
      <c r="E42" s="106"/>
      <c r="F42" s="106"/>
      <c r="G42" s="106"/>
      <c r="H42" s="106"/>
      <c r="I42" s="106"/>
      <c r="J42" s="106"/>
      <c r="K42" s="105"/>
      <c r="L42" s="105"/>
      <c r="M42" s="137"/>
    </row>
  </sheetData>
  <dataValidations count="1">
    <dataValidation type="list" allowBlank="1" showInputMessage="1" showErrorMessage="1" sqref="G5:G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33</vt:i4>
      </vt:variant>
    </vt:vector>
  </HeadingPairs>
  <TitlesOfParts>
    <vt:vector size="39" baseType="lpstr">
      <vt:lpstr>General Settings</vt:lpstr>
      <vt:lpstr>RateHelpers</vt:lpstr>
      <vt:lpstr>Selected</vt:lpstr>
      <vt:lpstr>Deposits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2014-09-26T09:01:48Z</dcterms:modified>
</cp:coreProperties>
</file>