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2015" tabRatio="723"/>
  </bookViews>
  <sheets>
    <sheet name="General Settings" sheetId="56" r:id="rId1"/>
    <sheet name="Fixings" sheetId="66" r:id="rId2"/>
    <sheet name="CNY Deposits" sheetId="15" r:id="rId3"/>
    <sheet name="CNH Deposits" sheetId="70" r:id="rId4"/>
    <sheet name="CNY FRAs" sheetId="16" r:id="rId5"/>
    <sheet name="CNH FRAs" sheetId="71" r:id="rId6"/>
    <sheet name="CNY Swap7DRepo" sheetId="77" r:id="rId7"/>
    <sheet name="CNY Swap7DRepoND" sheetId="26" r:id="rId8"/>
    <sheet name="CNY Swap1YLending" sheetId="76" r:id="rId9"/>
    <sheet name="CNY SwapONShibor" sheetId="78" r:id="rId10"/>
    <sheet name="CNY Swap3MShibor" sheetId="25" r:id="rId11"/>
    <sheet name="CNH Swap3MShibor" sheetId="75" r:id="rId12"/>
    <sheet name="CNH Swap3MHibor" sheetId="73" r:id="rId13"/>
  </sheets>
  <definedNames>
    <definedName name="Contributor" localSheetId="5">'CNH FRAs'!$I$2</definedName>
    <definedName name="Contributor" localSheetId="12">'CNH Swap3MHibor'!$M$2</definedName>
    <definedName name="Contributor" localSheetId="11">'CNH Swap3MShibor'!$M$2</definedName>
    <definedName name="Contributor" localSheetId="4">'CNY FRAs'!$I$2</definedName>
    <definedName name="Contributor" localSheetId="8">'CNY Swap1YLending'!$M$2</definedName>
    <definedName name="Contributor" localSheetId="10">'CNY Swap3MShibor'!$M$2</definedName>
    <definedName name="Contributor" localSheetId="6">'CNY Swap7DRepo'!$M$2</definedName>
    <definedName name="Contributor" localSheetId="7">'CNY Swap7DRepoND'!$M$2</definedName>
    <definedName name="Contributor" localSheetId="9">'CNY SwapONShibor'!$M$2</definedName>
    <definedName name="Contributors">'General Settings'!$C$20:$C$31</definedName>
    <definedName name="ContributorsCodes">'General Settings'!$D$20:$D$31</definedName>
    <definedName name="ContributorTable">'General Settings'!$C$20:$D$31</definedName>
    <definedName name="Counter" localSheetId="11">#REF!</definedName>
    <definedName name="Counter" localSheetId="8">#REF!</definedName>
    <definedName name="Counter" localSheetId="6">#REF!</definedName>
    <definedName name="Counter" localSheetId="9">#REF!</definedName>
    <definedName name="Counter">#REF!</definedName>
    <definedName name="EvaluationDate">'General Settings'!$D$14</definedName>
    <definedName name="FileOverwrite">'General Settings'!$D$13</definedName>
    <definedName name="Instruments" localSheetId="5">'CNH FRAs'!$H$5:$H$31</definedName>
    <definedName name="Instruments" localSheetId="12">'CNH Swap3MHibor'!$L$5:$L$42</definedName>
    <definedName name="Instruments" localSheetId="11">'CNH Swap3MShibor'!$L$5:$L$42</definedName>
    <definedName name="Instruments" localSheetId="4">'CNY FRAs'!$H$5:$H$31</definedName>
    <definedName name="Instruments" localSheetId="8">'CNY Swap1YLending'!$L$5:$L$42</definedName>
    <definedName name="Instruments" localSheetId="10">'CNY Swap3MShibor'!$L$5:$L$42</definedName>
    <definedName name="Instruments" localSheetId="6">'CNY Swap7DRepo'!$L$5:$L$42</definedName>
    <definedName name="Instruments" localSheetId="7">'CNY Swap7DRepoND'!$L$5:$L$42</definedName>
    <definedName name="Instruments" localSheetId="9">'CNY SwapONShibor'!$L$5:$L$42</definedName>
    <definedName name="InterpolationType">'General Settings'!$D$8</definedName>
    <definedName name="LastFixingsTrigger">'General Settings'!$D$7</definedName>
    <definedName name="LastUpdate">'General Settings'!$I$25</definedName>
    <definedName name="LiveDataFeed">'General Settings'!$I$26</definedName>
    <definedName name="ObjectOverwrite">'General Settings'!$D$10</definedName>
    <definedName name="OffCalendar">'General Settings'!$I$18</definedName>
    <definedName name="OffCurrency">'General Settings'!$I$15</definedName>
    <definedName name="OffFamilyName">'General Settings'!$I$19</definedName>
    <definedName name="OffMoneyMarketDayCounter">'General Settings'!$I$20</definedName>
    <definedName name="OffPriceTickValue">'General Settings'!$I$17</definedName>
    <definedName name="OffRateTickValue">'General Settings'!$I$16</definedName>
    <definedName name="OnCalendar">'General Settings'!$I$8</definedName>
    <definedName name="OnCurrency">'General Settings'!$I$5</definedName>
    <definedName name="OnFamilyName">'General Settings'!$I$9</definedName>
    <definedName name="OnMoneyMarketDayCounter">'General Settings'!$I$10</definedName>
    <definedName name="OnPriceTickValue">'General Settings'!$I$7</definedName>
    <definedName name="OnRateTickValue">'General Settings'!$I$6</definedName>
    <definedName name="Permanent">'General Settings'!$D$9</definedName>
    <definedName name="Quote" localSheetId="3">'CNH Deposits'!$L$3:$L$20</definedName>
    <definedName name="Quote" localSheetId="5">'CNH FRAs'!$R$5:$R$31</definedName>
    <definedName name="Quote" localSheetId="12">'CNH Swap3MHibor'!$V$5:$V$42</definedName>
    <definedName name="Quote" localSheetId="11">'CNH Swap3MShibor'!$V$5:$V$42</definedName>
    <definedName name="Quote" localSheetId="2">'CNY Deposits'!$L$3:$L$20</definedName>
    <definedName name="Quote" localSheetId="4">'CNY FRAs'!$R$5:$R$31</definedName>
    <definedName name="Quote" localSheetId="10">'CNY Swap3MShibor'!$V$5:$V$42</definedName>
    <definedName name="QuoteLive" localSheetId="3">'CNH Deposits'!$H$3:$H$20</definedName>
    <definedName name="QuoteLive" localSheetId="5">'CNH FRAs'!$N$5:$N$31</definedName>
    <definedName name="QuoteLive" localSheetId="12">'CNH Swap3MHibor'!$R$5:$R$42</definedName>
    <definedName name="QuoteLive" localSheetId="11">'CNH Swap3MShibor'!$R$5:$R$42</definedName>
    <definedName name="QuoteLive" localSheetId="2">'CNY Deposits'!$H$3:$H$20</definedName>
    <definedName name="QuoteLive" localSheetId="4">'CNY FRAs'!$N$5:$N$31</definedName>
    <definedName name="QuoteLive" localSheetId="8">'CNY Swap1YLending'!$R$5:$R$42</definedName>
    <definedName name="QuoteLive" localSheetId="10">'CNY Swap3MShibor'!$R$5:$R$42</definedName>
    <definedName name="QuoteLive" localSheetId="6">'CNY Swap7DRepo'!$R$5:$R$42</definedName>
    <definedName name="QuoteLive" localSheetId="7">'CNY Swap7DRepoND'!$R$5:$R$42</definedName>
    <definedName name="QuoteLive" localSheetId="9">'CNY SwapONShibor'!$R$5:$R$42</definedName>
    <definedName name="QuoteStatic" localSheetId="3">'CNH Deposits'!$J$3:$J$20</definedName>
    <definedName name="QuoteStatic" localSheetId="5">'CNH FRAs'!$P$5:$P$31</definedName>
    <definedName name="QuoteStatic" localSheetId="12">'CNH Swap3MHibor'!$T$5:$T$42</definedName>
    <definedName name="QuoteStatic" localSheetId="11">'CNH Swap3MShibor'!$T$5:$T$42</definedName>
    <definedName name="QuoteStatic" localSheetId="2">'CNY Deposits'!$J$3:$J$20</definedName>
    <definedName name="QuoteStatic" localSheetId="4">'CNY FRAs'!$P$5:$P$31</definedName>
    <definedName name="QuoteStatic" localSheetId="8">'CNY Swap1YLending'!$T$5:$T$42</definedName>
    <definedName name="QuoteStatic" localSheetId="10">'CNY Swap3MShibor'!$T$5:$T$42</definedName>
    <definedName name="QuoteStatic" localSheetId="6">'CNY Swap7DRepo'!$T$5:$T$42</definedName>
    <definedName name="QuoteStatic" localSheetId="7">'CNY Swap7DRepoND'!$T$5:$T$42</definedName>
    <definedName name="QuoteStatic" localSheetId="9">'CNY SwapONShibor'!$T$5:$T$42</definedName>
    <definedName name="QuoteSuffix">'General Settings'!$D$15</definedName>
    <definedName name="ReutersRtMode">'General Settings'!$D$5</definedName>
    <definedName name="SerializationPath">'General Settings'!$D$12</definedName>
    <definedName name="Serialize">'General Settings'!$D$11</definedName>
    <definedName name="Trigger">'General Settings'!$I$24</definedName>
    <definedName name="TriggerCounter">'General Settings'!$D$6</definedName>
  </definedNames>
  <calcPr calcId="145621"/>
</workbook>
</file>

<file path=xl/calcChain.xml><?xml version="1.0" encoding="utf-8"?>
<calcChain xmlns="http://schemas.openxmlformats.org/spreadsheetml/2006/main">
  <c r="H25" i="66" l="1"/>
  <c r="H24" i="66"/>
  <c r="H23" i="66"/>
  <c r="H22" i="66"/>
  <c r="M24" i="66"/>
  <c r="M25" i="66"/>
  <c r="M23" i="66"/>
  <c r="M22" i="66"/>
  <c r="P25" i="66"/>
  <c r="P24" i="66"/>
  <c r="P23" i="66"/>
  <c r="P22" i="66"/>
  <c r="N3" i="66"/>
  <c r="N5" i="66"/>
  <c r="J25" i="66"/>
  <c r="K25" i="66" s="1"/>
  <c r="J23" i="66"/>
  <c r="K23" i="66" s="1"/>
  <c r="J24" i="66"/>
  <c r="K24" i="66" s="1"/>
  <c r="S24" i="66"/>
  <c r="S23" i="66"/>
  <c r="S25" i="66"/>
  <c r="J22" i="66"/>
  <c r="K22" i="66" s="1"/>
  <c r="S22" i="66"/>
  <c r="Q23" i="66" l="1"/>
  <c r="Q24" i="66"/>
  <c r="Q22" i="66"/>
  <c r="Q25" i="66"/>
  <c r="T24" i="66" l="1"/>
  <c r="T23" i="66"/>
  <c r="T25" i="66"/>
  <c r="T22" i="66"/>
  <c r="V22" i="66"/>
  <c r="V25" i="66"/>
  <c r="V24" i="66"/>
  <c r="V23" i="66"/>
  <c r="U23" i="66" l="1"/>
  <c r="W23" i="66" s="1"/>
  <c r="U24" i="66"/>
  <c r="W24" i="66" s="1"/>
  <c r="U25" i="66"/>
  <c r="W25" i="66" s="1"/>
  <c r="U22" i="66"/>
  <c r="W22" i="66" s="1"/>
  <c r="V5" i="73" l="1" a="1"/>
  <c r="V5" i="75" a="1"/>
  <c r="V5" i="25" a="1"/>
  <c r="R5" i="71" a="1"/>
  <c r="R5" i="16" a="1"/>
  <c r="L3" i="70" a="1"/>
  <c r="L3" i="70"/>
  <c r="L4" i="70"/>
  <c r="L10" i="70"/>
  <c r="L11" i="70"/>
  <c r="L12" i="70"/>
  <c r="L20" i="70"/>
  <c r="L3" i="15" a="1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V14" i="75" l="1"/>
  <c r="V31" i="75"/>
  <c r="V39" i="75"/>
  <c r="V9" i="75"/>
  <c r="V17" i="75"/>
  <c r="V25" i="75"/>
  <c r="V18" i="75"/>
  <c r="V26" i="75"/>
  <c r="V34" i="75"/>
  <c r="V42" i="75"/>
  <c r="V35" i="75"/>
  <c r="R24" i="71"/>
  <c r="R9" i="71"/>
  <c r="R26" i="71"/>
  <c r="R11" i="71"/>
  <c r="R19" i="71"/>
  <c r="R27" i="71"/>
  <c r="V27" i="75"/>
  <c r="R20" i="71"/>
  <c r="V20" i="75"/>
  <c r="L5" i="70"/>
  <c r="L13" i="70"/>
  <c r="L6" i="70"/>
  <c r="L14" i="70"/>
  <c r="L7" i="70"/>
  <c r="L15" i="70"/>
  <c r="L8" i="70"/>
  <c r="L16" i="70"/>
  <c r="L9" i="70"/>
  <c r="L17" i="70"/>
  <c r="L19" i="70"/>
  <c r="R13" i="71"/>
  <c r="V12" i="75"/>
  <c r="L18" i="70"/>
  <c r="R12" i="71"/>
  <c r="V6" i="25"/>
  <c r="V7" i="25"/>
  <c r="V15" i="25"/>
  <c r="V23" i="25"/>
  <c r="V31" i="25"/>
  <c r="V9" i="25"/>
  <c r="V17" i="25"/>
  <c r="V41" i="25"/>
  <c r="V10" i="25"/>
  <c r="V18" i="25"/>
  <c r="V26" i="25"/>
  <c r="V34" i="25"/>
  <c r="V42" i="25"/>
  <c r="R42" i="73"/>
  <c r="V42" i="73" s="1"/>
  <c r="R41" i="73"/>
  <c r="V41" i="73" s="1"/>
  <c r="R40" i="73"/>
  <c r="V40" i="73" s="1"/>
  <c r="R39" i="73"/>
  <c r="V39" i="73" s="1"/>
  <c r="R38" i="73"/>
  <c r="V38" i="73" s="1"/>
  <c r="R37" i="73"/>
  <c r="V37" i="73" s="1"/>
  <c r="R36" i="73"/>
  <c r="V36" i="73" s="1"/>
  <c r="R35" i="73"/>
  <c r="V35" i="73" s="1"/>
  <c r="R34" i="73"/>
  <c r="V34" i="73" s="1"/>
  <c r="R33" i="73"/>
  <c r="V33" i="73" s="1"/>
  <c r="R32" i="73"/>
  <c r="V32" i="73" s="1"/>
  <c r="R31" i="73"/>
  <c r="V31" i="73" s="1"/>
  <c r="R30" i="73"/>
  <c r="V30" i="73" s="1"/>
  <c r="R29" i="73"/>
  <c r="V29" i="73" s="1"/>
  <c r="R28" i="73"/>
  <c r="V28" i="73" s="1"/>
  <c r="R27" i="73"/>
  <c r="V27" i="73" s="1"/>
  <c r="R26" i="73"/>
  <c r="V26" i="73" s="1"/>
  <c r="R25" i="73"/>
  <c r="V25" i="73" s="1"/>
  <c r="R24" i="73"/>
  <c r="V24" i="73" s="1"/>
  <c r="R23" i="73"/>
  <c r="V23" i="73" s="1"/>
  <c r="R22" i="73"/>
  <c r="V22" i="73" s="1"/>
  <c r="R21" i="73"/>
  <c r="V21" i="73" s="1"/>
  <c r="R20" i="73"/>
  <c r="V20" i="73" s="1"/>
  <c r="R19" i="73"/>
  <c r="V19" i="73" s="1"/>
  <c r="R18" i="73"/>
  <c r="V18" i="73" s="1"/>
  <c r="R17" i="73"/>
  <c r="V17" i="73" s="1"/>
  <c r="R16" i="73"/>
  <c r="V16" i="73" s="1"/>
  <c r="R15" i="73"/>
  <c r="V15" i="73" s="1"/>
  <c r="R14" i="73"/>
  <c r="V14" i="73" s="1"/>
  <c r="R13" i="73"/>
  <c r="V13" i="73" s="1"/>
  <c r="R12" i="73"/>
  <c r="V12" i="73" s="1"/>
  <c r="R11" i="73"/>
  <c r="V11" i="73" s="1"/>
  <c r="R10" i="73"/>
  <c r="V10" i="73" s="1"/>
  <c r="R9" i="73"/>
  <c r="V9" i="73" s="1"/>
  <c r="R8" i="73"/>
  <c r="V8" i="73" s="1"/>
  <c r="R7" i="73"/>
  <c r="V7" i="73" s="1"/>
  <c r="R6" i="73"/>
  <c r="V6" i="73" s="1"/>
  <c r="R5" i="73"/>
  <c r="V5" i="73" s="1"/>
  <c r="R42" i="75"/>
  <c r="R41" i="75"/>
  <c r="V41" i="75" s="1"/>
  <c r="R40" i="75"/>
  <c r="V40" i="75" s="1"/>
  <c r="R39" i="75"/>
  <c r="R38" i="75"/>
  <c r="V38" i="75" s="1"/>
  <c r="R37" i="75"/>
  <c r="V37" i="75" s="1"/>
  <c r="R36" i="75"/>
  <c r="V36" i="75" s="1"/>
  <c r="R35" i="75"/>
  <c r="R34" i="75"/>
  <c r="R33" i="75"/>
  <c r="V33" i="75" s="1"/>
  <c r="R32" i="75"/>
  <c r="V32" i="75" s="1"/>
  <c r="R31" i="75"/>
  <c r="R30" i="75"/>
  <c r="V30" i="75" s="1"/>
  <c r="R29" i="75"/>
  <c r="V29" i="75" s="1"/>
  <c r="R28" i="75"/>
  <c r="V28" i="75" s="1"/>
  <c r="R27" i="75"/>
  <c r="R26" i="75"/>
  <c r="R25" i="75"/>
  <c r="R24" i="75"/>
  <c r="V24" i="75" s="1"/>
  <c r="R23" i="75"/>
  <c r="V23" i="75" s="1"/>
  <c r="R22" i="75"/>
  <c r="V22" i="75" s="1"/>
  <c r="R21" i="75"/>
  <c r="V21" i="75" s="1"/>
  <c r="R20" i="75"/>
  <c r="R19" i="75"/>
  <c r="V19" i="75" s="1"/>
  <c r="R18" i="75"/>
  <c r="R17" i="75"/>
  <c r="R16" i="75"/>
  <c r="V16" i="75" s="1"/>
  <c r="R15" i="75"/>
  <c r="V15" i="75" s="1"/>
  <c r="R14" i="75"/>
  <c r="R13" i="75"/>
  <c r="V13" i="75" s="1"/>
  <c r="R12" i="75"/>
  <c r="R11" i="75"/>
  <c r="V11" i="75" s="1"/>
  <c r="R10" i="75"/>
  <c r="V10" i="75" s="1"/>
  <c r="R9" i="75"/>
  <c r="R8" i="75"/>
  <c r="V8" i="75" s="1"/>
  <c r="R7" i="75"/>
  <c r="V7" i="75" s="1"/>
  <c r="R6" i="75"/>
  <c r="V6" i="75" s="1"/>
  <c r="R5" i="75"/>
  <c r="V5" i="75" s="1"/>
  <c r="R42" i="25"/>
  <c r="R41" i="25"/>
  <c r="R40" i="25"/>
  <c r="V40" i="25" s="1"/>
  <c r="R39" i="25"/>
  <c r="V39" i="25" s="1"/>
  <c r="R38" i="25"/>
  <c r="V38" i="25" s="1"/>
  <c r="R37" i="25"/>
  <c r="V37" i="25" s="1"/>
  <c r="R36" i="25"/>
  <c r="V36" i="25" s="1"/>
  <c r="R35" i="25"/>
  <c r="V35" i="25" s="1"/>
  <c r="R34" i="25"/>
  <c r="R33" i="25"/>
  <c r="V33" i="25" s="1"/>
  <c r="R32" i="25"/>
  <c r="V32" i="25" s="1"/>
  <c r="R31" i="25"/>
  <c r="R30" i="25"/>
  <c r="V30" i="25" s="1"/>
  <c r="R29" i="25"/>
  <c r="V29" i="25" s="1"/>
  <c r="R28" i="25"/>
  <c r="V28" i="25" s="1"/>
  <c r="R27" i="25"/>
  <c r="V27" i="25" s="1"/>
  <c r="R26" i="25"/>
  <c r="R25" i="25"/>
  <c r="V25" i="25" s="1"/>
  <c r="R24" i="25"/>
  <c r="V24" i="25" s="1"/>
  <c r="R23" i="25"/>
  <c r="R22" i="25"/>
  <c r="V22" i="25" s="1"/>
  <c r="R21" i="25"/>
  <c r="V21" i="25" s="1"/>
  <c r="R20" i="25"/>
  <c r="V20" i="25" s="1"/>
  <c r="R19" i="25"/>
  <c r="V19" i="25" s="1"/>
  <c r="R18" i="25"/>
  <c r="R17" i="25"/>
  <c r="R16" i="25"/>
  <c r="V16" i="25" s="1"/>
  <c r="R15" i="25"/>
  <c r="R14" i="25"/>
  <c r="V14" i="25" s="1"/>
  <c r="R13" i="25"/>
  <c r="V13" i="25" s="1"/>
  <c r="R12" i="25"/>
  <c r="V12" i="25" s="1"/>
  <c r="R11" i="25"/>
  <c r="V11" i="25" s="1"/>
  <c r="R10" i="25"/>
  <c r="R9" i="25"/>
  <c r="R8" i="25"/>
  <c r="V8" i="25" s="1"/>
  <c r="R7" i="25"/>
  <c r="R6" i="25"/>
  <c r="R5" i="25"/>
  <c r="V5" i="25" s="1"/>
  <c r="R42" i="78"/>
  <c r="R41" i="78"/>
  <c r="R40" i="78"/>
  <c r="R39" i="78"/>
  <c r="R38" i="78"/>
  <c r="R37" i="78"/>
  <c r="R36" i="78"/>
  <c r="R35" i="78"/>
  <c r="R34" i="78"/>
  <c r="R33" i="78"/>
  <c r="R32" i="78"/>
  <c r="R31" i="78"/>
  <c r="R30" i="78"/>
  <c r="R29" i="78"/>
  <c r="R28" i="78"/>
  <c r="R27" i="78"/>
  <c r="R26" i="78"/>
  <c r="R25" i="78"/>
  <c r="R24" i="78"/>
  <c r="R23" i="78"/>
  <c r="R22" i="78"/>
  <c r="R21" i="78"/>
  <c r="R20" i="78"/>
  <c r="R19" i="78"/>
  <c r="R18" i="78"/>
  <c r="R17" i="78"/>
  <c r="R16" i="78"/>
  <c r="R15" i="78"/>
  <c r="R14" i="78"/>
  <c r="R13" i="78"/>
  <c r="R12" i="78"/>
  <c r="R11" i="78"/>
  <c r="R10" i="78"/>
  <c r="R9" i="78"/>
  <c r="R8" i="78"/>
  <c r="R7" i="78"/>
  <c r="R6" i="78"/>
  <c r="R5" i="78"/>
  <c r="R42" i="76"/>
  <c r="R41" i="76"/>
  <c r="R40" i="76"/>
  <c r="R39" i="76"/>
  <c r="R38" i="76"/>
  <c r="R37" i="76"/>
  <c r="R36" i="76"/>
  <c r="R35" i="76"/>
  <c r="R34" i="76"/>
  <c r="R33" i="76"/>
  <c r="R32" i="76"/>
  <c r="R31" i="76"/>
  <c r="R30" i="76"/>
  <c r="R29" i="76"/>
  <c r="R28" i="76"/>
  <c r="R27" i="76"/>
  <c r="R26" i="76"/>
  <c r="R25" i="76"/>
  <c r="R24" i="76"/>
  <c r="R23" i="76"/>
  <c r="R22" i="76"/>
  <c r="R21" i="76"/>
  <c r="R20" i="76"/>
  <c r="R19" i="76"/>
  <c r="R18" i="76"/>
  <c r="R17" i="76"/>
  <c r="R16" i="76"/>
  <c r="R15" i="76"/>
  <c r="R14" i="76"/>
  <c r="R13" i="76"/>
  <c r="R12" i="76"/>
  <c r="R11" i="76"/>
  <c r="R10" i="76"/>
  <c r="R9" i="76"/>
  <c r="R8" i="76"/>
  <c r="R7" i="76"/>
  <c r="R6" i="76"/>
  <c r="R5" i="76"/>
  <c r="R42" i="26"/>
  <c r="R41" i="26"/>
  <c r="R40" i="26"/>
  <c r="R39" i="26"/>
  <c r="R38" i="26"/>
  <c r="R37" i="26"/>
  <c r="R36" i="26"/>
  <c r="R35" i="26"/>
  <c r="R34" i="26"/>
  <c r="R33" i="26"/>
  <c r="R32" i="26"/>
  <c r="R31" i="26"/>
  <c r="R30" i="26"/>
  <c r="R29" i="26"/>
  <c r="R28" i="26"/>
  <c r="R27" i="26"/>
  <c r="R26" i="26"/>
  <c r="R25" i="26"/>
  <c r="R24" i="26"/>
  <c r="R23" i="26"/>
  <c r="R22" i="26"/>
  <c r="R21" i="26"/>
  <c r="R20" i="26"/>
  <c r="R19" i="26"/>
  <c r="R18" i="26"/>
  <c r="R17" i="26"/>
  <c r="R16" i="26"/>
  <c r="R15" i="26"/>
  <c r="R14" i="26"/>
  <c r="R13" i="26"/>
  <c r="R12" i="26"/>
  <c r="R11" i="26"/>
  <c r="R10" i="26"/>
  <c r="R9" i="26"/>
  <c r="R8" i="26"/>
  <c r="R7" i="26"/>
  <c r="R6" i="26"/>
  <c r="R5" i="26"/>
  <c r="R42" i="77"/>
  <c r="R41" i="77"/>
  <c r="R40" i="77"/>
  <c r="R39" i="77"/>
  <c r="R38" i="77"/>
  <c r="R37" i="77"/>
  <c r="R36" i="77"/>
  <c r="R35" i="77"/>
  <c r="R34" i="77"/>
  <c r="R33" i="77"/>
  <c r="R32" i="77"/>
  <c r="R31" i="77"/>
  <c r="R30" i="77"/>
  <c r="R29" i="77"/>
  <c r="R28" i="77"/>
  <c r="R27" i="77"/>
  <c r="R26" i="77"/>
  <c r="R25" i="77"/>
  <c r="R24" i="77"/>
  <c r="R23" i="77"/>
  <c r="R22" i="77"/>
  <c r="R21" i="77"/>
  <c r="R20" i="77"/>
  <c r="R19" i="77"/>
  <c r="R18" i="77"/>
  <c r="R17" i="77"/>
  <c r="R16" i="77"/>
  <c r="R15" i="77"/>
  <c r="R14" i="77"/>
  <c r="R13" i="77"/>
  <c r="R12" i="77"/>
  <c r="R11" i="77"/>
  <c r="R10" i="77"/>
  <c r="R9" i="77"/>
  <c r="R8" i="77"/>
  <c r="R7" i="77"/>
  <c r="R6" i="77"/>
  <c r="R5" i="77"/>
  <c r="N31" i="71"/>
  <c r="R31" i="71" s="1"/>
  <c r="N30" i="71"/>
  <c r="R30" i="71" s="1"/>
  <c r="N29" i="71"/>
  <c r="R29" i="71" s="1"/>
  <c r="N28" i="71"/>
  <c r="R28" i="71" s="1"/>
  <c r="N27" i="71"/>
  <c r="N26" i="71"/>
  <c r="N25" i="71"/>
  <c r="R25" i="71" s="1"/>
  <c r="N24" i="71"/>
  <c r="N23" i="71"/>
  <c r="R23" i="71" s="1"/>
  <c r="N22" i="71"/>
  <c r="R22" i="71" s="1"/>
  <c r="N21" i="71"/>
  <c r="R21" i="71" s="1"/>
  <c r="N20" i="71"/>
  <c r="N19" i="71"/>
  <c r="N18" i="71"/>
  <c r="R18" i="71" s="1"/>
  <c r="N17" i="71"/>
  <c r="R17" i="71" s="1"/>
  <c r="N16" i="71"/>
  <c r="R16" i="71" s="1"/>
  <c r="N15" i="71"/>
  <c r="R15" i="71" s="1"/>
  <c r="N14" i="71"/>
  <c r="R14" i="71" s="1"/>
  <c r="N13" i="71"/>
  <c r="N12" i="71"/>
  <c r="N11" i="71"/>
  <c r="N10" i="71"/>
  <c r="R10" i="71" s="1"/>
  <c r="N9" i="71"/>
  <c r="N8" i="71"/>
  <c r="R8" i="71" s="1"/>
  <c r="N7" i="71"/>
  <c r="R7" i="71" s="1"/>
  <c r="N6" i="71"/>
  <c r="R6" i="71" s="1"/>
  <c r="N5" i="71"/>
  <c r="R5" i="71" s="1"/>
  <c r="I5" i="16" l="1" a="1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5" i="71" a="1"/>
  <c r="I5" i="71"/>
  <c r="I6" i="71"/>
  <c r="I7" i="71"/>
  <c r="I8" i="71"/>
  <c r="I9" i="71"/>
  <c r="I10" i="71"/>
  <c r="I11" i="71"/>
  <c r="I12" i="71"/>
  <c r="I13" i="71"/>
  <c r="I14" i="71"/>
  <c r="I15" i="71"/>
  <c r="I16" i="71"/>
  <c r="I17" i="71"/>
  <c r="I18" i="71"/>
  <c r="I19" i="71"/>
  <c r="I20" i="71"/>
  <c r="I21" i="71"/>
  <c r="I22" i="71"/>
  <c r="I23" i="71"/>
  <c r="I24" i="71"/>
  <c r="I25" i="71"/>
  <c r="I26" i="71"/>
  <c r="I27" i="71"/>
  <c r="I28" i="71"/>
  <c r="I29" i="71"/>
  <c r="I30" i="71"/>
  <c r="I31" i="71"/>
  <c r="M5" i="77" a="1"/>
  <c r="M5" i="77"/>
  <c r="M6" i="77"/>
  <c r="M7" i="77"/>
  <c r="M8" i="77"/>
  <c r="M9" i="77"/>
  <c r="M10" i="77"/>
  <c r="M11" i="77"/>
  <c r="M12" i="77"/>
  <c r="M13" i="77"/>
  <c r="M14" i="77"/>
  <c r="M15" i="77"/>
  <c r="M16" i="77"/>
  <c r="M17" i="77"/>
  <c r="M18" i="77"/>
  <c r="M19" i="77"/>
  <c r="M20" i="77"/>
  <c r="M21" i="77"/>
  <c r="M22" i="77"/>
  <c r="M23" i="77"/>
  <c r="M24" i="77"/>
  <c r="M25" i="77"/>
  <c r="M26" i="77"/>
  <c r="M27" i="77"/>
  <c r="M28" i="77"/>
  <c r="M29" i="77"/>
  <c r="M30" i="77"/>
  <c r="M31" i="77"/>
  <c r="M32" i="77"/>
  <c r="M33" i="77"/>
  <c r="M34" i="77"/>
  <c r="M35" i="77"/>
  <c r="M36" i="77"/>
  <c r="M37" i="77"/>
  <c r="M38" i="77"/>
  <c r="M39" i="77"/>
  <c r="M40" i="77"/>
  <c r="M41" i="77"/>
  <c r="M42" i="77"/>
  <c r="M5" i="26" a="1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5" i="76" a="1"/>
  <c r="M5" i="76"/>
  <c r="M6" i="76"/>
  <c r="M7" i="76"/>
  <c r="M8" i="76"/>
  <c r="M9" i="76"/>
  <c r="M10" i="76"/>
  <c r="M11" i="76"/>
  <c r="M12" i="76"/>
  <c r="M13" i="76"/>
  <c r="M14" i="76"/>
  <c r="M15" i="76"/>
  <c r="M16" i="76"/>
  <c r="M17" i="76"/>
  <c r="M18" i="76"/>
  <c r="M19" i="76"/>
  <c r="M20" i="76"/>
  <c r="M21" i="76"/>
  <c r="M22" i="76"/>
  <c r="M23" i="76"/>
  <c r="M24" i="76"/>
  <c r="M25" i="76"/>
  <c r="M26" i="76"/>
  <c r="M27" i="76"/>
  <c r="M28" i="76"/>
  <c r="M29" i="76"/>
  <c r="M30" i="76"/>
  <c r="M31" i="76"/>
  <c r="M32" i="76"/>
  <c r="M33" i="76"/>
  <c r="M34" i="76"/>
  <c r="M35" i="76"/>
  <c r="M36" i="76"/>
  <c r="M37" i="76"/>
  <c r="M38" i="76"/>
  <c r="M39" i="76"/>
  <c r="M40" i="76"/>
  <c r="M41" i="76"/>
  <c r="M42" i="76"/>
  <c r="M5" i="78" a="1"/>
  <c r="M5" i="78"/>
  <c r="M6" i="78"/>
  <c r="M7" i="78"/>
  <c r="M8" i="78"/>
  <c r="M9" i="78"/>
  <c r="M10" i="78"/>
  <c r="M11" i="78"/>
  <c r="M12" i="78"/>
  <c r="M13" i="78"/>
  <c r="M14" i="78"/>
  <c r="M15" i="78"/>
  <c r="M16" i="78"/>
  <c r="M17" i="78"/>
  <c r="M18" i="78"/>
  <c r="M19" i="78"/>
  <c r="M20" i="78"/>
  <c r="M21" i="78"/>
  <c r="M22" i="78"/>
  <c r="M23" i="78"/>
  <c r="M24" i="78"/>
  <c r="M25" i="78"/>
  <c r="M26" i="78"/>
  <c r="M27" i="78"/>
  <c r="M28" i="78"/>
  <c r="M29" i="78"/>
  <c r="M30" i="78"/>
  <c r="M31" i="78"/>
  <c r="M32" i="78"/>
  <c r="M33" i="78"/>
  <c r="M34" i="78"/>
  <c r="M35" i="78"/>
  <c r="M36" i="78"/>
  <c r="M37" i="78"/>
  <c r="M38" i="78"/>
  <c r="M39" i="78"/>
  <c r="M40" i="78"/>
  <c r="M41" i="78"/>
  <c r="M42" i="78"/>
  <c r="L42" i="76"/>
  <c r="L41" i="76"/>
  <c r="L40" i="76"/>
  <c r="L39" i="76"/>
  <c r="L38" i="76"/>
  <c r="L37" i="76"/>
  <c r="L36" i="76"/>
  <c r="L35" i="76"/>
  <c r="L34" i="76"/>
  <c r="L33" i="76"/>
  <c r="L32" i="76"/>
  <c r="L31" i="76"/>
  <c r="L30" i="76"/>
  <c r="L29" i="76"/>
  <c r="L28" i="76"/>
  <c r="L27" i="76"/>
  <c r="L26" i="76"/>
  <c r="L25" i="76"/>
  <c r="L24" i="76"/>
  <c r="L23" i="76"/>
  <c r="L22" i="76"/>
  <c r="L21" i="76"/>
  <c r="L20" i="76"/>
  <c r="L19" i="76"/>
  <c r="L18" i="76"/>
  <c r="L17" i="76"/>
  <c r="L16" i="76"/>
  <c r="L15" i="76"/>
  <c r="L14" i="76"/>
  <c r="L13" i="76"/>
  <c r="L12" i="76"/>
  <c r="L11" i="76"/>
  <c r="L10" i="76"/>
  <c r="L9" i="76"/>
  <c r="L8" i="76"/>
  <c r="L7" i="76"/>
  <c r="L6" i="76"/>
  <c r="L5" i="76"/>
  <c r="E42" i="26"/>
  <c r="E41" i="26"/>
  <c r="E40" i="26"/>
  <c r="E39" i="26"/>
  <c r="E38" i="26"/>
  <c r="E37" i="26"/>
  <c r="E36" i="26"/>
  <c r="E35" i="26"/>
  <c r="E34" i="26"/>
  <c r="E33" i="26"/>
  <c r="E32" i="26"/>
  <c r="E31" i="26"/>
  <c r="E30" i="26"/>
  <c r="E29" i="26"/>
  <c r="E28" i="26"/>
  <c r="E27" i="26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P20" i="66"/>
  <c r="M20" i="66"/>
  <c r="H20" i="66"/>
  <c r="M17" i="66"/>
  <c r="H17" i="66"/>
  <c r="P17" i="66"/>
  <c r="I42" i="78"/>
  <c r="L42" i="78" s="1"/>
  <c r="E42" i="78"/>
  <c r="I41" i="78"/>
  <c r="L41" i="78" s="1"/>
  <c r="E41" i="78"/>
  <c r="I40" i="78"/>
  <c r="L40" i="78" s="1"/>
  <c r="E40" i="78"/>
  <c r="L39" i="78"/>
  <c r="I39" i="78"/>
  <c r="E39" i="78"/>
  <c r="I38" i="78"/>
  <c r="L38" i="78" s="1"/>
  <c r="E38" i="78"/>
  <c r="I37" i="78"/>
  <c r="L37" i="78" s="1"/>
  <c r="E37" i="78"/>
  <c r="I36" i="78"/>
  <c r="L36" i="78" s="1"/>
  <c r="E36" i="78"/>
  <c r="L35" i="78"/>
  <c r="I35" i="78"/>
  <c r="E35" i="78"/>
  <c r="I34" i="78"/>
  <c r="L34" i="78" s="1"/>
  <c r="E34" i="78"/>
  <c r="I33" i="78"/>
  <c r="L33" i="78" s="1"/>
  <c r="E33" i="78"/>
  <c r="I32" i="78"/>
  <c r="L32" i="78" s="1"/>
  <c r="E32" i="78"/>
  <c r="L31" i="78"/>
  <c r="I31" i="78"/>
  <c r="E31" i="78"/>
  <c r="I30" i="78"/>
  <c r="L30" i="78" s="1"/>
  <c r="E30" i="78"/>
  <c r="I29" i="78"/>
  <c r="L29" i="78" s="1"/>
  <c r="E29" i="78"/>
  <c r="I28" i="78"/>
  <c r="L28" i="78" s="1"/>
  <c r="E28" i="78"/>
  <c r="I27" i="78"/>
  <c r="L27" i="78" s="1"/>
  <c r="E27" i="78"/>
  <c r="I26" i="78"/>
  <c r="L26" i="78" s="1"/>
  <c r="E26" i="78"/>
  <c r="I25" i="78"/>
  <c r="L25" i="78" s="1"/>
  <c r="E25" i="78"/>
  <c r="L24" i="78"/>
  <c r="I24" i="78"/>
  <c r="E24" i="78"/>
  <c r="L23" i="78"/>
  <c r="I23" i="78"/>
  <c r="E23" i="78"/>
  <c r="I22" i="78"/>
  <c r="L22" i="78" s="1"/>
  <c r="E22" i="78"/>
  <c r="I21" i="78"/>
  <c r="L21" i="78" s="1"/>
  <c r="E21" i="78"/>
  <c r="I20" i="78"/>
  <c r="L20" i="78" s="1"/>
  <c r="E20" i="78"/>
  <c r="I19" i="78"/>
  <c r="L19" i="78" s="1"/>
  <c r="E19" i="78"/>
  <c r="I18" i="78"/>
  <c r="L18" i="78" s="1"/>
  <c r="E18" i="78"/>
  <c r="I17" i="78"/>
  <c r="L17" i="78" s="1"/>
  <c r="E17" i="78"/>
  <c r="L16" i="78"/>
  <c r="I16" i="78"/>
  <c r="E16" i="78"/>
  <c r="L15" i="78"/>
  <c r="I15" i="78"/>
  <c r="E15" i="78"/>
  <c r="I14" i="78"/>
  <c r="L14" i="78" s="1"/>
  <c r="E14" i="78"/>
  <c r="I13" i="78"/>
  <c r="L13" i="78" s="1"/>
  <c r="E13" i="78"/>
  <c r="I12" i="78"/>
  <c r="L12" i="78" s="1"/>
  <c r="E12" i="78"/>
  <c r="I11" i="78"/>
  <c r="L11" i="78" s="1"/>
  <c r="E11" i="78"/>
  <c r="I10" i="78"/>
  <c r="L10" i="78" s="1"/>
  <c r="E10" i="78"/>
  <c r="I9" i="78"/>
  <c r="L9" i="78" s="1"/>
  <c r="E9" i="78"/>
  <c r="L8" i="78"/>
  <c r="I8" i="78"/>
  <c r="E8" i="78"/>
  <c r="L7" i="78"/>
  <c r="I7" i="78"/>
  <c r="E7" i="78"/>
  <c r="I6" i="78"/>
  <c r="L6" i="78" s="1"/>
  <c r="E6" i="78"/>
  <c r="I5" i="78"/>
  <c r="L5" i="78" s="1"/>
  <c r="E5" i="78"/>
  <c r="L42" i="77"/>
  <c r="L41" i="77"/>
  <c r="L40" i="77"/>
  <c r="L39" i="77"/>
  <c r="L38" i="77"/>
  <c r="L37" i="77"/>
  <c r="L36" i="77"/>
  <c r="L35" i="77"/>
  <c r="L34" i="77"/>
  <c r="L33" i="77"/>
  <c r="L32" i="77"/>
  <c r="L31" i="77"/>
  <c r="L30" i="77"/>
  <c r="L29" i="77"/>
  <c r="L28" i="77"/>
  <c r="L27" i="77"/>
  <c r="L26" i="77"/>
  <c r="L25" i="77"/>
  <c r="L24" i="77"/>
  <c r="L23" i="77"/>
  <c r="L22" i="77"/>
  <c r="L21" i="77"/>
  <c r="L20" i="77"/>
  <c r="L19" i="77"/>
  <c r="L18" i="77"/>
  <c r="L17" i="77"/>
  <c r="L16" i="77"/>
  <c r="L15" i="77"/>
  <c r="L14" i="77"/>
  <c r="L13" i="77"/>
  <c r="L12" i="77"/>
  <c r="L11" i="77"/>
  <c r="L10" i="77"/>
  <c r="L9" i="77"/>
  <c r="L8" i="77"/>
  <c r="L7" i="77"/>
  <c r="L6" i="77"/>
  <c r="L5" i="77"/>
  <c r="I42" i="77"/>
  <c r="E42" i="77"/>
  <c r="I41" i="77"/>
  <c r="E41" i="77"/>
  <c r="I40" i="77"/>
  <c r="E40" i="77"/>
  <c r="I39" i="77"/>
  <c r="E39" i="77"/>
  <c r="I38" i="77"/>
  <c r="E38" i="77"/>
  <c r="I37" i="77"/>
  <c r="E37" i="77"/>
  <c r="I36" i="77"/>
  <c r="E36" i="77"/>
  <c r="I35" i="77"/>
  <c r="E35" i="77"/>
  <c r="I34" i="77"/>
  <c r="E34" i="77"/>
  <c r="I33" i="77"/>
  <c r="E33" i="77"/>
  <c r="I32" i="77"/>
  <c r="E32" i="77"/>
  <c r="I31" i="77"/>
  <c r="E31" i="77"/>
  <c r="I30" i="77"/>
  <c r="E30" i="77"/>
  <c r="I29" i="77"/>
  <c r="E29" i="77"/>
  <c r="I28" i="77"/>
  <c r="E28" i="77"/>
  <c r="I27" i="77"/>
  <c r="E27" i="77"/>
  <c r="I26" i="77"/>
  <c r="E26" i="77"/>
  <c r="I25" i="77"/>
  <c r="E25" i="77"/>
  <c r="I24" i="77"/>
  <c r="E24" i="77"/>
  <c r="I23" i="77"/>
  <c r="E23" i="77"/>
  <c r="I22" i="77"/>
  <c r="E22" i="77"/>
  <c r="I21" i="77"/>
  <c r="E21" i="77"/>
  <c r="I20" i="77"/>
  <c r="E20" i="77"/>
  <c r="I19" i="77"/>
  <c r="E19" i="77"/>
  <c r="I18" i="77"/>
  <c r="E18" i="77"/>
  <c r="I17" i="77"/>
  <c r="E17" i="77"/>
  <c r="I16" i="77"/>
  <c r="E16" i="77"/>
  <c r="I15" i="77"/>
  <c r="E15" i="77"/>
  <c r="I14" i="77"/>
  <c r="E14" i="77"/>
  <c r="I13" i="77"/>
  <c r="E13" i="77"/>
  <c r="I12" i="77"/>
  <c r="E12" i="77"/>
  <c r="I11" i="77"/>
  <c r="E11" i="77"/>
  <c r="I10" i="77"/>
  <c r="E10" i="77"/>
  <c r="I9" i="77"/>
  <c r="E9" i="77"/>
  <c r="I8" i="77"/>
  <c r="E8" i="77"/>
  <c r="I7" i="77"/>
  <c r="E7" i="77"/>
  <c r="I6" i="77"/>
  <c r="E6" i="77"/>
  <c r="I5" i="77"/>
  <c r="E5" i="77"/>
  <c r="I42" i="76"/>
  <c r="E42" i="76"/>
  <c r="I41" i="76"/>
  <c r="E41" i="76"/>
  <c r="I40" i="76"/>
  <c r="E40" i="76"/>
  <c r="I39" i="76"/>
  <c r="E39" i="76"/>
  <c r="I38" i="76"/>
  <c r="E38" i="76"/>
  <c r="I37" i="76"/>
  <c r="E37" i="76"/>
  <c r="I36" i="76"/>
  <c r="E36" i="76"/>
  <c r="I35" i="76"/>
  <c r="E35" i="76"/>
  <c r="I34" i="76"/>
  <c r="E34" i="76"/>
  <c r="I33" i="76"/>
  <c r="E33" i="76"/>
  <c r="I32" i="76"/>
  <c r="E32" i="76"/>
  <c r="I31" i="76"/>
  <c r="E31" i="76"/>
  <c r="I30" i="76"/>
  <c r="E30" i="76"/>
  <c r="I29" i="76"/>
  <c r="E29" i="76"/>
  <c r="I28" i="76"/>
  <c r="E28" i="76"/>
  <c r="I27" i="76"/>
  <c r="E27" i="76"/>
  <c r="I26" i="76"/>
  <c r="E26" i="76"/>
  <c r="I25" i="76"/>
  <c r="E25" i="76"/>
  <c r="I24" i="76"/>
  <c r="E24" i="76"/>
  <c r="I23" i="76"/>
  <c r="E23" i="76"/>
  <c r="I22" i="76"/>
  <c r="E22" i="76"/>
  <c r="I21" i="76"/>
  <c r="E21" i="76"/>
  <c r="I20" i="76"/>
  <c r="E20" i="76"/>
  <c r="I19" i="76"/>
  <c r="E19" i="76"/>
  <c r="I18" i="76"/>
  <c r="E18" i="76"/>
  <c r="I17" i="76"/>
  <c r="E17" i="76"/>
  <c r="I16" i="76"/>
  <c r="E16" i="76"/>
  <c r="I15" i="76"/>
  <c r="E15" i="76"/>
  <c r="I14" i="76"/>
  <c r="E14" i="76"/>
  <c r="I13" i="76"/>
  <c r="E13" i="76"/>
  <c r="I12" i="76"/>
  <c r="E12" i="76"/>
  <c r="I11" i="76"/>
  <c r="E11" i="76"/>
  <c r="I10" i="76"/>
  <c r="E10" i="76"/>
  <c r="I9" i="76"/>
  <c r="E9" i="76"/>
  <c r="I8" i="76"/>
  <c r="E8" i="76"/>
  <c r="I7" i="76"/>
  <c r="E7" i="76"/>
  <c r="I6" i="76"/>
  <c r="E6" i="76"/>
  <c r="I5" i="76"/>
  <c r="E5" i="76"/>
  <c r="L6" i="75"/>
  <c r="L7" i="75"/>
  <c r="L8" i="75"/>
  <c r="L9" i="75"/>
  <c r="L10" i="75"/>
  <c r="L11" i="75"/>
  <c r="L12" i="75"/>
  <c r="L13" i="75"/>
  <c r="L14" i="75"/>
  <c r="L15" i="75"/>
  <c r="L16" i="75"/>
  <c r="L17" i="75"/>
  <c r="L18" i="75"/>
  <c r="L19" i="75"/>
  <c r="L20" i="75"/>
  <c r="L21" i="75"/>
  <c r="L22" i="75"/>
  <c r="L23" i="75"/>
  <c r="L24" i="75"/>
  <c r="L25" i="75"/>
  <c r="L26" i="75"/>
  <c r="L27" i="75"/>
  <c r="L28" i="75"/>
  <c r="L29" i="75"/>
  <c r="L30" i="75"/>
  <c r="L31" i="75"/>
  <c r="L32" i="75"/>
  <c r="L33" i="75"/>
  <c r="L34" i="75"/>
  <c r="L35" i="75"/>
  <c r="L36" i="75"/>
  <c r="L37" i="75"/>
  <c r="L38" i="75"/>
  <c r="L39" i="75"/>
  <c r="L40" i="75"/>
  <c r="L41" i="75"/>
  <c r="L42" i="75"/>
  <c r="L5" i="75"/>
  <c r="E42" i="75"/>
  <c r="E41" i="75"/>
  <c r="E40" i="75"/>
  <c r="E39" i="75"/>
  <c r="E38" i="75"/>
  <c r="E37" i="75"/>
  <c r="E36" i="75"/>
  <c r="E35" i="75"/>
  <c r="E34" i="75"/>
  <c r="E33" i="75"/>
  <c r="E32" i="75"/>
  <c r="E31" i="75"/>
  <c r="E30" i="75"/>
  <c r="E29" i="75"/>
  <c r="E28" i="75"/>
  <c r="E27" i="75"/>
  <c r="E26" i="75"/>
  <c r="E25" i="75"/>
  <c r="E24" i="75"/>
  <c r="E23" i="75"/>
  <c r="E22" i="75"/>
  <c r="E21" i="75"/>
  <c r="E20" i="75"/>
  <c r="E19" i="75"/>
  <c r="E18" i="75"/>
  <c r="E17" i="75"/>
  <c r="E16" i="75"/>
  <c r="E15" i="75"/>
  <c r="E14" i="75"/>
  <c r="E13" i="75"/>
  <c r="E12" i="75"/>
  <c r="E11" i="75"/>
  <c r="E10" i="75"/>
  <c r="E9" i="75"/>
  <c r="E8" i="75"/>
  <c r="E7" i="75"/>
  <c r="E6" i="75"/>
  <c r="E5" i="75"/>
  <c r="G4" i="73"/>
  <c r="G4" i="75"/>
  <c r="G4" i="25"/>
  <c r="G4" i="78"/>
  <c r="G4" i="77"/>
  <c r="G4" i="76"/>
  <c r="F14" i="78"/>
  <c r="F17" i="77"/>
  <c r="F15" i="75"/>
  <c r="F27" i="75"/>
  <c r="F35" i="75"/>
  <c r="F7" i="76"/>
  <c r="F21" i="76"/>
  <c r="F12" i="26"/>
  <c r="F33" i="77"/>
  <c r="F33" i="76"/>
  <c r="F16" i="76"/>
  <c r="F41" i="76"/>
  <c r="F35" i="78"/>
  <c r="F10" i="26"/>
  <c r="F36" i="78"/>
  <c r="I20" i="66"/>
  <c r="F14" i="75"/>
  <c r="F32" i="76"/>
  <c r="F35" i="77"/>
  <c r="F41" i="75"/>
  <c r="F39" i="76"/>
  <c r="F11" i="76"/>
  <c r="F22" i="77"/>
  <c r="F42" i="75"/>
  <c r="G33" i="77"/>
  <c r="F28" i="26"/>
  <c r="F12" i="77"/>
  <c r="F9" i="78"/>
  <c r="F11" i="75"/>
  <c r="F28" i="77"/>
  <c r="F24" i="26"/>
  <c r="F10" i="75"/>
  <c r="F24" i="78"/>
  <c r="G10" i="75"/>
  <c r="F16" i="77"/>
  <c r="F12" i="76"/>
  <c r="F30" i="26"/>
  <c r="F14" i="26"/>
  <c r="F22" i="26"/>
  <c r="F24" i="75"/>
  <c r="F31" i="26"/>
  <c r="F28" i="75"/>
  <c r="F16" i="78"/>
  <c r="G35" i="75"/>
  <c r="F6" i="78"/>
  <c r="F30" i="76"/>
  <c r="F42" i="77"/>
  <c r="F40" i="78"/>
  <c r="F19" i="78"/>
  <c r="F13" i="76"/>
  <c r="F11" i="78"/>
  <c r="F42" i="26"/>
  <c r="F18" i="78"/>
  <c r="F18" i="76"/>
  <c r="F18" i="77"/>
  <c r="F20" i="75"/>
  <c r="F28" i="78"/>
  <c r="F23" i="75"/>
  <c r="G23" i="75" s="1"/>
  <c r="F10" i="77"/>
  <c r="F27" i="78"/>
  <c r="F10" i="78"/>
  <c r="F21" i="26"/>
  <c r="G13" i="76"/>
  <c r="F12" i="75"/>
  <c r="F41" i="77"/>
  <c r="F22" i="76"/>
  <c r="F14" i="76"/>
  <c r="F17" i="76"/>
  <c r="F31" i="75"/>
  <c r="F8" i="76"/>
  <c r="G8" i="76" s="1"/>
  <c r="F39" i="78"/>
  <c r="F7" i="77"/>
  <c r="F40" i="75"/>
  <c r="F31" i="78"/>
  <c r="F26" i="26"/>
  <c r="F29" i="26"/>
  <c r="F7" i="25"/>
  <c r="F27" i="76"/>
  <c r="I17" i="66"/>
  <c r="F31" i="76"/>
  <c r="F25" i="75"/>
  <c r="F16" i="75"/>
  <c r="G16" i="75" s="1"/>
  <c r="F33" i="78"/>
  <c r="F34" i="26"/>
  <c r="F6" i="26"/>
  <c r="F30" i="75"/>
  <c r="F15" i="78"/>
  <c r="F7" i="78"/>
  <c r="F26" i="75"/>
  <c r="G26" i="75" s="1"/>
  <c r="F14" i="77"/>
  <c r="F19" i="26"/>
  <c r="F32" i="26"/>
  <c r="F18" i="75"/>
  <c r="F20" i="76"/>
  <c r="G28" i="75"/>
  <c r="F37" i="26"/>
  <c r="F13" i="75"/>
  <c r="F38" i="77"/>
  <c r="F29" i="77"/>
  <c r="F13" i="26"/>
  <c r="F39" i="26"/>
  <c r="F25" i="78"/>
  <c r="F32" i="78"/>
  <c r="F16" i="26"/>
  <c r="F40" i="77"/>
  <c r="F9" i="26"/>
  <c r="F35" i="76"/>
  <c r="F39" i="77"/>
  <c r="G16" i="78"/>
  <c r="F24" i="77"/>
  <c r="G27" i="78"/>
  <c r="F22" i="78"/>
  <c r="F11" i="77"/>
  <c r="F30" i="78"/>
  <c r="G24" i="78"/>
  <c r="F34" i="76"/>
  <c r="F28" i="76"/>
  <c r="F42" i="76"/>
  <c r="F23" i="26"/>
  <c r="F10" i="76"/>
  <c r="G10" i="76" s="1"/>
  <c r="F20" i="77"/>
  <c r="F15" i="26"/>
  <c r="F27" i="77"/>
  <c r="F18" i="26"/>
  <c r="F23" i="77"/>
  <c r="F35" i="26"/>
  <c r="G18" i="75"/>
  <c r="F19" i="76"/>
  <c r="F15" i="76"/>
  <c r="F17" i="78"/>
  <c r="F19" i="75"/>
  <c r="J17" i="66"/>
  <c r="S17" i="66" s="1"/>
  <c r="G29" i="77"/>
  <c r="I9" i="66"/>
  <c r="F29" i="78"/>
  <c r="G41" i="77"/>
  <c r="F37" i="78"/>
  <c r="G37" i="78" s="1"/>
  <c r="F34" i="75"/>
  <c r="G42" i="75"/>
  <c r="F38" i="78"/>
  <c r="F17" i="26"/>
  <c r="F23" i="78"/>
  <c r="G40" i="75"/>
  <c r="F13" i="77"/>
  <c r="F8" i="26"/>
  <c r="F27" i="26"/>
  <c r="F38" i="26"/>
  <c r="F26" i="77"/>
  <c r="F25" i="76"/>
  <c r="F36" i="26"/>
  <c r="F9" i="77"/>
  <c r="F7" i="75"/>
  <c r="F15" i="77"/>
  <c r="F21" i="78"/>
  <c r="G21" i="78" s="1"/>
  <c r="F32" i="75"/>
  <c r="F20" i="78"/>
  <c r="F34" i="77"/>
  <c r="F38" i="75"/>
  <c r="G38" i="75" s="1"/>
  <c r="F25" i="77"/>
  <c r="F38" i="76"/>
  <c r="F5" i="77"/>
  <c r="F11" i="26"/>
  <c r="G12" i="75"/>
  <c r="F33" i="26"/>
  <c r="F26" i="78"/>
  <c r="F21" i="77"/>
  <c r="G21" i="77" s="1"/>
  <c r="G32" i="78"/>
  <c r="F6" i="77"/>
  <c r="F9" i="76"/>
  <c r="F34" i="78"/>
  <c r="G13" i="77"/>
  <c r="F6" i="75"/>
  <c r="G6" i="75" s="1"/>
  <c r="F31" i="77"/>
  <c r="F20" i="26"/>
  <c r="F40" i="26"/>
  <c r="F13" i="78"/>
  <c r="G13" i="78" s="1"/>
  <c r="F30" i="77"/>
  <c r="F36" i="76"/>
  <c r="F36" i="75"/>
  <c r="G36" i="75" s="1"/>
  <c r="F17" i="75"/>
  <c r="G17" i="75" s="1"/>
  <c r="F29" i="75"/>
  <c r="F22" i="75"/>
  <c r="G22" i="75" s="1"/>
  <c r="F26" i="76"/>
  <c r="F29" i="76"/>
  <c r="F19" i="77"/>
  <c r="F7" i="26"/>
  <c r="F37" i="77"/>
  <c r="F5" i="76"/>
  <c r="F6" i="76"/>
  <c r="F24" i="76"/>
  <c r="F12" i="78"/>
  <c r="G12" i="78" s="1"/>
  <c r="G15" i="75"/>
  <c r="G21" i="76"/>
  <c r="F41" i="78"/>
  <c r="F41" i="26"/>
  <c r="F5" i="75"/>
  <c r="F5" i="78"/>
  <c r="F21" i="75"/>
  <c r="G21" i="75" s="1"/>
  <c r="F23" i="76"/>
  <c r="F8" i="75"/>
  <c r="G8" i="75" s="1"/>
  <c r="F37" i="76"/>
  <c r="F8" i="77"/>
  <c r="F5" i="26"/>
  <c r="F8" i="78"/>
  <c r="F40" i="76"/>
  <c r="F33" i="75"/>
  <c r="G33" i="75" s="1"/>
  <c r="F37" i="75"/>
  <c r="G19" i="77"/>
  <c r="F42" i="78"/>
  <c r="F9" i="75"/>
  <c r="G9" i="75" s="1"/>
  <c r="F39" i="75"/>
  <c r="G39" i="75" s="1"/>
  <c r="F36" i="77"/>
  <c r="G36" i="77" s="1"/>
  <c r="F25" i="26"/>
  <c r="F32" i="77"/>
  <c r="G5" i="76"/>
  <c r="V5" i="78" l="1" a="1"/>
  <c r="V5" i="77" a="1"/>
  <c r="V5" i="76" a="1"/>
  <c r="M5" i="75" a="1"/>
  <c r="M9" i="75" s="1"/>
  <c r="G4" i="26"/>
  <c r="G37" i="75"/>
  <c r="G29" i="75"/>
  <c r="G34" i="75"/>
  <c r="G25" i="75"/>
  <c r="G41" i="75"/>
  <c r="G20" i="76"/>
  <c r="G36" i="78"/>
  <c r="G15" i="77"/>
  <c r="G28" i="77"/>
  <c r="G7" i="76"/>
  <c r="G16" i="76"/>
  <c r="G38" i="78"/>
  <c r="G35" i="76"/>
  <c r="G9" i="78"/>
  <c r="G8" i="78"/>
  <c r="G25" i="77"/>
  <c r="G29" i="78"/>
  <c r="G31" i="75"/>
  <c r="G32" i="76"/>
  <c r="G6" i="78"/>
  <c r="G35" i="78"/>
  <c r="G18" i="77"/>
  <c r="G39" i="78"/>
  <c r="G38" i="76"/>
  <c r="G27" i="77"/>
  <c r="G6" i="76"/>
  <c r="G34" i="76"/>
  <c r="G12" i="76"/>
  <c r="G8" i="77"/>
  <c r="G20" i="78"/>
  <c r="G19" i="75"/>
  <c r="G17" i="76"/>
  <c r="G14" i="75"/>
  <c r="G10" i="77"/>
  <c r="G31" i="76"/>
  <c r="G18" i="76"/>
  <c r="G22" i="78"/>
  <c r="G7" i="77"/>
  <c r="G34" i="78"/>
  <c r="G40" i="77"/>
  <c r="G32" i="77"/>
  <c r="G30" i="76"/>
  <c r="G37" i="76"/>
  <c r="G32" i="75"/>
  <c r="G42" i="76"/>
  <c r="G20" i="75"/>
  <c r="J20" i="66"/>
  <c r="G39" i="76"/>
  <c r="G19" i="76"/>
  <c r="G27" i="76"/>
  <c r="G41" i="78"/>
  <c r="G23" i="78"/>
  <c r="G14" i="78"/>
  <c r="G11" i="77"/>
  <c r="G30" i="78"/>
  <c r="G22" i="77"/>
  <c r="G18" i="78"/>
  <c r="G5" i="75"/>
  <c r="G7" i="75"/>
  <c r="G28" i="76"/>
  <c r="G11" i="78"/>
  <c r="G41" i="76"/>
  <c r="G25" i="78"/>
  <c r="G15" i="76"/>
  <c r="G31" i="77"/>
  <c r="G42" i="77"/>
  <c r="G15" i="78"/>
  <c r="G17" i="77"/>
  <c r="G14" i="77"/>
  <c r="G26" i="76"/>
  <c r="G17" i="78"/>
  <c r="G24" i="76"/>
  <c r="G9" i="77"/>
  <c r="G24" i="77"/>
  <c r="G19" i="78"/>
  <c r="G27" i="75"/>
  <c r="G5" i="78"/>
  <c r="G40" i="76"/>
  <c r="G34" i="77"/>
  <c r="G33" i="76"/>
  <c r="G23" i="77"/>
  <c r="G23" i="76"/>
  <c r="G35" i="77"/>
  <c r="G30" i="77"/>
  <c r="G31" i="78"/>
  <c r="G22" i="76"/>
  <c r="G37" i="77"/>
  <c r="G25" i="76"/>
  <c r="G13" i="75"/>
  <c r="G24" i="75"/>
  <c r="G12" i="77"/>
  <c r="G7" i="78"/>
  <c r="G11" i="76"/>
  <c r="G10" i="78"/>
  <c r="G38" i="77"/>
  <c r="G40" i="78"/>
  <c r="G42" i="78"/>
  <c r="G28" i="78"/>
  <c r="G36" i="76"/>
  <c r="G29" i="76"/>
  <c r="G30" i="75"/>
  <c r="G16" i="77"/>
  <c r="K17" i="66"/>
  <c r="G6" i="77"/>
  <c r="G39" i="77"/>
  <c r="G26" i="78"/>
  <c r="G5" i="77"/>
  <c r="G26" i="77"/>
  <c r="G11" i="75"/>
  <c r="Q17" i="66"/>
  <c r="G20" i="77"/>
  <c r="G14" i="76"/>
  <c r="G33" i="78"/>
  <c r="G9" i="76"/>
  <c r="S20" i="66"/>
  <c r="K20" i="66"/>
  <c r="V38" i="78" l="1"/>
  <c r="V30" i="78"/>
  <c r="V22" i="78"/>
  <c r="V14" i="78"/>
  <c r="V6" i="78"/>
  <c r="V18" i="78"/>
  <c r="V10" i="78"/>
  <c r="V41" i="78"/>
  <c r="V37" i="78"/>
  <c r="V29" i="78"/>
  <c r="V21" i="78"/>
  <c r="V13" i="78"/>
  <c r="V5" i="78"/>
  <c r="V42" i="78"/>
  <c r="V33" i="78"/>
  <c r="V16" i="78"/>
  <c r="V36" i="78"/>
  <c r="V28" i="78"/>
  <c r="V20" i="78"/>
  <c r="V12" i="78"/>
  <c r="V27" i="78"/>
  <c r="V19" i="78"/>
  <c r="V11" i="78"/>
  <c r="V34" i="78"/>
  <c r="V32" i="78"/>
  <c r="V23" i="78"/>
  <c r="V15" i="78"/>
  <c r="V7" i="78"/>
  <c r="V35" i="78"/>
  <c r="V25" i="78"/>
  <c r="V9" i="78"/>
  <c r="V31" i="78"/>
  <c r="V26" i="78"/>
  <c r="V24" i="78"/>
  <c r="V17" i="78"/>
  <c r="V40" i="78"/>
  <c r="V8" i="78"/>
  <c r="V39" i="78"/>
  <c r="V38" i="77"/>
  <c r="V30" i="77"/>
  <c r="V22" i="77"/>
  <c r="V14" i="77"/>
  <c r="V6" i="77"/>
  <c r="V41" i="77"/>
  <c r="V17" i="77"/>
  <c r="V40" i="77"/>
  <c r="V24" i="77"/>
  <c r="V8" i="77"/>
  <c r="V37" i="77"/>
  <c r="V29" i="77"/>
  <c r="V21" i="77"/>
  <c r="V13" i="77"/>
  <c r="V5" i="77"/>
  <c r="V35" i="77"/>
  <c r="V27" i="77"/>
  <c r="V19" i="77"/>
  <c r="V9" i="77"/>
  <c r="V16" i="77"/>
  <c r="V39" i="77"/>
  <c r="V23" i="77"/>
  <c r="V7" i="77"/>
  <c r="V36" i="77"/>
  <c r="V28" i="77"/>
  <c r="V20" i="77"/>
  <c r="V12" i="77"/>
  <c r="V42" i="77"/>
  <c r="V34" i="77"/>
  <c r="V26" i="77"/>
  <c r="V18" i="77"/>
  <c r="V10" i="77"/>
  <c r="V11" i="77"/>
  <c r="V25" i="77"/>
  <c r="V32" i="77"/>
  <c r="V33" i="77"/>
  <c r="V31" i="77"/>
  <c r="V15" i="77"/>
  <c r="M40" i="75"/>
  <c r="M37" i="75"/>
  <c r="M6" i="75"/>
  <c r="M14" i="75"/>
  <c r="M22" i="75"/>
  <c r="M30" i="75"/>
  <c r="M38" i="75"/>
  <c r="M23" i="75"/>
  <c r="M7" i="75"/>
  <c r="M35" i="75"/>
  <c r="M33" i="75"/>
  <c r="M21" i="75"/>
  <c r="M41" i="75"/>
  <c r="M24" i="75"/>
  <c r="M42" i="75"/>
  <c r="M12" i="75"/>
  <c r="M15" i="75"/>
  <c r="M11" i="75"/>
  <c r="M20" i="75"/>
  <c r="M31" i="75"/>
  <c r="M19" i="75"/>
  <c r="M28" i="75"/>
  <c r="M17" i="75"/>
  <c r="M34" i="75"/>
  <c r="M27" i="75"/>
  <c r="M36" i="75"/>
  <c r="M25" i="75"/>
  <c r="M39" i="75"/>
  <c r="M13" i="75"/>
  <c r="M10" i="75"/>
  <c r="M8" i="75"/>
  <c r="M5" i="75"/>
  <c r="M32" i="75"/>
  <c r="M18" i="75"/>
  <c r="M26" i="75"/>
  <c r="M16" i="75"/>
  <c r="M29" i="75"/>
  <c r="V38" i="76"/>
  <c r="V30" i="76"/>
  <c r="V22" i="76"/>
  <c r="V14" i="76"/>
  <c r="V6" i="76"/>
  <c r="V37" i="76"/>
  <c r="V29" i="76"/>
  <c r="V21" i="76"/>
  <c r="V13" i="76"/>
  <c r="V5" i="76"/>
  <c r="V33" i="76"/>
  <c r="V25" i="76"/>
  <c r="V17" i="76"/>
  <c r="V9" i="76"/>
  <c r="V32" i="76"/>
  <c r="V24" i="76"/>
  <c r="V8" i="76"/>
  <c r="V31" i="76"/>
  <c r="V7" i="76"/>
  <c r="V36" i="76"/>
  <c r="V28" i="76"/>
  <c r="V20" i="76"/>
  <c r="V12" i="76"/>
  <c r="V35" i="76"/>
  <c r="V27" i="76"/>
  <c r="V19" i="76"/>
  <c r="V11" i="76"/>
  <c r="V42" i="76"/>
  <c r="V34" i="76"/>
  <c r="V26" i="76"/>
  <c r="V18" i="76"/>
  <c r="V10" i="76"/>
  <c r="V16" i="76"/>
  <c r="V41" i="76"/>
  <c r="V40" i="76"/>
  <c r="V23" i="76"/>
  <c r="V39" i="76"/>
  <c r="V15" i="76"/>
  <c r="Q20" i="66"/>
  <c r="W14" i="77"/>
  <c r="W42" i="78"/>
  <c r="W31" i="77"/>
  <c r="W16" i="78"/>
  <c r="W27" i="76"/>
  <c r="W22" i="77"/>
  <c r="W37" i="77"/>
  <c r="W6" i="77"/>
  <c r="W14" i="76"/>
  <c r="W25" i="76"/>
  <c r="W6" i="76"/>
  <c r="W10" i="76"/>
  <c r="W35" i="78"/>
  <c r="W22" i="78"/>
  <c r="W18" i="78"/>
  <c r="W34" i="77"/>
  <c r="W41" i="78"/>
  <c r="W8" i="76"/>
  <c r="W30" i="78"/>
  <c r="W23" i="76"/>
  <c r="W13" i="77"/>
  <c r="W23" i="77"/>
  <c r="W5" i="76"/>
  <c r="W32" i="76"/>
  <c r="W12" i="76"/>
  <c r="W35" i="76"/>
  <c r="W10" i="78"/>
  <c r="W37" i="78"/>
  <c r="W36" i="77"/>
  <c r="W9" i="78"/>
  <c r="W13" i="76"/>
  <c r="W26" i="78"/>
  <c r="W22" i="76"/>
  <c r="W15" i="78"/>
  <c r="W20" i="76"/>
  <c r="W7" i="76"/>
  <c r="W11" i="76"/>
  <c r="W29" i="76"/>
  <c r="W11" i="78"/>
  <c r="W33" i="76"/>
  <c r="W39" i="78"/>
  <c r="W23" i="78"/>
  <c r="W12" i="78"/>
  <c r="W32" i="77"/>
  <c r="W32" i="78"/>
  <c r="W41" i="76"/>
  <c r="W20" i="78"/>
  <c r="W42" i="76"/>
  <c r="W24" i="76"/>
  <c r="W26" i="76"/>
  <c r="W15" i="76"/>
  <c r="W33" i="78"/>
  <c r="W36" i="78"/>
  <c r="W25" i="78"/>
  <c r="W14" i="78"/>
  <c r="W30" i="77"/>
  <c r="W19" i="76"/>
  <c r="W36" i="76"/>
  <c r="W17" i="77"/>
  <c r="W24" i="77"/>
  <c r="W5" i="78"/>
  <c r="W24" i="78"/>
  <c r="W17" i="78"/>
  <c r="W9" i="77"/>
  <c r="W39" i="76"/>
  <c r="W37" i="76"/>
  <c r="W21" i="76"/>
  <c r="W34" i="78"/>
  <c r="W38" i="78"/>
  <c r="W8" i="77"/>
  <c r="W33" i="77"/>
  <c r="W31" i="76"/>
  <c r="W10" i="77"/>
  <c r="W20" i="77"/>
  <c r="W16" i="77"/>
  <c r="W28" i="78"/>
  <c r="W12" i="77"/>
  <c r="W42" i="77"/>
  <c r="W40" i="76"/>
  <c r="T17" i="66"/>
  <c r="W19" i="78"/>
  <c r="W7" i="77"/>
  <c r="W11" i="77"/>
  <c r="W38" i="76"/>
  <c r="W17" i="76"/>
  <c r="W8" i="78"/>
  <c r="W5" i="77"/>
  <c r="W40" i="77"/>
  <c r="W21" i="78"/>
  <c r="W9" i="76"/>
  <c r="W6" i="78"/>
  <c r="W27" i="78"/>
  <c r="W7" i="78"/>
  <c r="W28" i="77"/>
  <c r="W21" i="77"/>
  <c r="W40" i="78"/>
  <c r="W38" i="77"/>
  <c r="W25" i="77"/>
  <c r="W31" i="78"/>
  <c r="W35" i="77"/>
  <c r="W27" i="77"/>
  <c r="W26" i="77"/>
  <c r="W18" i="76"/>
  <c r="V17" i="66"/>
  <c r="W29" i="78"/>
  <c r="W13" i="78"/>
  <c r="W39" i="77"/>
  <c r="W30" i="76"/>
  <c r="W34" i="76"/>
  <c r="W19" i="77"/>
  <c r="W29" i="77"/>
  <c r="W41" i="77"/>
  <c r="W18" i="77"/>
  <c r="W15" i="77"/>
  <c r="W16" i="76"/>
  <c r="W28" i="76"/>
  <c r="W19" i="75"/>
  <c r="W36" i="75"/>
  <c r="W29" i="75"/>
  <c r="W37" i="75"/>
  <c r="W35" i="75"/>
  <c r="W33" i="75"/>
  <c r="W38" i="75"/>
  <c r="W5" i="75"/>
  <c r="W42" i="75"/>
  <c r="W8" i="75"/>
  <c r="W18" i="75"/>
  <c r="W17" i="75"/>
  <c r="W30" i="75"/>
  <c r="W20" i="75"/>
  <c r="W32" i="75"/>
  <c r="W23" i="75"/>
  <c r="W25" i="75"/>
  <c r="W34" i="75"/>
  <c r="W6" i="75"/>
  <c r="W26" i="75"/>
  <c r="W16" i="75"/>
  <c r="W24" i="75"/>
  <c r="W15" i="75"/>
  <c r="W21" i="75"/>
  <c r="W22" i="75"/>
  <c r="W41" i="75"/>
  <c r="W14" i="75"/>
  <c r="W39" i="75"/>
  <c r="W9" i="75"/>
  <c r="W13" i="75"/>
  <c r="W40" i="75"/>
  <c r="W12" i="75"/>
  <c r="W31" i="75"/>
  <c r="W7" i="75"/>
  <c r="W10" i="75"/>
  <c r="W27" i="75"/>
  <c r="W28" i="75"/>
  <c r="W11" i="75"/>
  <c r="M4" i="76"/>
  <c r="U17" i="66" l="1"/>
  <c r="W17" i="66" s="1"/>
  <c r="T20" i="66"/>
  <c r="V20" i="66"/>
  <c r="U20" i="66" l="1"/>
  <c r="W20" i="66" s="1"/>
  <c r="H26" i="71"/>
  <c r="H25" i="71"/>
  <c r="H18" i="71"/>
  <c r="H17" i="71"/>
  <c r="H16" i="71"/>
  <c r="H10" i="71"/>
  <c r="H9" i="71"/>
  <c r="H8" i="71"/>
  <c r="C31" i="71"/>
  <c r="H31" i="71" s="1"/>
  <c r="C30" i="71"/>
  <c r="H30" i="71" s="1"/>
  <c r="C29" i="71"/>
  <c r="H29" i="71" s="1"/>
  <c r="C28" i="71"/>
  <c r="H28" i="71" s="1"/>
  <c r="C27" i="71"/>
  <c r="H27" i="71" s="1"/>
  <c r="C26" i="71"/>
  <c r="C25" i="71"/>
  <c r="C24" i="71"/>
  <c r="H24" i="71" s="1"/>
  <c r="C23" i="71"/>
  <c r="H23" i="71" s="1"/>
  <c r="C22" i="71"/>
  <c r="H22" i="71" s="1"/>
  <c r="C21" i="71"/>
  <c r="H21" i="71" s="1"/>
  <c r="C20" i="71"/>
  <c r="H20" i="71" s="1"/>
  <c r="C19" i="71"/>
  <c r="H19" i="71" s="1"/>
  <c r="C18" i="71"/>
  <c r="C17" i="71"/>
  <c r="C16" i="71"/>
  <c r="C15" i="71"/>
  <c r="H15" i="71" s="1"/>
  <c r="C14" i="71"/>
  <c r="H14" i="71" s="1"/>
  <c r="C13" i="71"/>
  <c r="H13" i="71" s="1"/>
  <c r="C12" i="71"/>
  <c r="H12" i="71" s="1"/>
  <c r="C11" i="71"/>
  <c r="H11" i="71" s="1"/>
  <c r="C10" i="71"/>
  <c r="C9" i="71"/>
  <c r="C8" i="71"/>
  <c r="C7" i="71"/>
  <c r="H7" i="71" s="1"/>
  <c r="C6" i="71"/>
  <c r="H6" i="71" s="1"/>
  <c r="C5" i="71"/>
  <c r="N31" i="16"/>
  <c r="R31" i="16" s="1"/>
  <c r="N30" i="16"/>
  <c r="R30" i="16" s="1"/>
  <c r="N29" i="16"/>
  <c r="R29" i="16" s="1"/>
  <c r="N28" i="16"/>
  <c r="R28" i="16" s="1"/>
  <c r="N27" i="16"/>
  <c r="R27" i="16" s="1"/>
  <c r="N26" i="16"/>
  <c r="R26" i="16" s="1"/>
  <c r="N25" i="16"/>
  <c r="R25" i="16" s="1"/>
  <c r="N24" i="16"/>
  <c r="R24" i="16" s="1"/>
  <c r="N23" i="16"/>
  <c r="R23" i="16" s="1"/>
  <c r="N22" i="16"/>
  <c r="R22" i="16" s="1"/>
  <c r="N21" i="16"/>
  <c r="R21" i="16" s="1"/>
  <c r="N20" i="16"/>
  <c r="R20" i="16" s="1"/>
  <c r="N19" i="16"/>
  <c r="R19" i="16" s="1"/>
  <c r="N18" i="16"/>
  <c r="R18" i="16" s="1"/>
  <c r="N17" i="16"/>
  <c r="R17" i="16" s="1"/>
  <c r="N16" i="16"/>
  <c r="R16" i="16" s="1"/>
  <c r="N15" i="16"/>
  <c r="R15" i="16" s="1"/>
  <c r="N14" i="16"/>
  <c r="R14" i="16" s="1"/>
  <c r="N13" i="16"/>
  <c r="R13" i="16" s="1"/>
  <c r="N12" i="16"/>
  <c r="R12" i="16" s="1"/>
  <c r="N11" i="16"/>
  <c r="R11" i="16" s="1"/>
  <c r="N10" i="16"/>
  <c r="R10" i="16" s="1"/>
  <c r="N9" i="16"/>
  <c r="R9" i="16" s="1"/>
  <c r="N8" i="16"/>
  <c r="R8" i="16" s="1"/>
  <c r="N7" i="16"/>
  <c r="R7" i="16" s="1"/>
  <c r="N6" i="16"/>
  <c r="R6" i="16" s="1"/>
  <c r="N5" i="16"/>
  <c r="R5" i="16" s="1"/>
  <c r="H31" i="16"/>
  <c r="H30" i="16"/>
  <c r="H29" i="16"/>
  <c r="H28" i="16"/>
  <c r="H27" i="16"/>
  <c r="H26" i="16"/>
  <c r="H25" i="16"/>
  <c r="H24" i="16"/>
  <c r="H23" i="16"/>
  <c r="H22" i="16"/>
  <c r="H21" i="16"/>
  <c r="H20" i="16"/>
  <c r="D30" i="16"/>
  <c r="D27" i="16"/>
  <c r="D26" i="16"/>
  <c r="D25" i="16"/>
  <c r="D24" i="16"/>
  <c r="C20" i="16"/>
  <c r="D20" i="16" s="1"/>
  <c r="C31" i="16"/>
  <c r="D31" i="16" s="1"/>
  <c r="C30" i="16"/>
  <c r="C29" i="16"/>
  <c r="D29" i="16" s="1"/>
  <c r="C28" i="16"/>
  <c r="D28" i="16" s="1"/>
  <c r="C27" i="16"/>
  <c r="C26" i="16"/>
  <c r="C25" i="16"/>
  <c r="C24" i="16"/>
  <c r="C23" i="16"/>
  <c r="D23" i="16" s="1"/>
  <c r="C22" i="16"/>
  <c r="D22" i="16" s="1"/>
  <c r="C21" i="16"/>
  <c r="D21" i="16" s="1"/>
  <c r="C10" i="16"/>
  <c r="C9" i="16"/>
  <c r="C8" i="16"/>
  <c r="C7" i="16"/>
  <c r="C6" i="16"/>
  <c r="C5" i="16"/>
  <c r="C19" i="16"/>
  <c r="C18" i="16"/>
  <c r="C17" i="16"/>
  <c r="C16" i="16"/>
  <c r="C15" i="16"/>
  <c r="C14" i="16"/>
  <c r="C13" i="16"/>
  <c r="C12" i="16"/>
  <c r="C11" i="16"/>
  <c r="H5" i="71"/>
  <c r="H10" i="16"/>
  <c r="H9" i="16"/>
  <c r="H8" i="16"/>
  <c r="H7" i="16"/>
  <c r="H6" i="16"/>
  <c r="H5" i="16"/>
  <c r="G20" i="70"/>
  <c r="G19" i="70"/>
  <c r="G18" i="70"/>
  <c r="G17" i="70"/>
  <c r="G16" i="70"/>
  <c r="G15" i="70"/>
  <c r="G14" i="70"/>
  <c r="G13" i="70"/>
  <c r="G12" i="70"/>
  <c r="G11" i="70"/>
  <c r="G10" i="70"/>
  <c r="G9" i="70"/>
  <c r="G8" i="70"/>
  <c r="G7" i="70"/>
  <c r="G6" i="70"/>
  <c r="G5" i="70"/>
  <c r="G4" i="70"/>
  <c r="G3" i="70"/>
  <c r="C20" i="70"/>
  <c r="F4" i="71"/>
  <c r="F4" i="16"/>
  <c r="E25" i="16"/>
  <c r="E22" i="16"/>
  <c r="E21" i="16"/>
  <c r="E27" i="16"/>
  <c r="E23" i="16"/>
  <c r="F21" i="16"/>
  <c r="E31" i="16"/>
  <c r="F27" i="16"/>
  <c r="D20" i="70"/>
  <c r="E26" i="16"/>
  <c r="F26" i="16" s="1"/>
  <c r="E29" i="16"/>
  <c r="E24" i="16"/>
  <c r="E20" i="16"/>
  <c r="E30" i="16"/>
  <c r="E28" i="16"/>
  <c r="S20" i="16"/>
  <c r="M20" i="70"/>
  <c r="S29" i="16"/>
  <c r="S28" i="16"/>
  <c r="S21" i="16"/>
  <c r="C19" i="70" l="1"/>
  <c r="C18" i="70"/>
  <c r="C17" i="70"/>
  <c r="C16" i="70"/>
  <c r="C15" i="70"/>
  <c r="C14" i="70"/>
  <c r="C13" i="70"/>
  <c r="C12" i="70"/>
  <c r="C11" i="70"/>
  <c r="C10" i="70"/>
  <c r="C9" i="70"/>
  <c r="C8" i="70"/>
  <c r="C7" i="70"/>
  <c r="C6" i="70"/>
  <c r="C5" i="70"/>
  <c r="C4" i="70"/>
  <c r="F29" i="16"/>
  <c r="F30" i="16"/>
  <c r="E20" i="70"/>
  <c r="D12" i="70"/>
  <c r="D17" i="70"/>
  <c r="F20" i="16"/>
  <c r="F31" i="16"/>
  <c r="D5" i="70"/>
  <c r="D19" i="70"/>
  <c r="F25" i="16"/>
  <c r="F24" i="16"/>
  <c r="D15" i="70"/>
  <c r="D18" i="70"/>
  <c r="D9" i="70"/>
  <c r="E9" i="70" s="1"/>
  <c r="D14" i="70"/>
  <c r="F23" i="16"/>
  <c r="D7" i="70"/>
  <c r="D11" i="70"/>
  <c r="E11" i="70" s="1"/>
  <c r="D16" i="70"/>
  <c r="D6" i="70"/>
  <c r="E12" i="70"/>
  <c r="F28" i="16"/>
  <c r="D13" i="70"/>
  <c r="D8" i="70"/>
  <c r="E14" i="70"/>
  <c r="D10" i="70"/>
  <c r="E10" i="70" s="1"/>
  <c r="D4" i="70"/>
  <c r="F22" i="16"/>
  <c r="M13" i="70"/>
  <c r="M16" i="70"/>
  <c r="S27" i="16"/>
  <c r="S31" i="16"/>
  <c r="S23" i="16"/>
  <c r="M10" i="70"/>
  <c r="M4" i="70"/>
  <c r="M7" i="70"/>
  <c r="M17" i="70"/>
  <c r="M11" i="70"/>
  <c r="M14" i="70"/>
  <c r="S24" i="16"/>
  <c r="M18" i="70"/>
  <c r="S22" i="16"/>
  <c r="M8" i="70"/>
  <c r="M15" i="70"/>
  <c r="S30" i="16"/>
  <c r="M5" i="70"/>
  <c r="S25" i="16"/>
  <c r="S26" i="16"/>
  <c r="M12" i="70"/>
  <c r="M6" i="70"/>
  <c r="M9" i="70"/>
  <c r="M19" i="70"/>
  <c r="C3" i="70" l="1"/>
  <c r="E2" i="70"/>
  <c r="M19" i="66"/>
  <c r="M21" i="66"/>
  <c r="M18" i="66"/>
  <c r="P21" i="66"/>
  <c r="H21" i="66"/>
  <c r="P19" i="66"/>
  <c r="H19" i="66"/>
  <c r="P18" i="66"/>
  <c r="H18" i="66"/>
  <c r="P33" i="66"/>
  <c r="M33" i="66"/>
  <c r="H33" i="66"/>
  <c r="D33" i="66"/>
  <c r="P32" i="66"/>
  <c r="M32" i="66"/>
  <c r="H32" i="66"/>
  <c r="D32" i="66"/>
  <c r="P31" i="66"/>
  <c r="M31" i="66"/>
  <c r="H31" i="66"/>
  <c r="D31" i="66"/>
  <c r="P30" i="66"/>
  <c r="M30" i="66"/>
  <c r="H30" i="66"/>
  <c r="D30" i="66"/>
  <c r="P29" i="66"/>
  <c r="M29" i="66"/>
  <c r="H29" i="66"/>
  <c r="D29" i="66"/>
  <c r="P28" i="66"/>
  <c r="M28" i="66"/>
  <c r="H28" i="66"/>
  <c r="D28" i="66"/>
  <c r="P27" i="66"/>
  <c r="M27" i="66"/>
  <c r="H27" i="66"/>
  <c r="D27" i="66"/>
  <c r="P26" i="66"/>
  <c r="M26" i="66"/>
  <c r="H26" i="66"/>
  <c r="D26" i="66"/>
  <c r="C3" i="15"/>
  <c r="Q33" i="66"/>
  <c r="S33" i="66"/>
  <c r="S28" i="66"/>
  <c r="Q32" i="66"/>
  <c r="Q30" i="66"/>
  <c r="Q29" i="66"/>
  <c r="Q28" i="66"/>
  <c r="S29" i="66"/>
  <c r="S31" i="66"/>
  <c r="S26" i="66"/>
  <c r="S30" i="66"/>
  <c r="S32" i="66"/>
  <c r="Q27" i="66"/>
  <c r="Q26" i="66"/>
  <c r="S27" i="66"/>
  <c r="Q31" i="66"/>
  <c r="E4" i="70"/>
  <c r="E17" i="70"/>
  <c r="E16" i="70"/>
  <c r="J31" i="66"/>
  <c r="E13" i="70"/>
  <c r="I31" i="66"/>
  <c r="E6" i="70"/>
  <c r="J18" i="66"/>
  <c r="S18" i="66" s="1"/>
  <c r="J26" i="66"/>
  <c r="E7" i="70"/>
  <c r="J27" i="66"/>
  <c r="K27" i="66"/>
  <c r="E18" i="70"/>
  <c r="J32" i="66"/>
  <c r="D3" i="70"/>
  <c r="E15" i="70"/>
  <c r="E8" i="70"/>
  <c r="K18" i="66"/>
  <c r="E19" i="70"/>
  <c r="J30" i="66"/>
  <c r="K30" i="66" s="1"/>
  <c r="J29" i="66"/>
  <c r="K29" i="66" s="1"/>
  <c r="I19" i="66"/>
  <c r="E5" i="70"/>
  <c r="J33" i="66"/>
  <c r="K33" i="66" s="1"/>
  <c r="J21" i="66"/>
  <c r="J28" i="66"/>
  <c r="M3" i="70"/>
  <c r="M1" i="70"/>
  <c r="N4" i="66"/>
  <c r="G2" i="70"/>
  <c r="N6" i="66"/>
  <c r="S21" i="66"/>
  <c r="K21" i="66"/>
  <c r="M16" i="66" l="1"/>
  <c r="M15" i="66"/>
  <c r="M14" i="66"/>
  <c r="M13" i="66"/>
  <c r="M12" i="66"/>
  <c r="M11" i="66"/>
  <c r="M10" i="66"/>
  <c r="M9" i="66"/>
  <c r="L42" i="73"/>
  <c r="E42" i="73"/>
  <c r="L41" i="73"/>
  <c r="E41" i="73"/>
  <c r="L40" i="73"/>
  <c r="E40" i="73"/>
  <c r="L39" i="73"/>
  <c r="E39" i="73"/>
  <c r="L38" i="73"/>
  <c r="E38" i="73"/>
  <c r="L37" i="73"/>
  <c r="E37" i="73"/>
  <c r="L36" i="73"/>
  <c r="E36" i="73"/>
  <c r="L35" i="73"/>
  <c r="E35" i="73"/>
  <c r="L34" i="73"/>
  <c r="E34" i="73"/>
  <c r="L33" i="73"/>
  <c r="E33" i="73"/>
  <c r="L32" i="73"/>
  <c r="E32" i="73"/>
  <c r="L31" i="73"/>
  <c r="E31" i="73"/>
  <c r="L30" i="73"/>
  <c r="E30" i="73"/>
  <c r="L29" i="73"/>
  <c r="E29" i="73"/>
  <c r="L28" i="73"/>
  <c r="E28" i="73"/>
  <c r="L27" i="73"/>
  <c r="E27" i="73"/>
  <c r="L26" i="73"/>
  <c r="E26" i="73"/>
  <c r="L25" i="73"/>
  <c r="E25" i="73"/>
  <c r="L24" i="73"/>
  <c r="E24" i="73"/>
  <c r="L23" i="73"/>
  <c r="E23" i="73"/>
  <c r="L22" i="73"/>
  <c r="E22" i="73"/>
  <c r="L21" i="73"/>
  <c r="E21" i="73"/>
  <c r="L20" i="73"/>
  <c r="E20" i="73"/>
  <c r="L19" i="73"/>
  <c r="E19" i="73"/>
  <c r="L18" i="73"/>
  <c r="E18" i="73"/>
  <c r="L17" i="73"/>
  <c r="E17" i="73"/>
  <c r="L16" i="73"/>
  <c r="E16" i="73"/>
  <c r="L15" i="73"/>
  <c r="E15" i="73"/>
  <c r="L14" i="73"/>
  <c r="E14" i="73"/>
  <c r="L13" i="73"/>
  <c r="E13" i="73"/>
  <c r="L12" i="73"/>
  <c r="E12" i="73"/>
  <c r="L11" i="73"/>
  <c r="E11" i="73"/>
  <c r="L10" i="73"/>
  <c r="E10" i="73"/>
  <c r="L9" i="73"/>
  <c r="E9" i="73"/>
  <c r="L8" i="73"/>
  <c r="E8" i="73"/>
  <c r="L7" i="73"/>
  <c r="E7" i="73"/>
  <c r="L6" i="73"/>
  <c r="E6" i="73"/>
  <c r="L5" i="73"/>
  <c r="E5" i="73"/>
  <c r="D31" i="71"/>
  <c r="D30" i="71"/>
  <c r="D29" i="71"/>
  <c r="D28" i="71"/>
  <c r="D27" i="71"/>
  <c r="D26" i="71"/>
  <c r="D25" i="71"/>
  <c r="D24" i="71"/>
  <c r="D23" i="71"/>
  <c r="D22" i="71"/>
  <c r="D21" i="71"/>
  <c r="D20" i="71"/>
  <c r="D19" i="71"/>
  <c r="D18" i="71"/>
  <c r="D17" i="71"/>
  <c r="D16" i="71"/>
  <c r="D15" i="71"/>
  <c r="D14" i="71"/>
  <c r="D13" i="71"/>
  <c r="D12" i="71"/>
  <c r="D11" i="71"/>
  <c r="D10" i="71"/>
  <c r="D9" i="71"/>
  <c r="D8" i="71"/>
  <c r="D7" i="71"/>
  <c r="D6" i="71"/>
  <c r="D5" i="71"/>
  <c r="T31" i="66"/>
  <c r="T26" i="66"/>
  <c r="T27" i="66"/>
  <c r="T28" i="66"/>
  <c r="T29" i="66"/>
  <c r="T30" i="66"/>
  <c r="T33" i="66"/>
  <c r="T32" i="66"/>
  <c r="Q21" i="66"/>
  <c r="F7" i="73"/>
  <c r="E23" i="71"/>
  <c r="F6" i="73"/>
  <c r="F28" i="73"/>
  <c r="E26" i="71"/>
  <c r="F39" i="73"/>
  <c r="E13" i="71"/>
  <c r="F42" i="73"/>
  <c r="F32" i="73"/>
  <c r="F9" i="73"/>
  <c r="F22" i="73"/>
  <c r="E28" i="71"/>
  <c r="F35" i="73"/>
  <c r="E16" i="71"/>
  <c r="E19" i="71"/>
  <c r="F11" i="73"/>
  <c r="K32" i="66"/>
  <c r="F8" i="73"/>
  <c r="E17" i="71"/>
  <c r="F17" i="71" s="1"/>
  <c r="F38" i="73"/>
  <c r="F16" i="73"/>
  <c r="F24" i="73"/>
  <c r="G24" i="73" s="1"/>
  <c r="E18" i="71"/>
  <c r="E21" i="71"/>
  <c r="Q18" i="66"/>
  <c r="F14" i="73"/>
  <c r="E22" i="71"/>
  <c r="F30" i="73"/>
  <c r="F10" i="73"/>
  <c r="K31" i="66"/>
  <c r="F12" i="73"/>
  <c r="E20" i="71"/>
  <c r="K28" i="66"/>
  <c r="F25" i="73"/>
  <c r="F23" i="73"/>
  <c r="E30" i="71"/>
  <c r="F19" i="73"/>
  <c r="F17" i="73"/>
  <c r="G39" i="73"/>
  <c r="J19" i="66"/>
  <c r="F20" i="73"/>
  <c r="E7" i="71"/>
  <c r="E27" i="71"/>
  <c r="E14" i="71"/>
  <c r="F21" i="71"/>
  <c r="F30" i="71"/>
  <c r="E3" i="70"/>
  <c r="E25" i="71"/>
  <c r="F25" i="71" s="1"/>
  <c r="F37" i="73"/>
  <c r="E5" i="71"/>
  <c r="F15" i="73"/>
  <c r="F40" i="73"/>
  <c r="F21" i="73"/>
  <c r="E15" i="71"/>
  <c r="F15" i="71" s="1"/>
  <c r="F18" i="73"/>
  <c r="E31" i="71"/>
  <c r="E11" i="71"/>
  <c r="E24" i="71"/>
  <c r="F24" i="71" s="1"/>
  <c r="F27" i="73"/>
  <c r="E29" i="71"/>
  <c r="K26" i="66"/>
  <c r="F33" i="73"/>
  <c r="G23" i="73"/>
  <c r="E12" i="71"/>
  <c r="F11" i="71"/>
  <c r="F26" i="73"/>
  <c r="F5" i="73"/>
  <c r="F13" i="73"/>
  <c r="G13" i="73" s="1"/>
  <c r="E8" i="71"/>
  <c r="F31" i="73"/>
  <c r="G31" i="73" s="1"/>
  <c r="F27" i="71"/>
  <c r="F36" i="73"/>
  <c r="F29" i="73"/>
  <c r="E10" i="71"/>
  <c r="E6" i="71"/>
  <c r="G28" i="73"/>
  <c r="G7" i="73"/>
  <c r="E9" i="71"/>
  <c r="F9" i="71"/>
  <c r="F22" i="71"/>
  <c r="F41" i="73"/>
  <c r="F34" i="73"/>
  <c r="K19" i="66"/>
  <c r="V31" i="66"/>
  <c r="V26" i="66"/>
  <c r="V27" i="66"/>
  <c r="V28" i="66"/>
  <c r="V29" i="66"/>
  <c r="V30" i="66"/>
  <c r="V33" i="66"/>
  <c r="V32" i="66"/>
  <c r="U32" i="66" l="1"/>
  <c r="W32" i="66" s="1"/>
  <c r="U33" i="66"/>
  <c r="W33" i="66" s="1"/>
  <c r="U30" i="66"/>
  <c r="W30" i="66" s="1"/>
  <c r="U29" i="66"/>
  <c r="W29" i="66" s="1"/>
  <c r="U28" i="66"/>
  <c r="W28" i="66" s="1"/>
  <c r="U27" i="66"/>
  <c r="W27" i="66" s="1"/>
  <c r="U26" i="66"/>
  <c r="W26" i="66" s="1"/>
  <c r="U31" i="66"/>
  <c r="W31" i="66" s="1"/>
  <c r="M5" i="73" a="1"/>
  <c r="G34" i="73"/>
  <c r="F7" i="71"/>
  <c r="F13" i="71"/>
  <c r="F18" i="71"/>
  <c r="F31" i="71"/>
  <c r="G8" i="73"/>
  <c r="G32" i="73"/>
  <c r="G41" i="73"/>
  <c r="S19" i="66"/>
  <c r="T21" i="66"/>
  <c r="G14" i="73"/>
  <c r="F28" i="71"/>
  <c r="G25" i="73"/>
  <c r="G16" i="73"/>
  <c r="F10" i="71"/>
  <c r="G17" i="73"/>
  <c r="G42" i="73"/>
  <c r="F20" i="71"/>
  <c r="G27" i="73"/>
  <c r="F12" i="71"/>
  <c r="G36" i="73"/>
  <c r="T18" i="66"/>
  <c r="F14" i="71"/>
  <c r="F26" i="71"/>
  <c r="F16" i="71"/>
  <c r="G30" i="73"/>
  <c r="G26" i="73"/>
  <c r="G38" i="73"/>
  <c r="G9" i="73"/>
  <c r="G12" i="73"/>
  <c r="G37" i="73"/>
  <c r="F23" i="71"/>
  <c r="G18" i="73"/>
  <c r="G11" i="73"/>
  <c r="G33" i="73"/>
  <c r="G20" i="73"/>
  <c r="G29" i="73"/>
  <c r="G21" i="73"/>
  <c r="G35" i="73"/>
  <c r="F29" i="71"/>
  <c r="G40" i="73"/>
  <c r="G10" i="73"/>
  <c r="F19" i="71"/>
  <c r="F5" i="71"/>
  <c r="G22" i="73"/>
  <c r="G15" i="73"/>
  <c r="G19" i="73"/>
  <c r="F8" i="71"/>
  <c r="F6" i="71"/>
  <c r="W18" i="73"/>
  <c r="S20" i="71"/>
  <c r="S25" i="71"/>
  <c r="W38" i="73"/>
  <c r="S14" i="71"/>
  <c r="W14" i="73"/>
  <c r="W33" i="73"/>
  <c r="W15" i="73"/>
  <c r="W7" i="73"/>
  <c r="S7" i="71"/>
  <c r="W21" i="73"/>
  <c r="W11" i="73"/>
  <c r="S19" i="71"/>
  <c r="W31" i="73"/>
  <c r="W20" i="73"/>
  <c r="W27" i="73"/>
  <c r="W37" i="73"/>
  <c r="S13" i="71"/>
  <c r="W28" i="73"/>
  <c r="W24" i="73"/>
  <c r="S16" i="71"/>
  <c r="S26" i="71"/>
  <c r="W32" i="73"/>
  <c r="S8" i="71"/>
  <c r="W36" i="73"/>
  <c r="S15" i="71"/>
  <c r="S6" i="71"/>
  <c r="W16" i="73"/>
  <c r="W42" i="73"/>
  <c r="W6" i="73"/>
  <c r="S27" i="71"/>
  <c r="S28" i="71"/>
  <c r="W29" i="73"/>
  <c r="W26" i="73"/>
  <c r="W10" i="73"/>
  <c r="W25" i="73"/>
  <c r="W35" i="73"/>
  <c r="W34" i="73"/>
  <c r="W19" i="73"/>
  <c r="S12" i="71"/>
  <c r="S22" i="71"/>
  <c r="W13" i="73"/>
  <c r="S30" i="71"/>
  <c r="S18" i="71"/>
  <c r="W5" i="73"/>
  <c r="S5" i="71"/>
  <c r="W39" i="73"/>
  <c r="W23" i="73"/>
  <c r="S31" i="71"/>
  <c r="W30" i="73"/>
  <c r="S23" i="71"/>
  <c r="W41" i="73"/>
  <c r="W8" i="73"/>
  <c r="S10" i="71"/>
  <c r="W17" i="73"/>
  <c r="W12" i="73"/>
  <c r="S17" i="71"/>
  <c r="W22" i="73"/>
  <c r="S9" i="71"/>
  <c r="W9" i="73"/>
  <c r="W40" i="73"/>
  <c r="S29" i="71"/>
  <c r="S21" i="71"/>
  <c r="S24" i="71"/>
  <c r="S11" i="71"/>
  <c r="V21" i="66"/>
  <c r="V18" i="66"/>
  <c r="U18" i="66" l="1"/>
  <c r="W18" i="66" s="1"/>
  <c r="U21" i="66"/>
  <c r="W21" i="66" s="1"/>
  <c r="M5" i="73"/>
  <c r="M13" i="73"/>
  <c r="M21" i="73"/>
  <c r="M29" i="73"/>
  <c r="M37" i="73"/>
  <c r="M6" i="73"/>
  <c r="M14" i="73"/>
  <c r="M22" i="73"/>
  <c r="M30" i="73"/>
  <c r="M38" i="73"/>
  <c r="M7" i="73"/>
  <c r="M15" i="73"/>
  <c r="M23" i="73"/>
  <c r="M31" i="73"/>
  <c r="M39" i="73"/>
  <c r="M8" i="73"/>
  <c r="M16" i="73"/>
  <c r="M24" i="73"/>
  <c r="M32" i="73"/>
  <c r="M40" i="73"/>
  <c r="M9" i="73"/>
  <c r="M17" i="73"/>
  <c r="M25" i="73"/>
  <c r="M33" i="73"/>
  <c r="M41" i="73"/>
  <c r="M10" i="73"/>
  <c r="M18" i="73"/>
  <c r="M26" i="73"/>
  <c r="M34" i="73"/>
  <c r="M42" i="73"/>
  <c r="M11" i="73"/>
  <c r="M19" i="73"/>
  <c r="M27" i="73"/>
  <c r="M35" i="73"/>
  <c r="M12" i="73"/>
  <c r="M20" i="73"/>
  <c r="M28" i="73"/>
  <c r="M36" i="73"/>
  <c r="L13" i="26"/>
  <c r="L20" i="26"/>
  <c r="L21" i="26"/>
  <c r="L28" i="26"/>
  <c r="L29" i="26"/>
  <c r="L36" i="26"/>
  <c r="L37" i="26"/>
  <c r="I6" i="26"/>
  <c r="L6" i="26" s="1"/>
  <c r="I7" i="26"/>
  <c r="L7" i="26" s="1"/>
  <c r="I8" i="26"/>
  <c r="L8" i="26" s="1"/>
  <c r="I9" i="26"/>
  <c r="L9" i="26" s="1"/>
  <c r="I10" i="26"/>
  <c r="L10" i="26" s="1"/>
  <c r="I11" i="26"/>
  <c r="L11" i="26" s="1"/>
  <c r="I12" i="26"/>
  <c r="L12" i="26" s="1"/>
  <c r="I13" i="26"/>
  <c r="I14" i="26"/>
  <c r="L14" i="26" s="1"/>
  <c r="I15" i="26"/>
  <c r="L15" i="26" s="1"/>
  <c r="I16" i="26"/>
  <c r="L16" i="26" s="1"/>
  <c r="I17" i="26"/>
  <c r="L17" i="26" s="1"/>
  <c r="I18" i="26"/>
  <c r="L18" i="26" s="1"/>
  <c r="I19" i="26"/>
  <c r="L19" i="26" s="1"/>
  <c r="I20" i="26"/>
  <c r="I21" i="26"/>
  <c r="I22" i="26"/>
  <c r="L22" i="26" s="1"/>
  <c r="I23" i="26"/>
  <c r="L23" i="26" s="1"/>
  <c r="I24" i="26"/>
  <c r="L24" i="26" s="1"/>
  <c r="I25" i="26"/>
  <c r="L25" i="26" s="1"/>
  <c r="I26" i="26"/>
  <c r="L26" i="26" s="1"/>
  <c r="I27" i="26"/>
  <c r="L27" i="26" s="1"/>
  <c r="I28" i="26"/>
  <c r="I29" i="26"/>
  <c r="I30" i="26"/>
  <c r="L30" i="26" s="1"/>
  <c r="I31" i="26"/>
  <c r="L31" i="26" s="1"/>
  <c r="I32" i="26"/>
  <c r="L32" i="26" s="1"/>
  <c r="I33" i="26"/>
  <c r="L33" i="26" s="1"/>
  <c r="I34" i="26"/>
  <c r="L34" i="26" s="1"/>
  <c r="I35" i="26"/>
  <c r="L35" i="26" s="1"/>
  <c r="I36" i="26"/>
  <c r="I37" i="26"/>
  <c r="I38" i="26"/>
  <c r="L38" i="26" s="1"/>
  <c r="I39" i="26"/>
  <c r="L39" i="26" s="1"/>
  <c r="I40" i="26"/>
  <c r="L40" i="26" s="1"/>
  <c r="I41" i="26"/>
  <c r="L41" i="26" s="1"/>
  <c r="I42" i="26"/>
  <c r="L42" i="26" s="1"/>
  <c r="I5" i="26"/>
  <c r="L5" i="26" s="1"/>
  <c r="Q19" i="66"/>
  <c r="L6" i="25" l="1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5" i="2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3" i="15"/>
  <c r="P16" i="66"/>
  <c r="H16" i="66"/>
  <c r="P15" i="66"/>
  <c r="H15" i="66"/>
  <c r="P14" i="66"/>
  <c r="H14" i="66"/>
  <c r="P13" i="66"/>
  <c r="H13" i="66"/>
  <c r="P12" i="66"/>
  <c r="H12" i="66"/>
  <c r="P11" i="66"/>
  <c r="H11" i="66"/>
  <c r="P10" i="66"/>
  <c r="H10" i="66"/>
  <c r="P9" i="66"/>
  <c r="H9" i="66"/>
  <c r="T19" i="66"/>
  <c r="J16" i="66"/>
  <c r="S16" i="66" s="1"/>
  <c r="J15" i="66"/>
  <c r="J11" i="66"/>
  <c r="S15" i="66"/>
  <c r="J10" i="66"/>
  <c r="S10" i="66" s="1"/>
  <c r="I13" i="66"/>
  <c r="J9" i="66"/>
  <c r="K9" i="66"/>
  <c r="J12" i="66"/>
  <c r="S12" i="66" s="1"/>
  <c r="S9" i="66"/>
  <c r="J14" i="66"/>
  <c r="V19" i="66"/>
  <c r="U19" i="66" l="1"/>
  <c r="W19" i="66" s="1"/>
  <c r="E41" i="25"/>
  <c r="K15" i="66"/>
  <c r="Q16" i="66"/>
  <c r="Q15" i="66"/>
  <c r="J13" i="66"/>
  <c r="S14" i="66"/>
  <c r="K10" i="66"/>
  <c r="Q9" i="66"/>
  <c r="S11" i="66"/>
  <c r="S13" i="66"/>
  <c r="F41" i="25"/>
  <c r="G41" i="25" s="1"/>
  <c r="K11" i="66"/>
  <c r="Q12" i="66"/>
  <c r="Q10" i="66"/>
  <c r="G41" i="26"/>
  <c r="K14" i="66"/>
  <c r="K12" i="66"/>
  <c r="K16" i="66"/>
  <c r="D17" i="16" l="1"/>
  <c r="H17" i="16"/>
  <c r="Q11" i="66"/>
  <c r="K13" i="66"/>
  <c r="Q14" i="66"/>
  <c r="T15" i="66"/>
  <c r="Q13" i="66"/>
  <c r="T16" i="66"/>
  <c r="V16" i="66" s="1"/>
  <c r="T10" i="66"/>
  <c r="T12" i="66"/>
  <c r="E17" i="16"/>
  <c r="F17" i="16" s="1"/>
  <c r="V10" i="66"/>
  <c r="T9" i="66"/>
  <c r="U16" i="66" l="1"/>
  <c r="W16" i="66" s="1"/>
  <c r="U12" i="66"/>
  <c r="W12" i="66" s="1"/>
  <c r="U10" i="66"/>
  <c r="W10" i="66" s="1"/>
  <c r="U15" i="66"/>
  <c r="W15" i="66" s="1"/>
  <c r="U9" i="66"/>
  <c r="W9" i="66" s="1"/>
  <c r="V12" i="66"/>
  <c r="T11" i="66"/>
  <c r="V15" i="66"/>
  <c r="V9" i="66"/>
  <c r="V11" i="66"/>
  <c r="T14" i="66"/>
  <c r="T13" i="66"/>
  <c r="D7" i="56"/>
  <c r="U11" i="66" l="1"/>
  <c r="W11" i="66" s="1"/>
  <c r="U14" i="66"/>
  <c r="W14" i="66" s="1"/>
  <c r="U13" i="66"/>
  <c r="W13" i="66" s="1"/>
  <c r="V13" i="66"/>
  <c r="V14" i="66"/>
  <c r="V5" i="26" l="1" a="1"/>
  <c r="V42" i="26" s="1"/>
  <c r="V5" i="26" l="1"/>
  <c r="V6" i="26"/>
  <c r="V7" i="26"/>
  <c r="V8" i="26"/>
  <c r="V9" i="26"/>
  <c r="V10" i="26"/>
  <c r="V11" i="26"/>
  <c r="V12" i="26"/>
  <c r="V13" i="26"/>
  <c r="V14" i="26"/>
  <c r="V15" i="26"/>
  <c r="V16" i="26"/>
  <c r="V17" i="26"/>
  <c r="V18" i="26"/>
  <c r="V19" i="26"/>
  <c r="V20" i="26"/>
  <c r="V21" i="26"/>
  <c r="V22" i="26"/>
  <c r="V23" i="26"/>
  <c r="V24" i="26"/>
  <c r="V25" i="26"/>
  <c r="V26" i="26"/>
  <c r="V27" i="26"/>
  <c r="V28" i="26"/>
  <c r="V29" i="26"/>
  <c r="V30" i="26"/>
  <c r="V31" i="26"/>
  <c r="V32" i="26"/>
  <c r="V33" i="26"/>
  <c r="V34" i="26"/>
  <c r="V35" i="26"/>
  <c r="V36" i="26"/>
  <c r="V37" i="26"/>
  <c r="V38" i="26"/>
  <c r="V39" i="26"/>
  <c r="V40" i="26"/>
  <c r="V41" i="26"/>
  <c r="W41" i="26"/>
  <c r="M5" i="25" l="1" a="1"/>
  <c r="M42" i="25" s="1"/>
  <c r="W41" i="25"/>
  <c r="M28" i="25" l="1"/>
  <c r="M12" i="25"/>
  <c r="M36" i="25"/>
  <c r="M20" i="25"/>
  <c r="M35" i="25"/>
  <c r="M27" i="25"/>
  <c r="M19" i="25"/>
  <c r="M11" i="25"/>
  <c r="M34" i="25"/>
  <c r="M26" i="25"/>
  <c r="M18" i="25"/>
  <c r="M10" i="25"/>
  <c r="M41" i="25"/>
  <c r="M33" i="25"/>
  <c r="M25" i="25"/>
  <c r="M17" i="25"/>
  <c r="M9" i="25"/>
  <c r="M40" i="25"/>
  <c r="M32" i="25"/>
  <c r="M24" i="25"/>
  <c r="M16" i="25"/>
  <c r="M8" i="25"/>
  <c r="M39" i="25"/>
  <c r="M31" i="25"/>
  <c r="M23" i="25"/>
  <c r="M15" i="25"/>
  <c r="M7" i="25"/>
  <c r="M38" i="25"/>
  <c r="M30" i="25"/>
  <c r="M22" i="25"/>
  <c r="M14" i="25"/>
  <c r="M6" i="25"/>
  <c r="M37" i="25"/>
  <c r="M29" i="25"/>
  <c r="M21" i="25"/>
  <c r="M13" i="25"/>
  <c r="M5" i="25"/>
  <c r="D14" i="56"/>
  <c r="S17" i="16"/>
  <c r="D20" i="56" l="1"/>
  <c r="B1" i="56"/>
  <c r="E11" i="25" l="1"/>
  <c r="F11" i="25"/>
  <c r="W11" i="25"/>
  <c r="E28" i="25" l="1"/>
  <c r="E12" i="25"/>
  <c r="E23" i="25"/>
  <c r="E15" i="25"/>
  <c r="E7" i="25"/>
  <c r="E10" i="25"/>
  <c r="E20" i="25"/>
  <c r="E18" i="25"/>
  <c r="E26" i="25"/>
  <c r="E17" i="25"/>
  <c r="E32" i="25"/>
  <c r="E34" i="25"/>
  <c r="E25" i="25"/>
  <c r="E19" i="25"/>
  <c r="E29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G15" i="26"/>
  <c r="G17" i="26"/>
  <c r="W36" i="26"/>
  <c r="G19" i="26"/>
  <c r="W40" i="26"/>
  <c r="W15" i="26"/>
  <c r="F36" i="25"/>
  <c r="G26" i="26"/>
  <c r="W21" i="26"/>
  <c r="F24" i="25"/>
  <c r="G25" i="26"/>
  <c r="F29" i="25"/>
  <c r="W34" i="26"/>
  <c r="G12" i="26"/>
  <c r="G11" i="25"/>
  <c r="G36" i="26"/>
  <c r="F9" i="25"/>
  <c r="W39" i="26"/>
  <c r="G20" i="26"/>
  <c r="W14" i="26"/>
  <c r="G7" i="25"/>
  <c r="F31" i="25"/>
  <c r="G23" i="26"/>
  <c r="W5" i="26"/>
  <c r="F5" i="25"/>
  <c r="F8" i="25"/>
  <c r="W13" i="26"/>
  <c r="W26" i="26"/>
  <c r="F27" i="25"/>
  <c r="G10" i="26"/>
  <c r="G9" i="25"/>
  <c r="F16" i="25"/>
  <c r="G16" i="25" s="1"/>
  <c r="G40" i="26"/>
  <c r="G28" i="26"/>
  <c r="F34" i="25"/>
  <c r="G34" i="25" s="1"/>
  <c r="G35" i="26"/>
  <c r="G5" i="26"/>
  <c r="F33" i="25"/>
  <c r="W23" i="26"/>
  <c r="W7" i="26"/>
  <c r="W27" i="26"/>
  <c r="G29" i="26"/>
  <c r="G18" i="26"/>
  <c r="W18" i="26"/>
  <c r="G37" i="26"/>
  <c r="F15" i="25"/>
  <c r="F19" i="25"/>
  <c r="W17" i="26"/>
  <c r="G34" i="26"/>
  <c r="W12" i="26"/>
  <c r="W25" i="26"/>
  <c r="F22" i="25"/>
  <c r="G22" i="25" s="1"/>
  <c r="W38" i="26"/>
  <c r="F20" i="25"/>
  <c r="G14" i="26"/>
  <c r="F10" i="25"/>
  <c r="G10" i="25" s="1"/>
  <c r="W8" i="26"/>
  <c r="G24" i="26"/>
  <c r="W33" i="26"/>
  <c r="W35" i="26"/>
  <c r="W16" i="26"/>
  <c r="W20" i="26"/>
  <c r="G31" i="25"/>
  <c r="F40" i="25"/>
  <c r="F39" i="25"/>
  <c r="G33" i="26"/>
  <c r="F28" i="25"/>
  <c r="G42" i="26"/>
  <c r="F17" i="25"/>
  <c r="F6" i="25"/>
  <c r="G16" i="26"/>
  <c r="G32" i="26"/>
  <c r="G27" i="25"/>
  <c r="W22" i="26"/>
  <c r="W19" i="26"/>
  <c r="G6" i="26"/>
  <c r="W9" i="26"/>
  <c r="F12" i="25"/>
  <c r="W24" i="26"/>
  <c r="F25" i="25"/>
  <c r="G25" i="25" s="1"/>
  <c r="F21" i="25"/>
  <c r="F35" i="25"/>
  <c r="G35" i="25" s="1"/>
  <c r="G11" i="26"/>
  <c r="W32" i="26"/>
  <c r="G39" i="26"/>
  <c r="F26" i="25"/>
  <c r="G22" i="26"/>
  <c r="G8" i="26"/>
  <c r="G39" i="25"/>
  <c r="G31" i="26"/>
  <c r="F18" i="25"/>
  <c r="G18" i="25" s="1"/>
  <c r="G28" i="25"/>
  <c r="W29" i="26"/>
  <c r="F42" i="25"/>
  <c r="W37" i="26"/>
  <c r="G38" i="26"/>
  <c r="W6" i="26"/>
  <c r="G21" i="26"/>
  <c r="G30" i="26"/>
  <c r="F38" i="25"/>
  <c r="G38" i="25" s="1"/>
  <c r="G27" i="26"/>
  <c r="W31" i="26"/>
  <c r="F30" i="25"/>
  <c r="G30" i="25" s="1"/>
  <c r="W28" i="26"/>
  <c r="F14" i="25"/>
  <c r="W11" i="26"/>
  <c r="W10" i="26"/>
  <c r="G6" i="25"/>
  <c r="W42" i="26"/>
  <c r="F13" i="25"/>
  <c r="G9" i="26"/>
  <c r="F37" i="25"/>
  <c r="G37" i="25" s="1"/>
  <c r="G7" i="26"/>
  <c r="W30" i="26"/>
  <c r="F23" i="25"/>
  <c r="F32" i="25"/>
  <c r="G13" i="26"/>
  <c r="W26" i="25"/>
  <c r="W38" i="25"/>
  <c r="W27" i="25"/>
  <c r="W23" i="25"/>
  <c r="W21" i="25"/>
  <c r="W42" i="25"/>
  <c r="W14" i="25"/>
  <c r="W16" i="25"/>
  <c r="W20" i="25"/>
  <c r="W24" i="25"/>
  <c r="W9" i="25"/>
  <c r="W13" i="25"/>
  <c r="W10" i="25"/>
  <c r="W36" i="25"/>
  <c r="W22" i="25"/>
  <c r="W34" i="25"/>
  <c r="W8" i="25"/>
  <c r="W28" i="25"/>
  <c r="W40" i="25"/>
  <c r="W19" i="25"/>
  <c r="W25" i="25"/>
  <c r="W12" i="25"/>
  <c r="W30" i="25"/>
  <c r="W17" i="25"/>
  <c r="W18" i="25"/>
  <c r="W37" i="25"/>
  <c r="W15" i="25"/>
  <c r="W31" i="25"/>
  <c r="W39" i="25"/>
  <c r="W6" i="25"/>
  <c r="W32" i="25"/>
  <c r="W5" i="25"/>
  <c r="W7" i="25"/>
  <c r="W33" i="25"/>
  <c r="W35" i="25"/>
  <c r="W29" i="25"/>
  <c r="D5" i="16" l="1"/>
  <c r="D6" i="16"/>
  <c r="D7" i="16"/>
  <c r="D8" i="16"/>
  <c r="D9" i="16"/>
  <c r="D10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G32" i="25"/>
  <c r="G17" i="25"/>
  <c r="G29" i="25"/>
  <c r="E5" i="16"/>
  <c r="E9" i="16"/>
  <c r="D12" i="15"/>
  <c r="G23" i="25"/>
  <c r="G40" i="25"/>
  <c r="G24" i="25"/>
  <c r="D5" i="15"/>
  <c r="E6" i="16"/>
  <c r="D16" i="15"/>
  <c r="G13" i="25"/>
  <c r="G20" i="25"/>
  <c r="G36" i="25"/>
  <c r="D10" i="15"/>
  <c r="D4" i="15"/>
  <c r="D8" i="15"/>
  <c r="G14" i="25"/>
  <c r="G19" i="25"/>
  <c r="D15" i="15"/>
  <c r="D19" i="15"/>
  <c r="D18" i="15"/>
  <c r="G42" i="25"/>
  <c r="G15" i="25"/>
  <c r="D20" i="15"/>
  <c r="E7" i="16"/>
  <c r="D9" i="15"/>
  <c r="G26" i="25"/>
  <c r="G33" i="25"/>
  <c r="D3" i="15"/>
  <c r="D7" i="15"/>
  <c r="D14" i="15"/>
  <c r="G21" i="25"/>
  <c r="G8" i="25"/>
  <c r="D17" i="15"/>
  <c r="D6" i="15"/>
  <c r="D13" i="15"/>
  <c r="G12" i="25"/>
  <c r="G5" i="25"/>
  <c r="D11" i="15"/>
  <c r="E10" i="16"/>
  <c r="E8" i="16"/>
  <c r="M10" i="15"/>
  <c r="M8" i="15"/>
  <c r="M11" i="15"/>
  <c r="M5" i="15"/>
  <c r="M6" i="15"/>
  <c r="M14" i="15"/>
  <c r="M16" i="15"/>
  <c r="M3" i="15"/>
  <c r="M15" i="15"/>
  <c r="M12" i="15"/>
  <c r="M9" i="15"/>
  <c r="M20" i="15"/>
  <c r="M7" i="15"/>
  <c r="M18" i="15"/>
  <c r="M17" i="15"/>
  <c r="M4" i="15"/>
  <c r="W3" i="25"/>
  <c r="M19" i="15"/>
  <c r="M13" i="15"/>
  <c r="D16" i="16" l="1"/>
  <c r="H16" i="16"/>
  <c r="D11" i="16"/>
  <c r="H11" i="16"/>
  <c r="D18" i="16"/>
  <c r="H18" i="16"/>
  <c r="D15" i="16"/>
  <c r="H15" i="16"/>
  <c r="D13" i="16"/>
  <c r="H13" i="16"/>
  <c r="D19" i="16"/>
  <c r="H19" i="16"/>
  <c r="D14" i="16"/>
  <c r="H14" i="16"/>
  <c r="D12" i="16"/>
  <c r="H12" i="16"/>
  <c r="E16" i="16"/>
  <c r="E14" i="15"/>
  <c r="E7" i="15"/>
  <c r="E12" i="16"/>
  <c r="F7" i="16"/>
  <c r="W3" i="26"/>
  <c r="E18" i="16"/>
  <c r="E16" i="15"/>
  <c r="F10" i="16"/>
  <c r="E17" i="15"/>
  <c r="E19" i="16"/>
  <c r="W3" i="77"/>
  <c r="E4" i="15"/>
  <c r="E15" i="15"/>
  <c r="E13" i="16"/>
  <c r="E5" i="15"/>
  <c r="F12" i="16"/>
  <c r="F6" i="16"/>
  <c r="E10" i="15"/>
  <c r="F13" i="16"/>
  <c r="E9" i="15"/>
  <c r="F5" i="16"/>
  <c r="E11" i="16"/>
  <c r="F11" i="16" s="1"/>
  <c r="E6" i="15"/>
  <c r="E12" i="15"/>
  <c r="F8" i="16"/>
  <c r="E19" i="15"/>
  <c r="E20" i="15"/>
  <c r="E8" i="15"/>
  <c r="F18" i="16"/>
  <c r="E15" i="16"/>
  <c r="F15" i="16" s="1"/>
  <c r="F16" i="16"/>
  <c r="E11" i="15"/>
  <c r="E13" i="15"/>
  <c r="W3" i="78"/>
  <c r="F9" i="16"/>
  <c r="E18" i="15"/>
  <c r="E14" i="16"/>
  <c r="E3" i="15"/>
  <c r="W3" i="76"/>
  <c r="S6" i="16"/>
  <c r="S15" i="16"/>
  <c r="S16" i="16"/>
  <c r="S7" i="16"/>
  <c r="S12" i="16"/>
  <c r="S11" i="16"/>
  <c r="W3" i="73"/>
  <c r="S18" i="16"/>
  <c r="S3" i="71"/>
  <c r="W3" i="75"/>
  <c r="S8" i="16"/>
  <c r="S10" i="16"/>
  <c r="S19" i="16"/>
  <c r="S5" i="16"/>
  <c r="S9" i="16"/>
  <c r="S14" i="16"/>
  <c r="M1" i="15"/>
  <c r="S13" i="16"/>
  <c r="M4" i="26"/>
  <c r="M4" i="75"/>
  <c r="M4" i="77"/>
  <c r="M4" i="78"/>
  <c r="I4" i="71"/>
  <c r="N2" i="66"/>
  <c r="G2" i="15"/>
  <c r="M4" i="25"/>
  <c r="M4" i="73"/>
  <c r="I4" i="16"/>
  <c r="F14" i="16" l="1"/>
  <c r="F19" i="16"/>
  <c r="S3" i="16"/>
  <c r="D6" i="56"/>
</calcChain>
</file>

<file path=xl/sharedStrings.xml><?xml version="1.0" encoding="utf-8"?>
<sst xmlns="http://schemas.openxmlformats.org/spreadsheetml/2006/main" count="2886" uniqueCount="172">
  <si>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</si>
  <si>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</si>
  <si>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</si>
  <si>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</si>
  <si>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</si>
  <si>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</si>
  <si>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</si>
  <si>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</si>
  <si>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</si>
  <si>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9M</t>
  </si>
  <si>
    <t>6M</t>
  </si>
  <si>
    <t>3M</t>
  </si>
  <si>
    <t>2M</t>
  </si>
  <si>
    <t>1M</t>
  </si>
  <si>
    <t>2W</t>
  </si>
  <si>
    <t>SW</t>
  </si>
  <si>
    <t>FamilyName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</si>
  <si>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</si>
  <si>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</si>
  <si>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</si>
  <si>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</si>
  <si>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</si>
  <si>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</si>
  <si>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</si>
  <si>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</si>
  <si>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</si>
  <si>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</si>
  <si>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</si>
  <si>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</si>
  <si>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</si>
  <si>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</si>
  <si>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</si>
  <si>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</si>
  <si>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</si>
  <si>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</si>
  <si>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</si>
  <si>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</si>
  <si>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</si>
  <si>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</si>
  <si>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</si>
  <si>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</si>
  <si>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</si>
  <si>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</si>
  <si>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</si>
  <si>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</si>
  <si>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</si>
  <si>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</si>
  <si>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</si>
  <si>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</si>
  <si>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</si>
  <si>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</si>
  <si>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</si>
  <si>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</si>
  <si>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</si>
  <si>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</si>
  <si>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</si>
  <si>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</si>
  <si>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</si>
  <si>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</si>
  <si>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</si>
  <si>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</si>
  <si>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</si>
  <si>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</si>
  <si>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</si>
  <si>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</si>
  <si>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</si>
  <si>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</si>
  <si>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</si>
  <si>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</si>
  <si>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</si>
  <si>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</si>
  <si>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</si>
  <si>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</si>
  <si>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</si>
  <si>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</si>
  <si>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</si>
  <si>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</si>
  <si>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</si>
  <si>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</si>
  <si>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</si>
  <si>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</si>
  <si>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</si>
  <si>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</si>
  <si>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</si>
  <si>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</si>
  <si>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LAST</t>
  </si>
  <si>
    <t>Contributors</t>
  </si>
  <si>
    <t>Change</t>
  </si>
  <si>
    <t>Effective</t>
  </si>
  <si>
    <t>Static</t>
  </si>
  <si>
    <t>Mid Safe</t>
  </si>
  <si>
    <t>HST_CLOSE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</si>
  <si>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</si>
  <si>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</si>
  <si>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</si>
  <si>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</si>
  <si>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</si>
  <si>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</si>
  <si>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</si>
  <si>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</si>
  <si>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</si>
  <si>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</si>
  <si>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</si>
  <si>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</si>
  <si>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</si>
  <si>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</si>
  <si>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</si>
  <si>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</si>
  <si>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</si>
  <si>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</si>
  <si>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LastFixingsTrigger</t>
  </si>
  <si>
    <t>MoneyMarketDayCounter</t>
  </si>
  <si>
    <t>Actual/360</t>
  </si>
  <si>
    <t>PYNY</t>
  </si>
  <si>
    <t>Tullet NY</t>
  </si>
  <si>
    <t>QM</t>
  </si>
  <si>
    <t>Modified Following</t>
  </si>
  <si>
    <t>Calendar</t>
  </si>
  <si>
    <t>ICAA</t>
  </si>
  <si>
    <t>ICAP AUST</t>
  </si>
  <si>
    <t>Shibor</t>
  </si>
  <si>
    <t>China</t>
  </si>
  <si>
    <t>CNY</t>
  </si>
  <si>
    <t>Tradition HK</t>
  </si>
  <si>
    <t>TRHK</t>
  </si>
  <si>
    <t>3S</t>
  </si>
  <si>
    <t>7D</t>
  </si>
  <si>
    <t>1D</t>
  </si>
  <si>
    <t>14D</t>
  </si>
  <si>
    <t>PRIMACT_1</t>
  </si>
  <si>
    <t>ND</t>
  </si>
  <si>
    <t>IRS</t>
  </si>
  <si>
    <t>Following</t>
  </si>
  <si>
    <t>Actual/365 (Fixed)</t>
  </si>
  <si>
    <t>1W</t>
  </si>
  <si>
    <t>Record not service permissioned</t>
  </si>
  <si>
    <t>3H</t>
  </si>
  <si>
    <t>CNH</t>
  </si>
  <si>
    <t>Hibor</t>
  </si>
  <si>
    <t>ON-SHORE Settings</t>
  </si>
  <si>
    <t>OFF-SHORE Settings</t>
  </si>
  <si>
    <t>HongKong::HKEx</t>
  </si>
  <si>
    <t>SHIBOR</t>
  </si>
  <si>
    <t>CNH HIBOR</t>
  </si>
  <si>
    <t>7DREPO</t>
  </si>
  <si>
    <t>RIC</t>
  </si>
  <si>
    <t>FIX DAYS</t>
  </si>
  <si>
    <t>CALENDAR</t>
  </si>
  <si>
    <t>BDC</t>
  </si>
  <si>
    <t>EOM</t>
  </si>
  <si>
    <t>DC</t>
  </si>
  <si>
    <t>RELINKABLE HANDLE</t>
  </si>
  <si>
    <t>INDEX</t>
  </si>
  <si>
    <t>INDEX ID</t>
  </si>
  <si>
    <t>LAST FIXING QUOTE</t>
  </si>
  <si>
    <t>Quote Object</t>
  </si>
  <si>
    <t>Quote Object ID</t>
  </si>
  <si>
    <t xml:space="preserve"> </t>
  </si>
  <si>
    <t xml:space="preserve">  </t>
  </si>
  <si>
    <t>Instruments</t>
  </si>
  <si>
    <t>MID</t>
  </si>
  <si>
    <t>AM</t>
  </si>
  <si>
    <t>Pingan Tradition</t>
  </si>
  <si>
    <t>Tullet Prebon</t>
  </si>
  <si>
    <t>TPSC</t>
  </si>
  <si>
    <t>PTCN</t>
  </si>
  <si>
    <t>7R</t>
  </si>
  <si>
    <t>OS</t>
  </si>
  <si>
    <t>1L</t>
  </si>
  <si>
    <t>1YLOAN</t>
  </si>
  <si>
    <t>7DND</t>
  </si>
  <si>
    <t>7DCOLLREPO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</si>
</sst>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ddd\,\ dd\-mmm\-yyyy\,\ h:mm:ss"/>
    <numFmt numFmtId="173" formatCode="ddd\,\ dd\-mmm\-yyyy\ h:mm:ss"/>
    <numFmt numFmtId="174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8"/>
      <color rgb="FFFF0000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sz val="11"/>
      <color theme="1"/>
      <name val="Courier New"/>
      <family val="3"/>
    </font>
    <font>
      <b/>
      <sz val="8"/>
      <color indexed="10"/>
      <name val="Courier New"/>
      <family val="3"/>
    </font>
    <font>
      <b/>
      <u/>
      <sz val="8"/>
      <name val="Courier New"/>
      <family val="3"/>
    </font>
    <font>
      <sz val="8"/>
      <color indexed="9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187">
    <xf numFmtId="0" fontId="0" fillId="0" borderId="0" xfId="0"/>
    <xf numFmtId="0" fontId="8" fillId="2" borderId="0" xfId="2" applyFont="1" applyFill="1"/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2" borderId="0" xfId="1" applyFont="1" applyFill="1"/>
    <xf numFmtId="170" fontId="8" fillId="0" borderId="21" xfId="14" applyNumberFormat="1" applyFont="1" applyFill="1" applyBorder="1" applyAlignment="1">
      <alignment horizontal="center"/>
    </xf>
    <xf numFmtId="170" fontId="8" fillId="0" borderId="22" xfId="14" applyNumberFormat="1" applyFont="1" applyFill="1" applyBorder="1" applyAlignment="1">
      <alignment horizontal="center"/>
    </xf>
    <xf numFmtId="170" fontId="8" fillId="0" borderId="11" xfId="14" applyNumberFormat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1" xfId="1" applyFont="1" applyFill="1" applyBorder="1"/>
    <xf numFmtId="0" fontId="11" fillId="3" borderId="7" xfId="1" applyFont="1" applyFill="1" applyBorder="1"/>
    <xf numFmtId="0" fontId="11" fillId="3" borderId="4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center"/>
    </xf>
    <xf numFmtId="15" fontId="8" fillId="3" borderId="4" xfId="1" applyNumberFormat="1" applyFont="1" applyFill="1" applyBorder="1"/>
    <xf numFmtId="0" fontId="8" fillId="3" borderId="17" xfId="1" applyFont="1" applyFill="1" applyBorder="1" applyAlignment="1">
      <alignment horizontal="center"/>
    </xf>
    <xf numFmtId="1" fontId="8" fillId="3" borderId="17" xfId="1" applyNumberFormat="1" applyFont="1" applyFill="1" applyBorder="1" applyAlignment="1">
      <alignment horizontal="center"/>
    </xf>
    <xf numFmtId="0" fontId="11" fillId="3" borderId="7" xfId="11" applyFont="1" applyFill="1" applyBorder="1"/>
    <xf numFmtId="0" fontId="8" fillId="3" borderId="4" xfId="11" applyFont="1" applyFill="1" applyBorder="1"/>
    <xf numFmtId="0" fontId="8" fillId="3" borderId="12" xfId="1" applyFont="1" applyFill="1" applyBorder="1" applyAlignment="1">
      <alignment horizontal="center"/>
    </xf>
    <xf numFmtId="1" fontId="8" fillId="3" borderId="12" xfId="1" applyNumberFormat="1" applyFont="1" applyFill="1" applyBorder="1" applyAlignment="1">
      <alignment horizontal="center"/>
    </xf>
    <xf numFmtId="0" fontId="11" fillId="3" borderId="3" xfId="1" applyFont="1" applyFill="1" applyBorder="1"/>
    <xf numFmtId="0" fontId="8" fillId="3" borderId="2" xfId="1" applyFont="1" applyFill="1" applyBorder="1" applyAlignment="1">
      <alignment horizontal="center"/>
    </xf>
    <xf numFmtId="171" fontId="8" fillId="3" borderId="17" xfId="1" applyNumberFormat="1" applyFont="1" applyFill="1" applyBorder="1" applyAlignment="1">
      <alignment horizontal="center"/>
    </xf>
    <xf numFmtId="0" fontId="8" fillId="9" borderId="21" xfId="1" applyFont="1" applyFill="1" applyBorder="1" applyAlignment="1">
      <alignment horizontal="center"/>
    </xf>
    <xf numFmtId="0" fontId="8" fillId="9" borderId="22" xfId="1" applyFont="1" applyFill="1" applyBorder="1" applyAlignment="1">
      <alignment horizontal="center"/>
    </xf>
    <xf numFmtId="0" fontId="8" fillId="9" borderId="11" xfId="1" applyFont="1" applyFill="1" applyBorder="1" applyAlignment="1">
      <alignment horizontal="center"/>
    </xf>
    <xf numFmtId="171" fontId="8" fillId="0" borderId="22" xfId="1" applyNumberFormat="1" applyFont="1" applyFill="1" applyBorder="1" applyAlignment="1" applyProtection="1">
      <alignment horizontal="center"/>
    </xf>
    <xf numFmtId="170" fontId="8" fillId="0" borderId="22" xfId="1" quotePrefix="1" applyNumberFormat="1" applyFont="1" applyFill="1" applyBorder="1" applyAlignment="1" applyProtection="1">
      <alignment horizontal="center"/>
    </xf>
    <xf numFmtId="169" fontId="8" fillId="0" borderId="22" xfId="1" quotePrefix="1" applyNumberFormat="1" applyFont="1" applyFill="1" applyBorder="1" applyAlignment="1" applyProtection="1">
      <alignment horizontal="center"/>
    </xf>
    <xf numFmtId="165" fontId="8" fillId="0" borderId="11" xfId="1" applyNumberFormat="1" applyFont="1" applyFill="1" applyBorder="1" applyAlignment="1" applyProtection="1">
      <alignment horizontal="center"/>
    </xf>
    <xf numFmtId="0" fontId="8" fillId="0" borderId="11" xfId="1" applyNumberFormat="1" applyFont="1" applyFill="1" applyBorder="1" applyAlignment="1" applyProtection="1"/>
    <xf numFmtId="0" fontId="9" fillId="8" borderId="5" xfId="1" applyNumberFormat="1" applyFont="1" applyFill="1" applyBorder="1" applyAlignment="1">
      <alignment horizontal="center" vertical="center" wrapText="1"/>
    </xf>
    <xf numFmtId="170" fontId="9" fillId="0" borderId="9" xfId="14" applyNumberFormat="1" applyFont="1" applyFill="1" applyBorder="1" applyAlignment="1">
      <alignment horizontal="center" vertical="center" wrapText="1"/>
    </xf>
    <xf numFmtId="170" fontId="9" fillId="0" borderId="8" xfId="14" applyNumberFormat="1" applyFont="1" applyFill="1" applyBorder="1" applyAlignment="1">
      <alignment horizontal="center" vertical="center" wrapText="1"/>
    </xf>
    <xf numFmtId="170" fontId="9" fillId="0" borderId="0" xfId="14" applyNumberFormat="1" applyFont="1" applyFill="1" applyBorder="1" applyAlignment="1">
      <alignment horizontal="center" vertical="center" wrapText="1"/>
    </xf>
    <xf numFmtId="170" fontId="9" fillId="0" borderId="4" xfId="14" applyNumberFormat="1" applyFont="1" applyFill="1" applyBorder="1" applyAlignment="1">
      <alignment horizontal="center" vertical="center" wrapText="1"/>
    </xf>
    <xf numFmtId="170" fontId="9" fillId="0" borderId="2" xfId="14" applyNumberFormat="1" applyFont="1" applyFill="1" applyBorder="1" applyAlignment="1">
      <alignment horizontal="center" vertical="center" wrapText="1"/>
    </xf>
    <xf numFmtId="170" fontId="9" fillId="0" borderId="1" xfId="14" applyNumberFormat="1" applyFont="1" applyFill="1" applyBorder="1" applyAlignment="1">
      <alignment horizontal="center" vertical="center" wrapText="1"/>
    </xf>
    <xf numFmtId="0" fontId="12" fillId="8" borderId="13" xfId="1" applyFont="1" applyFill="1" applyBorder="1" applyAlignment="1">
      <alignment horizontal="centerContinuous" vertical="center"/>
    </xf>
    <xf numFmtId="0" fontId="12" fillId="8" borderId="6" xfId="1" applyFont="1" applyFill="1" applyBorder="1" applyAlignment="1">
      <alignment horizontal="centerContinuous" vertical="center"/>
    </xf>
    <xf numFmtId="0" fontId="11" fillId="3" borderId="10" xfId="1" applyFont="1" applyFill="1" applyBorder="1"/>
    <xf numFmtId="0" fontId="13" fillId="3" borderId="9" xfId="1" applyFont="1" applyFill="1" applyBorder="1" applyAlignment="1">
      <alignment horizontal="right"/>
    </xf>
    <xf numFmtId="0" fontId="14" fillId="3" borderId="9" xfId="1" quotePrefix="1" applyFont="1" applyFill="1" applyBorder="1" applyAlignment="1">
      <alignment horizontal="center"/>
    </xf>
    <xf numFmtId="0" fontId="11" fillId="3" borderId="8" xfId="1" applyFont="1" applyFill="1" applyBorder="1"/>
    <xf numFmtId="0" fontId="8" fillId="8" borderId="5" xfId="1" applyFont="1" applyFill="1" applyBorder="1"/>
    <xf numFmtId="0" fontId="12" fillId="8" borderId="13" xfId="1" applyFont="1" applyFill="1" applyBorder="1" applyAlignment="1">
      <alignment horizontal="centerContinuous"/>
    </xf>
    <xf numFmtId="0" fontId="12" fillId="8" borderId="6" xfId="1" applyFont="1" applyFill="1" applyBorder="1" applyAlignment="1">
      <alignment horizontal="centerContinuous"/>
    </xf>
    <xf numFmtId="0" fontId="8" fillId="8" borderId="5" xfId="1" applyFont="1" applyFill="1" applyBorder="1" applyAlignment="1">
      <alignment vertical="center"/>
    </xf>
    <xf numFmtId="173" fontId="8" fillId="3" borderId="5" xfId="1" applyNumberFormat="1" applyFont="1" applyFill="1" applyBorder="1" applyAlignment="1">
      <alignment horizontal="center" vertical="center"/>
    </xf>
    <xf numFmtId="172" fontId="14" fillId="3" borderId="5" xfId="1" applyNumberFormat="1" applyFont="1" applyFill="1" applyBorder="1" applyAlignment="1">
      <alignment horizontal="center" vertical="center"/>
    </xf>
    <xf numFmtId="0" fontId="14" fillId="3" borderId="5" xfId="1" quotePrefix="1" applyFont="1" applyFill="1" applyBorder="1" applyAlignment="1">
      <alignment horizontal="center" vertical="center"/>
    </xf>
    <xf numFmtId="0" fontId="8" fillId="0" borderId="22" xfId="1" applyNumberFormat="1" applyFont="1" applyFill="1" applyBorder="1" applyAlignment="1">
      <alignment horizontal="center"/>
    </xf>
    <xf numFmtId="0" fontId="8" fillId="0" borderId="22" xfId="1" applyNumberFormat="1" applyFont="1" applyFill="1" applyBorder="1" applyAlignment="1" applyProtection="1"/>
    <xf numFmtId="0" fontId="8" fillId="0" borderId="11" xfId="1" applyNumberFormat="1" applyFont="1" applyFill="1" applyBorder="1" applyAlignment="1">
      <alignment horizontal="center"/>
    </xf>
    <xf numFmtId="164" fontId="8" fillId="0" borderId="11" xfId="1" applyNumberFormat="1" applyFont="1" applyFill="1" applyBorder="1" applyAlignment="1" applyProtection="1">
      <alignment horizontal="left"/>
    </xf>
    <xf numFmtId="170" fontId="8" fillId="0" borderId="22" xfId="14" applyNumberFormat="1" applyFont="1" applyFill="1" applyBorder="1" applyAlignment="1"/>
    <xf numFmtId="174" fontId="8" fillId="0" borderId="22" xfId="14" applyNumberFormat="1" applyFont="1" applyFill="1" applyBorder="1" applyAlignment="1"/>
    <xf numFmtId="169" fontId="8" fillId="0" borderId="22" xfId="14" applyNumberFormat="1" applyFont="1" applyFill="1" applyBorder="1" applyAlignment="1"/>
    <xf numFmtId="0" fontId="8" fillId="0" borderId="22" xfId="15" applyFont="1" applyBorder="1" applyAlignment="1"/>
    <xf numFmtId="170" fontId="8" fillId="0" borderId="11" xfId="14" applyNumberFormat="1" applyFont="1" applyFill="1" applyBorder="1" applyAlignment="1"/>
    <xf numFmtId="174" fontId="8" fillId="0" borderId="11" xfId="14" applyNumberFormat="1" applyFont="1" applyFill="1" applyBorder="1" applyAlignment="1"/>
    <xf numFmtId="169" fontId="8" fillId="0" borderId="11" xfId="14" applyNumberFormat="1" applyFont="1" applyFill="1" applyBorder="1" applyAlignment="1"/>
    <xf numFmtId="0" fontId="8" fillId="0" borderId="11" xfId="15" applyFont="1" applyBorder="1" applyAlignment="1"/>
    <xf numFmtId="170" fontId="8" fillId="0" borderId="21" xfId="14" applyNumberFormat="1" applyFont="1" applyFill="1" applyBorder="1" applyAlignment="1"/>
    <xf numFmtId="174" fontId="8" fillId="0" borderId="21" xfId="14" applyNumberFormat="1" applyFont="1" applyFill="1" applyBorder="1" applyAlignment="1"/>
    <xf numFmtId="169" fontId="8" fillId="0" borderId="21" xfId="14" applyNumberFormat="1" applyFont="1" applyFill="1" applyBorder="1" applyAlignment="1"/>
    <xf numFmtId="0" fontId="8" fillId="0" borderId="21" xfId="15" applyFont="1" applyBorder="1" applyAlignment="1"/>
    <xf numFmtId="0" fontId="11" fillId="6" borderId="0" xfId="1" applyFont="1" applyFill="1"/>
    <xf numFmtId="0" fontId="13" fillId="6" borderId="0" xfId="1" applyFont="1" applyFill="1" applyBorder="1" applyAlignment="1">
      <alignment horizontal="right"/>
    </xf>
    <xf numFmtId="0" fontId="14" fillId="6" borderId="0" xfId="1" quotePrefix="1" applyFont="1" applyFill="1" applyBorder="1" applyAlignment="1">
      <alignment horizontal="center"/>
    </xf>
    <xf numFmtId="0" fontId="8" fillId="9" borderId="21" xfId="1" applyFont="1" applyFill="1" applyBorder="1"/>
    <xf numFmtId="0" fontId="8" fillId="9" borderId="22" xfId="1" applyFont="1" applyFill="1" applyBorder="1"/>
    <xf numFmtId="0" fontId="8" fillId="9" borderId="11" xfId="1" applyFont="1" applyFill="1" applyBorder="1"/>
    <xf numFmtId="0" fontId="8" fillId="9" borderId="18" xfId="1" applyNumberFormat="1" applyFont="1" applyFill="1" applyBorder="1"/>
    <xf numFmtId="0" fontId="8" fillId="9" borderId="16" xfId="1" applyNumberFormat="1" applyFont="1" applyFill="1" applyBorder="1"/>
    <xf numFmtId="0" fontId="8" fillId="6" borderId="7" xfId="1" applyFont="1" applyFill="1" applyBorder="1" applyAlignment="1">
      <alignment horizontal="left"/>
    </xf>
    <xf numFmtId="0" fontId="8" fillId="6" borderId="0" xfId="1" applyFont="1" applyFill="1" applyBorder="1"/>
    <xf numFmtId="0" fontId="8" fillId="6" borderId="0" xfId="1" applyFont="1" applyFill="1"/>
    <xf numFmtId="0" fontId="8" fillId="6" borderId="0" xfId="1" applyFont="1" applyFill="1" applyBorder="1" applyAlignment="1">
      <alignment horizontal="center"/>
    </xf>
    <xf numFmtId="0" fontId="8" fillId="6" borderId="18" xfId="1" applyFont="1" applyFill="1" applyBorder="1" applyAlignment="1">
      <alignment horizont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4" fillId="8" borderId="5" xfId="1" applyNumberFormat="1" applyFont="1" applyFill="1" applyBorder="1" applyAlignment="1" applyProtection="1">
      <alignment vertical="center"/>
    </xf>
    <xf numFmtId="0" fontId="8" fillId="0" borderId="21" xfId="1" applyNumberFormat="1" applyFont="1" applyFill="1" applyBorder="1" applyAlignment="1">
      <alignment horizontal="left"/>
    </xf>
    <xf numFmtId="164" fontId="14" fillId="0" borderId="21" xfId="1" applyNumberFormat="1" applyFont="1" applyFill="1" applyBorder="1" applyAlignment="1" applyProtection="1">
      <alignment horizontal="left"/>
    </xf>
    <xf numFmtId="0" fontId="8" fillId="0" borderId="22" xfId="1" applyNumberFormat="1" applyFont="1" applyFill="1" applyBorder="1" applyAlignment="1">
      <alignment horizontal="left"/>
    </xf>
    <xf numFmtId="164" fontId="14" fillId="0" borderId="22" xfId="1" applyNumberFormat="1" applyFont="1" applyFill="1" applyBorder="1" applyAlignment="1" applyProtection="1">
      <alignment horizontal="left"/>
    </xf>
    <xf numFmtId="0" fontId="8" fillId="0" borderId="11" xfId="1" applyNumberFormat="1" applyFont="1" applyFill="1" applyBorder="1" applyAlignment="1">
      <alignment horizontal="left"/>
    </xf>
    <xf numFmtId="164" fontId="14" fillId="0" borderId="11" xfId="1" applyNumberFormat="1" applyFont="1" applyFill="1" applyBorder="1" applyAlignment="1" applyProtection="1">
      <alignment horizontal="left"/>
    </xf>
    <xf numFmtId="0" fontId="15" fillId="6" borderId="0" xfId="0" applyFont="1" applyFill="1"/>
    <xf numFmtId="0" fontId="9" fillId="8" borderId="5" xfId="1" applyFont="1" applyFill="1" applyBorder="1" applyAlignment="1">
      <alignment horizontal="center" vertical="center" wrapText="1"/>
    </xf>
    <xf numFmtId="169" fontId="8" fillId="0" borderId="21" xfId="4" applyNumberFormat="1" applyFont="1" applyFill="1" applyBorder="1" applyAlignment="1"/>
    <xf numFmtId="169" fontId="8" fillId="0" borderId="22" xfId="4" applyNumberFormat="1" applyFont="1" applyFill="1" applyBorder="1" applyAlignment="1"/>
    <xf numFmtId="169" fontId="8" fillId="0" borderId="11" xfId="4" applyNumberFormat="1" applyFont="1" applyFill="1" applyBorder="1" applyAlignment="1"/>
    <xf numFmtId="0" fontId="8" fillId="0" borderId="21" xfId="1" applyFont="1" applyFill="1" applyBorder="1" applyAlignment="1"/>
    <xf numFmtId="0" fontId="8" fillId="0" borderId="22" xfId="1" applyFont="1" applyFill="1" applyBorder="1" applyAlignment="1"/>
    <xf numFmtId="0" fontId="8" fillId="0" borderId="11" xfId="1" applyFont="1" applyFill="1" applyBorder="1" applyAlignment="1"/>
    <xf numFmtId="0" fontId="8" fillId="5" borderId="10" xfId="1" applyFont="1" applyFill="1" applyBorder="1"/>
    <xf numFmtId="0" fontId="8" fillId="5" borderId="7" xfId="1" applyFont="1" applyFill="1" applyBorder="1"/>
    <xf numFmtId="0" fontId="8" fillId="5" borderId="3" xfId="1" applyFont="1" applyFill="1" applyBorder="1"/>
    <xf numFmtId="0" fontId="8" fillId="7" borderId="9" xfId="1" applyFont="1" applyFill="1" applyBorder="1"/>
    <xf numFmtId="0" fontId="8" fillId="7" borderId="0" xfId="1" applyFont="1" applyFill="1" applyBorder="1"/>
    <xf numFmtId="0" fontId="8" fillId="7" borderId="2" xfId="1" applyFont="1" applyFill="1" applyBorder="1"/>
    <xf numFmtId="170" fontId="9" fillId="8" borderId="5" xfId="14" applyNumberFormat="1" applyFont="1" applyFill="1" applyBorder="1" applyAlignment="1">
      <alignment horizontal="center" vertical="center" wrapText="1"/>
    </xf>
    <xf numFmtId="170" fontId="8" fillId="0" borderId="21" xfId="4" applyNumberFormat="1" applyFont="1" applyFill="1" applyBorder="1" applyAlignment="1"/>
    <xf numFmtId="170" fontId="8" fillId="0" borderId="22" xfId="4" applyNumberFormat="1" applyFont="1" applyFill="1" applyBorder="1" applyAlignment="1"/>
    <xf numFmtId="170" fontId="8" fillId="0" borderId="11" xfId="4" applyNumberFormat="1" applyFont="1" applyFill="1" applyBorder="1" applyAlignment="1"/>
    <xf numFmtId="0" fontId="8" fillId="0" borderId="5" xfId="1" applyFont="1" applyFill="1" applyBorder="1" applyAlignment="1">
      <alignment horizontal="center"/>
    </xf>
    <xf numFmtId="0" fontId="8" fillId="0" borderId="11" xfId="1" applyNumberFormat="1" applyFont="1" applyFill="1" applyBorder="1" applyAlignment="1"/>
    <xf numFmtId="0" fontId="8" fillId="0" borderId="19" xfId="1" applyNumberFormat="1" applyFont="1" applyFill="1" applyBorder="1" applyAlignment="1">
      <alignment horizontal="left"/>
    </xf>
    <xf numFmtId="0" fontId="8" fillId="0" borderId="21" xfId="1" applyNumberFormat="1" applyFont="1" applyFill="1" applyBorder="1" applyAlignment="1"/>
    <xf numFmtId="0" fontId="8" fillId="0" borderId="18" xfId="1" applyNumberFormat="1" applyFont="1" applyFill="1" applyBorder="1" applyAlignment="1">
      <alignment horizontal="right"/>
    </xf>
    <xf numFmtId="0" fontId="8" fillId="0" borderId="16" xfId="1" applyNumberFormat="1" applyFont="1" applyFill="1" applyBorder="1" applyAlignment="1">
      <alignment horizontal="right"/>
    </xf>
    <xf numFmtId="0" fontId="8" fillId="0" borderId="22" xfId="1" applyNumberFormat="1" applyFont="1" applyFill="1" applyBorder="1" applyAlignment="1"/>
    <xf numFmtId="0" fontId="14" fillId="0" borderId="22" xfId="1" applyNumberFormat="1" applyFont="1" applyFill="1" applyBorder="1" applyAlignment="1" applyProtection="1"/>
    <xf numFmtId="0" fontId="14" fillId="0" borderId="11" xfId="1" applyNumberFormat="1" applyFont="1" applyFill="1" applyBorder="1" applyAlignment="1" applyProtection="1"/>
    <xf numFmtId="0" fontId="8" fillId="0" borderId="17" xfId="1" applyNumberFormat="1" applyFont="1" applyFill="1" applyBorder="1" applyAlignment="1">
      <alignment horizontal="left"/>
    </xf>
    <xf numFmtId="0" fontId="8" fillId="0" borderId="12" xfId="1" applyNumberFormat="1" applyFont="1" applyFill="1" applyBorder="1" applyAlignment="1">
      <alignment horizontal="left"/>
    </xf>
    <xf numFmtId="0" fontId="8" fillId="8" borderId="13" xfId="1" applyNumberFormat="1" applyFont="1" applyFill="1" applyBorder="1" applyAlignment="1"/>
    <xf numFmtId="0" fontId="8" fillId="6" borderId="0" xfId="1" applyFont="1" applyFill="1" applyBorder="1" applyAlignment="1">
      <alignment horizontal="left"/>
    </xf>
    <xf numFmtId="0" fontId="8" fillId="6" borderId="0" xfId="1" applyFont="1" applyFill="1" applyBorder="1" applyAlignment="1">
      <alignment horizontal="center" vertical="center"/>
    </xf>
    <xf numFmtId="10" fontId="8" fillId="6" borderId="0" xfId="4" applyNumberFormat="1" applyFont="1" applyFill="1" applyBorder="1"/>
    <xf numFmtId="0" fontId="8" fillId="0" borderId="22" xfId="4" applyNumberFormat="1" applyFont="1" applyFill="1" applyBorder="1" applyAlignment="1">
      <alignment horizontal="right"/>
    </xf>
    <xf numFmtId="0" fontId="8" fillId="0" borderId="11" xfId="4" applyNumberFormat="1" applyFont="1" applyFill="1" applyBorder="1" applyAlignment="1">
      <alignment horizontal="right"/>
    </xf>
    <xf numFmtId="0" fontId="9" fillId="7" borderId="5" xfId="1" applyFont="1" applyFill="1" applyBorder="1" applyAlignment="1">
      <alignment horizontal="center" vertical="center" wrapText="1"/>
    </xf>
    <xf numFmtId="170" fontId="8" fillId="0" borderId="21" xfId="4" applyNumberFormat="1" applyFont="1" applyFill="1" applyBorder="1" applyAlignment="1">
      <alignment horizontal="right"/>
    </xf>
    <xf numFmtId="170" fontId="8" fillId="0" borderId="22" xfId="4" applyNumberFormat="1" applyFont="1" applyFill="1" applyBorder="1" applyAlignment="1">
      <alignment horizontal="right"/>
    </xf>
    <xf numFmtId="170" fontId="8" fillId="0" borderId="11" xfId="4" applyNumberFormat="1" applyFont="1" applyFill="1" applyBorder="1" applyAlignment="1">
      <alignment horizontal="right"/>
    </xf>
    <xf numFmtId="0" fontId="8" fillId="0" borderId="20" xfId="1" applyNumberFormat="1" applyFont="1" applyFill="1" applyBorder="1" applyAlignment="1">
      <alignment horizontal="right"/>
    </xf>
    <xf numFmtId="0" fontId="14" fillId="0" borderId="21" xfId="1" applyNumberFormat="1" applyFont="1" applyFill="1" applyBorder="1" applyAlignment="1" applyProtection="1"/>
    <xf numFmtId="0" fontId="8" fillId="0" borderId="21" xfId="4" applyNumberFormat="1" applyFont="1" applyFill="1" applyBorder="1" applyAlignment="1">
      <alignment horizontal="right"/>
    </xf>
    <xf numFmtId="0" fontId="9" fillId="8" borderId="6" xfId="1" applyFont="1" applyFill="1" applyBorder="1" applyAlignment="1">
      <alignment vertical="center"/>
    </xf>
    <xf numFmtId="0" fontId="9" fillId="8" borderId="5" xfId="1" applyFont="1" applyFill="1" applyBorder="1" applyAlignment="1">
      <alignment vertical="center"/>
    </xf>
    <xf numFmtId="0" fontId="9" fillId="8" borderId="5" xfId="1" applyNumberFormat="1" applyFont="1" applyFill="1" applyBorder="1" applyAlignment="1" applyProtection="1">
      <alignment horizontal="center" vertical="center"/>
    </xf>
    <xf numFmtId="0" fontId="16" fillId="8" borderId="5" xfId="1" applyNumberFormat="1" applyFont="1" applyFill="1" applyBorder="1" applyAlignment="1" applyProtection="1">
      <alignment vertical="center"/>
    </xf>
    <xf numFmtId="0" fontId="9" fillId="6" borderId="0" xfId="1" applyFont="1" applyFill="1" applyBorder="1"/>
    <xf numFmtId="0" fontId="9" fillId="6" borderId="0" xfId="1" applyFont="1" applyFill="1" applyBorder="1" applyAlignment="1">
      <alignment horizontal="center"/>
    </xf>
    <xf numFmtId="0" fontId="8" fillId="6" borderId="0" xfId="2" applyFont="1" applyFill="1"/>
    <xf numFmtId="0" fontId="8" fillId="6" borderId="0" xfId="2" applyFont="1" applyFill="1" applyBorder="1"/>
    <xf numFmtId="0" fontId="17" fillId="6" borderId="0" xfId="1" applyFont="1" applyFill="1" applyBorder="1"/>
    <xf numFmtId="0" fontId="15" fillId="6" borderId="0" xfId="0" applyFont="1" applyFill="1" applyBorder="1"/>
    <xf numFmtId="0" fontId="18" fillId="6" borderId="0" xfId="1" applyFont="1" applyFill="1" applyBorder="1"/>
    <xf numFmtId="0" fontId="9" fillId="8" borderId="13" xfId="1" applyFont="1" applyFill="1" applyBorder="1" applyAlignment="1">
      <alignment horizontal="center" vertical="center" wrapText="1"/>
    </xf>
    <xf numFmtId="0" fontId="9" fillId="8" borderId="14" xfId="1" applyFont="1" applyFill="1" applyBorder="1" applyAlignment="1">
      <alignment horizontal="center" vertical="center" wrapText="1"/>
    </xf>
    <xf numFmtId="0" fontId="8" fillId="0" borderId="18" xfId="10" applyNumberFormat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 applyProtection="1">
      <alignment vertical="center"/>
    </xf>
    <xf numFmtId="0" fontId="8" fillId="0" borderId="16" xfId="10" applyNumberFormat="1" applyFont="1" applyFill="1" applyBorder="1" applyAlignment="1">
      <alignment horizontal="center"/>
    </xf>
    <xf numFmtId="0" fontId="8" fillId="0" borderId="15" xfId="1" applyNumberFormat="1" applyFont="1" applyFill="1" applyBorder="1" applyAlignment="1">
      <alignment horizontal="center"/>
    </xf>
    <xf numFmtId="0" fontId="8" fillId="0" borderId="12" xfId="1" applyNumberFormat="1" applyFont="1" applyFill="1" applyBorder="1" applyAlignment="1" applyProtection="1">
      <alignment vertical="center"/>
    </xf>
    <xf numFmtId="169" fontId="9" fillId="8" borderId="5" xfId="4" applyNumberFormat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 wrapText="1"/>
    </xf>
    <xf numFmtId="0" fontId="8" fillId="0" borderId="21" xfId="4" applyNumberFormat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1" xfId="4" applyNumberFormat="1" applyFont="1" applyFill="1" applyBorder="1" applyAlignment="1">
      <alignment horizontal="center"/>
    </xf>
    <xf numFmtId="169" fontId="8" fillId="0" borderId="21" xfId="4" applyNumberFormat="1" applyFont="1" applyFill="1" applyBorder="1" applyAlignment="1">
      <alignment horizontal="left"/>
    </xf>
    <xf numFmtId="169" fontId="8" fillId="0" borderId="22" xfId="4" applyNumberFormat="1" applyFont="1" applyFill="1" applyBorder="1" applyAlignment="1">
      <alignment horizontal="left"/>
    </xf>
    <xf numFmtId="169" fontId="8" fillId="0" borderId="11" xfId="4" applyNumberFormat="1" applyFont="1" applyFill="1" applyBorder="1" applyAlignment="1">
      <alignment horizontal="left"/>
    </xf>
    <xf numFmtId="0" fontId="8" fillId="0" borderId="20" xfId="10" applyNumberFormat="1" applyFont="1" applyFill="1" applyBorder="1" applyAlignment="1">
      <alignment horizontal="center"/>
    </xf>
    <xf numFmtId="0" fontId="8" fillId="0" borderId="23" xfId="1" applyNumberFormat="1" applyFont="1" applyFill="1" applyBorder="1" applyAlignment="1">
      <alignment horizontal="center"/>
    </xf>
    <xf numFmtId="0" fontId="8" fillId="0" borderId="19" xfId="1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>
      <alignment horizontal="center"/>
    </xf>
    <xf numFmtId="0" fontId="8" fillId="0" borderId="12" xfId="1" applyNumberFormat="1" applyFont="1" applyFill="1" applyBorder="1" applyAlignment="1">
      <alignment horizontal="center"/>
    </xf>
    <xf numFmtId="0" fontId="10" fillId="0" borderId="0" xfId="1" applyNumberFormat="1" applyFont="1" applyFill="1" applyBorder="1" applyAlignment="1">
      <alignment horizontal="center"/>
    </xf>
    <xf numFmtId="0" fontId="10" fillId="0" borderId="15" xfId="1" applyNumberFormat="1" applyFont="1" applyFill="1" applyBorder="1" applyAlignment="1">
      <alignment horizontal="center"/>
    </xf>
    <xf numFmtId="0" fontId="10" fillId="2" borderId="0" xfId="1" applyFont="1" applyFill="1"/>
    <xf numFmtId="0" fontId="10" fillId="0" borderId="22" xfId="1" applyNumberFormat="1" applyFont="1" applyFill="1" applyBorder="1" applyAlignment="1">
      <alignment horizontal="center"/>
    </xf>
    <xf numFmtId="0" fontId="10" fillId="0" borderId="22" xfId="1" applyNumberFormat="1" applyFont="1" applyFill="1" applyBorder="1" applyAlignment="1" applyProtection="1"/>
    <xf numFmtId="0" fontId="10" fillId="6" borderId="0" xfId="2" applyFont="1" applyFill="1" applyBorder="1"/>
    <xf numFmtId="170" fontId="10" fillId="0" borderId="21" xfId="14" applyNumberFormat="1" applyFont="1" applyFill="1" applyBorder="1" applyAlignment="1"/>
    <xf numFmtId="174" fontId="10" fillId="0" borderId="21" xfId="14" applyNumberFormat="1" applyFont="1" applyFill="1" applyBorder="1" applyAlignment="1"/>
    <xf numFmtId="169" fontId="10" fillId="0" borderId="21" xfId="14" applyNumberFormat="1" applyFont="1" applyFill="1" applyBorder="1" applyAlignment="1"/>
    <xf numFmtId="0" fontId="10" fillId="0" borderId="21" xfId="15" applyFont="1" applyBorder="1" applyAlignment="1"/>
    <xf numFmtId="170" fontId="10" fillId="0" borderId="22" xfId="14" applyNumberFormat="1" applyFont="1" applyFill="1" applyBorder="1" applyAlignment="1"/>
    <xf numFmtId="170" fontId="10" fillId="0" borderId="21" xfId="14" applyNumberFormat="1" applyFont="1" applyFill="1" applyBorder="1" applyAlignment="1">
      <alignment horizontal="center"/>
    </xf>
    <xf numFmtId="174" fontId="10" fillId="0" borderId="22" xfId="14" applyNumberFormat="1" applyFont="1" applyFill="1" applyBorder="1" applyAlignment="1"/>
    <xf numFmtId="169" fontId="10" fillId="0" borderId="22" xfId="14" applyNumberFormat="1" applyFont="1" applyFill="1" applyBorder="1" applyAlignment="1"/>
    <xf numFmtId="0" fontId="10" fillId="0" borderId="22" xfId="15" applyFont="1" applyBorder="1" applyAlignment="1"/>
    <xf numFmtId="170" fontId="10" fillId="0" borderId="22" xfId="14" applyNumberFormat="1" applyFont="1" applyFill="1" applyBorder="1" applyAlignment="1">
      <alignment horizontal="center"/>
    </xf>
    <xf numFmtId="0" fontId="10" fillId="0" borderId="11" xfId="1" applyNumberFormat="1" applyFont="1" applyFill="1" applyBorder="1" applyAlignment="1">
      <alignment horizontal="center"/>
    </xf>
    <xf numFmtId="0" fontId="10" fillId="0" borderId="11" xfId="1" applyNumberFormat="1" applyFont="1" applyFill="1" applyBorder="1" applyAlignment="1" applyProtection="1"/>
    <xf numFmtId="170" fontId="10" fillId="0" borderId="11" xfId="14" applyNumberFormat="1" applyFont="1" applyFill="1" applyBorder="1" applyAlignment="1"/>
    <xf numFmtId="174" fontId="10" fillId="0" borderId="11" xfId="14" applyNumberFormat="1" applyFont="1" applyFill="1" applyBorder="1" applyAlignment="1"/>
    <xf numFmtId="169" fontId="10" fillId="0" borderId="11" xfId="14" applyNumberFormat="1" applyFont="1" applyFill="1" applyBorder="1" applyAlignment="1"/>
    <xf numFmtId="0" fontId="10" fillId="0" borderId="11" xfId="15" applyFont="1" applyBorder="1" applyAlignment="1"/>
    <xf numFmtId="170" fontId="10" fillId="0" borderId="11" xfId="14" applyNumberFormat="1" applyFont="1" applyFill="1" applyBorder="1" applyAlignment="1">
      <alignment horizontal="center"/>
    </xf>
  </cellXfs>
  <cellStyles count="17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5"/>
    <cellStyle name="Normal_SwaptionATMVols" xfId="2"/>
    <cellStyle name="Normale_AZIONI" xfId="7"/>
    <cellStyle name="Percent 2" xfId="4"/>
    <cellStyle name="Percent 2 2" xfId="16"/>
    <cellStyle name="Percent 3" xfId="10"/>
    <cellStyle name="Percent 4" xfId="12"/>
    <cellStyle name="Percent 4 2" xfId="14"/>
    <cellStyle name="result" xfId="3"/>
    <cellStyle name="Valuta (0)_AZIONI" xfId="8"/>
    <cellStyle name="Valuta_AZIONI" xfId="9"/>
  </cellStyles>
  <dxfs count="2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15:26:09</v>
        <stp/>
        <stp>{7AE3D8BC-16B4-4DEE-BFA2-B42C92A847FF}</stp>
        <tr r="M4" s="73"/>
      </tp>
      <tp t="s">
        <v>Updated at 15:26:10</v>
        <stp/>
        <stp>{22573EF1-FAD4-433B-B00D-8166546669A7}</stp>
        <tr r="M4" s="78"/>
      </tp>
      <tp t="s">
        <v>Updated at 15:26:09</v>
        <stp/>
        <stp>{0AD8F1CE-5E9F-4BF5-88B5-40C952070A4F}</stp>
        <tr r="M4" s="26"/>
      </tp>
      <tp t="s">
        <v>Updated at 15:26:10</v>
        <stp/>
        <stp>{2638C95A-BA4F-4D7A-8EE5-BA9E2727ECC9}</stp>
        <tr r="G2" s="70"/>
      </tp>
      <tp t="s">
        <v>Updated at 15:26:09</v>
        <stp/>
        <stp>{D4ABA58B-53EB-43C4-AA55-3B8631EDB787}</stp>
        <tr r="M4" s="75"/>
      </tp>
      <tp t="s">
        <v>Updated at 15:26:10</v>
        <stp/>
        <stp>{B396375B-412F-4E81-86D1-E47BE86CAE6E}</stp>
        <tr r="M4" s="76"/>
      </tp>
      <tp t="s">
        <v>Updated at 15:41:46</v>
        <stp/>
        <stp>{DE0EFB49-ED16-46B0-9998-7716AAB2BC09}</stp>
        <tr r="N5" s="66"/>
      </tp>
      <tp t="s">
        <v>Updated at 15:26:10</v>
        <stp/>
        <stp>{86F2DE38-B74B-45DB-9008-DE73B59F5734}</stp>
        <tr r="G2" s="15"/>
      </tp>
      <tp t="s">
        <v>Updated at 15:38:46</v>
        <stp/>
        <stp>{34D95149-3FD9-4C3E-B96E-F4FE0EDCD759}</stp>
        <tr r="N6" s="66"/>
      </tp>
      <tp t="s">
        <v>Updated at 15:26:10</v>
        <stp/>
        <stp>{9DA09CAA-F961-45BF-8C40-7F9E0F6B49C1}</stp>
        <tr r="M4" s="77"/>
      </tp>
      <tp t="s">
        <v>Updated at 15:38:25</v>
        <stp/>
        <stp>{A2538979-27E0-4CC2-B591-82FF1207C400}</stp>
        <tr r="N2" s="66"/>
      </tp>
      <tp t="s">
        <v>Updated at 15:41:47</v>
        <stp/>
        <stp>{BC567F7A-FD6A-4C23-A3C2-373E2EF714C8}</stp>
        <tr r="N3" s="66"/>
      </tp>
      <tp t="s">
        <v>Updated at 15:41:47</v>
        <stp/>
        <stp>{9C2088C8-CA95-477F-BACD-35A928A77274}</stp>
        <tr r="N4" s="66"/>
      </tp>
      <tp t="s">
        <v>Updated at 15:26:09</v>
        <stp/>
        <stp>{3EEAF0EA-754D-41F6-B13B-6C75CF2B581A}</stp>
        <tr r="I4" s="71"/>
      </tp>
      <tp t="s">
        <v>Updated at 15:26:10</v>
        <stp/>
        <stp>{AEA0C91B-9AF4-4E58-86E1-575E85F80028}</stp>
        <tr r="I4" s="16"/>
      </tp>
      <tp t="s">
        <v>Updated at 15:26:10</v>
        <stp/>
        <stp>{662DAF96-C655-4C1B-A7F5-E60CC6794EB6}</stp>
        <tr r="M4" s="2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32"/>
  <sheetViews>
    <sheetView showGridLines="0" tabSelected="1" topLeftCell="B1" workbookViewId="0">
      <selection activeCell="I24" sqref="I24"/>
    </sheetView>
  </sheetViews>
  <sheetFormatPr defaultRowHeight="13.5" x14ac:dyDescent="0.25"/>
  <cols>
    <col min="1" max="2" width="2.7109375" style="69" customWidth="1"/>
    <col min="3" max="3" width="22.42578125" style="69" bestFit="1" customWidth="1"/>
    <col min="4" max="4" width="28.5703125" style="69" bestFit="1" customWidth="1"/>
    <col min="5" max="7" width="2.7109375" style="69" customWidth="1"/>
    <col min="8" max="8" width="22.42578125" style="69" customWidth="1"/>
    <col min="9" max="9" width="27.5703125" style="69" bestFit="1" customWidth="1"/>
    <col min="10" max="11" width="2.7109375" style="69" customWidth="1"/>
    <col min="12" max="12" width="15.140625" style="69" bestFit="1" customWidth="1"/>
    <col min="13" max="13" width="27.5703125" style="69" bestFit="1" customWidth="1"/>
    <col min="14" max="14" width="15.140625" style="69" bestFit="1" customWidth="1"/>
    <col min="15" max="17" width="2.7109375" style="69" customWidth="1"/>
    <col min="18" max="18" width="13.140625" style="69" bestFit="1" customWidth="1"/>
    <col min="19" max="19" width="5" style="69" bestFit="1" customWidth="1"/>
    <col min="20" max="20" width="2.7109375" style="69" customWidth="1"/>
    <col min="21" max="16384" width="9.140625" style="69"/>
  </cols>
  <sheetData>
    <row r="1" spans="2:10" x14ac:dyDescent="0.25">
      <c r="B1" s="69" t="str">
        <f>_xll.qlxlVersion(TRUE,Trigger)</f>
        <v>QuantLibXL 1.5.0 - MS VC++ 9.0 - Multithreaded Dynamic Runtime library - Release Configuration - Jun 25 2014 10:33:09</v>
      </c>
    </row>
    <row r="2" spans="2:10" ht="11.25" customHeight="1" thickBot="1" x14ac:dyDescent="0.3">
      <c r="C2" s="70"/>
      <c r="D2" s="71"/>
    </row>
    <row r="3" spans="2:10" ht="11.25" customHeight="1" x14ac:dyDescent="0.25">
      <c r="B3" s="42"/>
      <c r="C3" s="43"/>
      <c r="D3" s="44"/>
      <c r="E3" s="45"/>
      <c r="G3" s="42"/>
      <c r="H3" s="43"/>
      <c r="I3" s="44"/>
      <c r="J3" s="45"/>
    </row>
    <row r="4" spans="2:10" ht="16.5" x14ac:dyDescent="0.3">
      <c r="B4" s="11"/>
      <c r="C4" s="40" t="s">
        <v>7</v>
      </c>
      <c r="D4" s="41"/>
      <c r="E4" s="12"/>
      <c r="G4" s="2"/>
      <c r="H4" s="47" t="s">
        <v>139</v>
      </c>
      <c r="I4" s="48"/>
      <c r="J4" s="9"/>
    </row>
    <row r="5" spans="2:10" ht="11.25" customHeight="1" x14ac:dyDescent="0.25">
      <c r="B5" s="11"/>
      <c r="C5" s="72" t="s">
        <v>101</v>
      </c>
      <c r="D5" s="14" t="s">
        <v>100</v>
      </c>
      <c r="E5" s="12"/>
      <c r="G5" s="2"/>
      <c r="H5" s="75" t="s">
        <v>0</v>
      </c>
      <c r="I5" s="29" t="s">
        <v>122</v>
      </c>
      <c r="J5" s="9"/>
    </row>
    <row r="6" spans="2:10" ht="11.25" customHeight="1" x14ac:dyDescent="0.25">
      <c r="B6" s="11"/>
      <c r="C6" s="73" t="s">
        <v>99</v>
      </c>
      <c r="D6" s="17">
        <f>_xll.ohTrigger('CNY Deposits'!M1,'CNH Deposits'!M1,'CNY FRAs'!S3,'CNH FRAs'!S3,'CNY Swap7DRepo'!W3,'CNY Swap7DRepoND'!W3,"'CNY Swap1YLending'!","'CNY SwapONShibor'!",'CNY Swap3MShibor'!W3,'CNH Swap3MShibor'!W3,'CNH Swap3MHibor'!W3)</f>
        <v>3</v>
      </c>
      <c r="E6" s="9"/>
      <c r="G6" s="2"/>
      <c r="H6" s="75" t="s">
        <v>51</v>
      </c>
      <c r="I6" s="29">
        <v>1E-4</v>
      </c>
      <c r="J6" s="15"/>
    </row>
    <row r="7" spans="2:10" ht="11.25" customHeight="1" x14ac:dyDescent="0.25">
      <c r="B7" s="11"/>
      <c r="C7" s="73" t="s">
        <v>110</v>
      </c>
      <c r="D7" s="17">
        <f>_xll.ohTrigger(Fixings!Q9:Q33)</f>
        <v>18</v>
      </c>
      <c r="E7" s="9"/>
      <c r="G7" s="2"/>
      <c r="H7" s="75" t="s">
        <v>50</v>
      </c>
      <c r="I7" s="30">
        <v>-0.01</v>
      </c>
      <c r="J7" s="15"/>
    </row>
    <row r="8" spans="2:10" ht="11.25" customHeight="1" x14ac:dyDescent="0.25">
      <c r="B8" s="11"/>
      <c r="C8" s="73" t="s">
        <v>98</v>
      </c>
      <c r="D8" s="17" t="s">
        <v>97</v>
      </c>
      <c r="E8" s="9"/>
      <c r="G8" s="18"/>
      <c r="H8" s="75" t="s">
        <v>117</v>
      </c>
      <c r="I8" s="28" t="s">
        <v>121</v>
      </c>
      <c r="J8" s="19"/>
    </row>
    <row r="9" spans="2:10" ht="11.25" customHeight="1" x14ac:dyDescent="0.25">
      <c r="B9" s="11"/>
      <c r="C9" s="73" t="s">
        <v>5</v>
      </c>
      <c r="D9" s="17" t="b">
        <v>1</v>
      </c>
      <c r="E9" s="9"/>
      <c r="G9" s="2"/>
      <c r="H9" s="75" t="s">
        <v>16</v>
      </c>
      <c r="I9" s="30" t="s">
        <v>120</v>
      </c>
      <c r="J9" s="15"/>
    </row>
    <row r="10" spans="2:10" ht="11.25" customHeight="1" x14ac:dyDescent="0.25">
      <c r="B10" s="11"/>
      <c r="C10" s="73" t="s">
        <v>4</v>
      </c>
      <c r="D10" s="17" t="b">
        <v>0</v>
      </c>
      <c r="E10" s="9"/>
      <c r="G10" s="2"/>
      <c r="H10" s="76" t="s">
        <v>111</v>
      </c>
      <c r="I10" s="31" t="s">
        <v>112</v>
      </c>
      <c r="J10" s="15"/>
    </row>
    <row r="11" spans="2:10" ht="11.25" customHeight="1" thickBot="1" x14ac:dyDescent="0.3">
      <c r="B11" s="11"/>
      <c r="C11" s="73" t="s">
        <v>3</v>
      </c>
      <c r="D11" s="17" t="b">
        <v>0</v>
      </c>
      <c r="E11" s="9"/>
      <c r="G11" s="3"/>
      <c r="H11" s="4"/>
      <c r="I11" s="4"/>
      <c r="J11" s="10"/>
    </row>
    <row r="12" spans="2:10" ht="11.25" customHeight="1" thickBot="1" x14ac:dyDescent="0.3">
      <c r="B12" s="11"/>
      <c r="C12" s="73" t="s">
        <v>2</v>
      </c>
      <c r="D12" s="17"/>
      <c r="E12" s="9"/>
    </row>
    <row r="13" spans="2:10" ht="11.25" customHeight="1" x14ac:dyDescent="0.25">
      <c r="B13" s="11"/>
      <c r="C13" s="73" t="s">
        <v>1</v>
      </c>
      <c r="D13" s="17" t="b">
        <v>1</v>
      </c>
      <c r="E13" s="9"/>
      <c r="G13" s="42"/>
      <c r="H13" s="43"/>
      <c r="I13" s="44"/>
      <c r="J13" s="45"/>
    </row>
    <row r="14" spans="2:10" ht="16.5" x14ac:dyDescent="0.3">
      <c r="B14" s="11"/>
      <c r="C14" s="73" t="s">
        <v>109</v>
      </c>
      <c r="D14" s="24">
        <f>_xll.qlSettingsEvaluationDate(Trigger)</f>
        <v>41904</v>
      </c>
      <c r="E14" s="9"/>
      <c r="G14" s="2"/>
      <c r="H14" s="47" t="s">
        <v>140</v>
      </c>
      <c r="I14" s="48"/>
      <c r="J14" s="9"/>
    </row>
    <row r="15" spans="2:10" ht="11.25" customHeight="1" x14ac:dyDescent="0.25">
      <c r="B15" s="2"/>
      <c r="C15" s="74" t="s">
        <v>53</v>
      </c>
      <c r="D15" s="21" t="s">
        <v>52</v>
      </c>
      <c r="E15" s="15"/>
      <c r="G15" s="2"/>
      <c r="H15" s="75" t="s">
        <v>0</v>
      </c>
      <c r="I15" s="29" t="s">
        <v>137</v>
      </c>
      <c r="J15" s="9"/>
    </row>
    <row r="16" spans="2:10" ht="11.25" customHeight="1" thickBot="1" x14ac:dyDescent="0.3">
      <c r="B16" s="22"/>
      <c r="C16" s="4"/>
      <c r="D16" s="4"/>
      <c r="E16" s="10"/>
      <c r="G16" s="2"/>
      <c r="H16" s="75" t="s">
        <v>51</v>
      </c>
      <c r="I16" s="29">
        <v>1E-4</v>
      </c>
      <c r="J16" s="15"/>
    </row>
    <row r="17" spans="2:10" ht="11.25" customHeight="1" thickBot="1" x14ac:dyDescent="0.3">
      <c r="G17" s="2"/>
      <c r="H17" s="75" t="s">
        <v>50</v>
      </c>
      <c r="I17" s="30">
        <v>-0.01</v>
      </c>
      <c r="J17" s="15"/>
    </row>
    <row r="18" spans="2:10" ht="11.25" customHeight="1" x14ac:dyDescent="0.25">
      <c r="B18" s="42"/>
      <c r="C18" s="43"/>
      <c r="D18" s="44"/>
      <c r="E18" s="45"/>
      <c r="G18" s="18"/>
      <c r="H18" s="75" t="s">
        <v>117</v>
      </c>
      <c r="I18" s="28" t="s">
        <v>141</v>
      </c>
      <c r="J18" s="19"/>
    </row>
    <row r="19" spans="2:10" ht="16.5" x14ac:dyDescent="0.25">
      <c r="B19" s="11"/>
      <c r="C19" s="40" t="s">
        <v>86</v>
      </c>
      <c r="D19" s="41"/>
      <c r="E19" s="12"/>
      <c r="G19" s="2"/>
      <c r="H19" s="75" t="s">
        <v>16</v>
      </c>
      <c r="I19" s="30" t="s">
        <v>138</v>
      </c>
      <c r="J19" s="15"/>
    </row>
    <row r="20" spans="2:10" ht="11.25" customHeight="1" x14ac:dyDescent="0.25">
      <c r="B20" s="11"/>
      <c r="C20" s="25" t="s">
        <v>84</v>
      </c>
      <c r="D20" s="13" t="str">
        <f>""</f>
        <v/>
      </c>
      <c r="E20" s="9"/>
      <c r="G20" s="2"/>
      <c r="H20" s="76" t="s">
        <v>111</v>
      </c>
      <c r="I20" s="31" t="s">
        <v>112</v>
      </c>
      <c r="J20" s="15"/>
    </row>
    <row r="21" spans="2:10" ht="11.25" customHeight="1" thickBot="1" x14ac:dyDescent="0.3">
      <c r="B21" s="11"/>
      <c r="C21" s="26" t="s">
        <v>75</v>
      </c>
      <c r="D21" s="16" t="s">
        <v>83</v>
      </c>
      <c r="E21" s="9"/>
      <c r="G21" s="3"/>
      <c r="H21" s="4"/>
      <c r="I21" s="4"/>
      <c r="J21" s="10"/>
    </row>
    <row r="22" spans="2:10" ht="11.25" customHeight="1" x14ac:dyDescent="0.25">
      <c r="B22" s="11"/>
      <c r="C22" s="26" t="s">
        <v>82</v>
      </c>
      <c r="D22" s="16" t="s">
        <v>82</v>
      </c>
      <c r="E22" s="9"/>
    </row>
    <row r="23" spans="2:10" ht="11.25" customHeight="1" x14ac:dyDescent="0.25">
      <c r="B23" s="11"/>
      <c r="C23" s="26" t="s">
        <v>80</v>
      </c>
      <c r="D23" s="16" t="s">
        <v>79</v>
      </c>
      <c r="E23" s="9"/>
    </row>
    <row r="24" spans="2:10" ht="11.25" customHeight="1" x14ac:dyDescent="0.25">
      <c r="B24" s="11"/>
      <c r="C24" s="26" t="s">
        <v>114</v>
      </c>
      <c r="D24" s="16" t="s">
        <v>113</v>
      </c>
      <c r="E24" s="9"/>
      <c r="H24" s="46" t="s">
        <v>6</v>
      </c>
      <c r="I24" s="50">
        <v>41904.642893518518</v>
      </c>
    </row>
    <row r="25" spans="2:10" ht="11.25" customHeight="1" x14ac:dyDescent="0.25">
      <c r="B25" s="11"/>
      <c r="C25" s="26" t="s">
        <v>78</v>
      </c>
      <c r="D25" s="16" t="s">
        <v>77</v>
      </c>
      <c r="E25" s="9"/>
      <c r="H25" s="46" t="s">
        <v>93</v>
      </c>
      <c r="I25" s="51">
        <v>41900.691805555558</v>
      </c>
    </row>
    <row r="26" spans="2:10" ht="11.25" customHeight="1" x14ac:dyDescent="0.25">
      <c r="B26" s="11"/>
      <c r="C26" s="26" t="s">
        <v>123</v>
      </c>
      <c r="D26" s="16" t="s">
        <v>124</v>
      </c>
      <c r="E26" s="9"/>
      <c r="H26" s="46" t="s">
        <v>92</v>
      </c>
      <c r="I26" s="52" t="b">
        <v>1</v>
      </c>
    </row>
    <row r="27" spans="2:10" ht="11.25" customHeight="1" x14ac:dyDescent="0.25">
      <c r="B27" s="11"/>
      <c r="C27" s="26" t="s">
        <v>76</v>
      </c>
      <c r="D27" s="16" t="s">
        <v>96</v>
      </c>
      <c r="E27" s="9"/>
    </row>
    <row r="28" spans="2:10" ht="11.25" customHeight="1" x14ac:dyDescent="0.25">
      <c r="B28" s="11"/>
      <c r="C28" s="26" t="s">
        <v>163</v>
      </c>
      <c r="D28" s="16" t="s">
        <v>164</v>
      </c>
      <c r="E28" s="9"/>
    </row>
    <row r="29" spans="2:10" ht="11.25" customHeight="1" x14ac:dyDescent="0.25">
      <c r="B29" s="11"/>
      <c r="C29" s="26" t="s">
        <v>162</v>
      </c>
      <c r="D29" s="16" t="s">
        <v>165</v>
      </c>
      <c r="E29" s="9"/>
    </row>
    <row r="30" spans="2:10" ht="11.25" customHeight="1" x14ac:dyDescent="0.25">
      <c r="B30" s="11"/>
      <c r="C30" s="26" t="s">
        <v>119</v>
      </c>
      <c r="D30" s="16" t="s">
        <v>118</v>
      </c>
      <c r="E30" s="9"/>
    </row>
    <row r="31" spans="2:10" ht="11.25" customHeight="1" x14ac:dyDescent="0.25">
      <c r="B31" s="11"/>
      <c r="C31" s="27" t="s">
        <v>95</v>
      </c>
      <c r="D31" s="20" t="s">
        <v>94</v>
      </c>
      <c r="E31" s="9"/>
    </row>
    <row r="32" spans="2:10" ht="11.25" customHeight="1" thickBot="1" x14ac:dyDescent="0.3">
      <c r="B32" s="22"/>
      <c r="C32" s="23"/>
      <c r="D32" s="23"/>
      <c r="E32" s="10"/>
    </row>
  </sheetData>
  <conditionalFormatting sqref="D2:D3 I26">
    <cfRule type="cellIs" dxfId="19" priority="5" stopIfTrue="1" operator="equal">
      <formula>TRUE</formula>
    </cfRule>
  </conditionalFormatting>
  <conditionalFormatting sqref="I3">
    <cfRule type="cellIs" dxfId="18" priority="3" stopIfTrue="1" operator="equal">
      <formula>TRUE</formula>
    </cfRule>
  </conditionalFormatting>
  <conditionalFormatting sqref="I13">
    <cfRule type="cellIs" dxfId="17" priority="2" stopIfTrue="1" operator="equal">
      <formula>TRUE</formula>
    </cfRule>
  </conditionalFormatting>
  <conditionalFormatting sqref="D18">
    <cfRule type="cellIs" dxfId="16" priority="1" stopIfTrue="1" operator="equal">
      <formula>TRUE</formula>
    </cfRule>
  </conditionalFormatting>
  <dataValidations count="4">
    <dataValidation type="list" allowBlank="1" showInputMessage="1" showErrorMessage="1" sqref="I10 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5 I15">
      <formula1>"EUR,USD,GBP,JPY,CHF,AUD,CNY,CNH,HKD"</formula1>
    </dataValidation>
    <dataValidation type="list" allowBlank="1" showInputMessage="1" showErrorMessage="1" sqref="D8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18 I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3"/>
  <sheetViews>
    <sheetView showGridLines="0" workbookViewId="0">
      <selection activeCell="B8" sqref="B8"/>
    </sheetView>
  </sheetViews>
  <sheetFormatPr defaultRowHeight="11.25" x14ac:dyDescent="0.2"/>
  <cols>
    <col min="1" max="1" width="2.7109375" style="5" customWidth="1"/>
    <col min="2" max="2" width="6" style="5" bestFit="1" customWidth="1"/>
    <col min="3" max="3" width="9" style="5" bestFit="1" customWidth="1"/>
    <col min="4" max="4" width="15.140625" style="5" bestFit="1" customWidth="1"/>
    <col min="5" max="5" width="19.28515625" style="5" bestFit="1" customWidth="1"/>
    <col min="6" max="6" width="5" style="5" bestFit="1" customWidth="1"/>
    <col min="7" max="7" width="19.28515625" style="5" bestFit="1" customWidth="1"/>
    <col min="8" max="8" width="16.140625" style="5" bestFit="1" customWidth="1"/>
    <col min="9" max="9" width="17.28515625" style="5" bestFit="1" customWidth="1"/>
    <col min="10" max="10" width="21.42578125" style="5" bestFit="1" customWidth="1"/>
    <col min="11" max="11" width="38" style="5" bestFit="1" customWidth="1"/>
    <col min="12" max="12" width="2.7109375" style="79" customWidth="1"/>
    <col min="13" max="13" width="19.28515625" style="5" bestFit="1" customWidth="1"/>
    <col min="14" max="14" width="20.28515625" style="5" bestFit="1" customWidth="1"/>
    <col min="15" max="15" width="10" style="5" bestFit="1" customWidth="1"/>
    <col min="16" max="16" width="7" style="5" bestFit="1" customWidth="1"/>
    <col min="17" max="17" width="8" style="5" bestFit="1" customWidth="1"/>
    <col min="18" max="18" width="2.7109375" style="79" customWidth="1"/>
    <col min="19" max="19" width="14.140625" style="5" bestFit="1" customWidth="1"/>
    <col min="20" max="20" width="9" style="5" bestFit="1" customWidth="1"/>
    <col min="21" max="21" width="8" style="5" bestFit="1" customWidth="1"/>
    <col min="22" max="22" width="13.140625" style="5" bestFit="1" customWidth="1"/>
    <col min="23" max="23" width="8" style="5" bestFit="1" customWidth="1"/>
    <col min="24" max="25" width="10.28515625" style="5" bestFit="1" customWidth="1"/>
    <col min="26" max="27" width="2.7109375" style="5" customWidth="1"/>
    <col min="28" max="16384" width="9.140625" style="5"/>
  </cols>
  <sheetData>
    <row r="1" spans="2:27" ht="11.25" customHeight="1" thickBot="1" x14ac:dyDescent="0.25"/>
    <row r="2" spans="2:27" ht="11.25" customHeight="1" x14ac:dyDescent="0.2">
      <c r="M2" s="98" t="s">
        <v>142</v>
      </c>
      <c r="N2" s="101" t="str">
        <f>_xll.RData(M9:M16,O2:P2,"RTFEED:IDN",,,N9)</f>
        <v>Updated at 15:38:25</v>
      </c>
      <c r="O2" s="34" t="s">
        <v>108</v>
      </c>
      <c r="P2" s="35" t="s">
        <v>85</v>
      </c>
    </row>
    <row r="3" spans="2:27" ht="11.25" customHeight="1" x14ac:dyDescent="0.2">
      <c r="M3" s="99" t="s">
        <v>169</v>
      </c>
      <c r="N3" s="102" t="str">
        <f>_xll.RData(M17,O3:P3,"RTFEED:IDN",,,N17)</f>
        <v>Updated at 15:41:47</v>
      </c>
      <c r="O3" s="36" t="s">
        <v>108</v>
      </c>
      <c r="P3" s="37" t="s">
        <v>85</v>
      </c>
    </row>
    <row r="4" spans="2:27" ht="11.25" customHeight="1" x14ac:dyDescent="0.2">
      <c r="M4" s="99" t="s">
        <v>144</v>
      </c>
      <c r="N4" s="102" t="str">
        <f>_xll.RData(M18:M21,O4:P4,"RTFEED:IDN",,,N18)</f>
        <v>Updated at 15:41:47</v>
      </c>
      <c r="O4" s="36" t="s">
        <v>108</v>
      </c>
      <c r="P4" s="37" t="s">
        <v>129</v>
      </c>
    </row>
    <row r="5" spans="2:27" ht="11.25" customHeight="1" x14ac:dyDescent="0.2">
      <c r="M5" s="99" t="s">
        <v>171</v>
      </c>
      <c r="N5" s="102" t="str">
        <f>_xll.RData(M22:M25,O5:P5,"RTFEED:IDN",,,N22)</f>
        <v>Updated at 15:41:46</v>
      </c>
      <c r="O5" s="36" t="s">
        <v>108</v>
      </c>
      <c r="P5" s="37" t="s">
        <v>129</v>
      </c>
    </row>
    <row r="6" spans="2:27" ht="11.25" customHeight="1" thickBot="1" x14ac:dyDescent="0.25">
      <c r="M6" s="100" t="s">
        <v>143</v>
      </c>
      <c r="N6" s="103" t="str">
        <f>_xll.RData(M26:M33,O6:P6,"RTFEED:IDN",,,N26)</f>
        <v>Updated at 15:38:46</v>
      </c>
      <c r="O6" s="38" t="s">
        <v>108</v>
      </c>
      <c r="P6" s="39" t="s">
        <v>85</v>
      </c>
    </row>
    <row r="7" spans="2:27" s="1" customFormat="1" ht="11.25" customHeight="1" x14ac:dyDescent="0.2">
      <c r="L7" s="138"/>
      <c r="M7" s="5"/>
      <c r="N7" s="5"/>
      <c r="O7" s="5"/>
      <c r="P7" s="5"/>
      <c r="Q7" s="5"/>
      <c r="R7" s="138"/>
      <c r="S7" s="5"/>
      <c r="T7" s="5"/>
      <c r="U7" s="5"/>
      <c r="V7" s="5"/>
      <c r="W7" s="5"/>
      <c r="X7" s="5"/>
      <c r="Y7" s="5"/>
      <c r="Z7" s="5"/>
      <c r="AA7" s="5"/>
    </row>
    <row r="8" spans="2:27" s="1" customFormat="1" ht="22.5" x14ac:dyDescent="0.2">
      <c r="B8" s="33"/>
      <c r="C8" s="33" t="s">
        <v>146</v>
      </c>
      <c r="D8" s="33" t="s">
        <v>147</v>
      </c>
      <c r="E8" s="33" t="s">
        <v>148</v>
      </c>
      <c r="F8" s="33" t="s">
        <v>149</v>
      </c>
      <c r="G8" s="33" t="s">
        <v>150</v>
      </c>
      <c r="H8" s="33" t="s">
        <v>153</v>
      </c>
      <c r="I8" s="33" t="s">
        <v>151</v>
      </c>
      <c r="J8" s="33" t="s">
        <v>152</v>
      </c>
      <c r="K8" s="33" t="s">
        <v>154</v>
      </c>
      <c r="L8" s="139"/>
      <c r="M8" s="104" t="s">
        <v>145</v>
      </c>
      <c r="N8" s="104"/>
      <c r="O8" s="104"/>
      <c r="P8" s="104" t="s">
        <v>107</v>
      </c>
      <c r="Q8" s="104" t="s">
        <v>106</v>
      </c>
      <c r="R8" s="139"/>
      <c r="S8" s="104" t="s">
        <v>105</v>
      </c>
      <c r="T8" s="104" t="s">
        <v>104</v>
      </c>
      <c r="U8" s="104" t="s">
        <v>103</v>
      </c>
      <c r="V8" s="104" t="s">
        <v>102</v>
      </c>
      <c r="W8" s="104"/>
    </row>
    <row r="9" spans="2:27" s="1" customFormat="1" x14ac:dyDescent="0.2">
      <c r="B9" s="53" t="s">
        <v>72</v>
      </c>
      <c r="C9" s="53">
        <v>0</v>
      </c>
      <c r="D9" s="53" t="s">
        <v>121</v>
      </c>
      <c r="E9" s="53" t="s">
        <v>132</v>
      </c>
      <c r="F9" s="53" t="b">
        <v>1</v>
      </c>
      <c r="G9" s="53" t="s">
        <v>112</v>
      </c>
      <c r="H9" s="53" t="str">
        <f t="shared" ref="H9:H16" si="0">OnCurrency&amp;OnFamilyName&amp;B9</f>
        <v>CNYShiborON</v>
      </c>
      <c r="I9" s="54" t="str">
        <f>_xll.qlRelinkableHandleYieldTermStructure(OnCurrency&amp;B9,,Permanent,Trigger,ObjectOverwrite)</f>
        <v>CNYON#0003</v>
      </c>
      <c r="J9" s="54" t="str">
        <f>_xll.qlIborIndex(H9,OnFamilyName,"1D",C9,OnCurrency,D9,E9,F9,G9,I9,Permanent,Trigger,ObjectOverwrite)</f>
        <v>CNYShiborON#0003</v>
      </c>
      <c r="K9" s="54" t="str">
        <f>_xll.qlLastFixingQuote(PROPER(OnCurrency)&amp;OnFamilyName&amp;B9&amp;"LastFixing"&amp;QuoteSuffix,J9,Permanent,Trigger,ObjectOverwrite)</f>
        <v>CnyShiborONLastFixing_Quote#0003</v>
      </c>
      <c r="L9" s="139"/>
      <c r="M9" s="57" t="str">
        <f t="shared" ref="M9:M16" si="1">"SHI"&amp;OnCurrency&amp;B9&amp;"D="</f>
        <v>SHICNYOND=</v>
      </c>
      <c r="N9" s="58">
        <v>41904</v>
      </c>
      <c r="O9" s="59">
        <v>2.7970000000000002</v>
      </c>
      <c r="P9" s="59" t="b">
        <f t="shared" ref="P9:P33" si="2">IF(AND(ISNUMBER($O9),$O9&lt;&gt;0%),TRUE,FALSE)</f>
        <v>1</v>
      </c>
      <c r="Q9" s="60" t="b">
        <f>IF($P9,_xll.qlIndexAddFixings($J9,$N9,$O9/100,TRUE,ISERROR($S9)),NA())</f>
        <v>1</v>
      </c>
      <c r="R9" s="139"/>
      <c r="S9" s="57" t="e">
        <f>_xll.qlIndexFixing($J9,$N9,TRUE,$P9)</f>
        <v>#NUM!</v>
      </c>
      <c r="T9" s="57">
        <f>IF($Q9,_xll.qlIndexFixing($J9,$N9,FALSE,$P9),"-")</f>
        <v>2.7970000000000002E-2</v>
      </c>
      <c r="U9" s="57" t="e">
        <f t="shared" ref="U9:U16" si="3">S9-T9</f>
        <v>#NUM!</v>
      </c>
      <c r="V9" s="57" t="e">
        <f>_xll.qlIndexFixing($J9,$N9,TRUE,$T9)</f>
        <v>#NUM!</v>
      </c>
      <c r="W9" s="7">
        <f t="shared" ref="W9:W16" si="4">IF(ISERROR(U9),0,ABS(U9))</f>
        <v>0</v>
      </c>
    </row>
    <row r="10" spans="2:27" s="1" customFormat="1" x14ac:dyDescent="0.2">
      <c r="B10" s="53" t="s">
        <v>15</v>
      </c>
      <c r="C10" s="53">
        <v>0</v>
      </c>
      <c r="D10" s="53" t="s">
        <v>121</v>
      </c>
      <c r="E10" s="53" t="s">
        <v>132</v>
      </c>
      <c r="F10" s="53" t="b">
        <v>1</v>
      </c>
      <c r="G10" s="53" t="s">
        <v>112</v>
      </c>
      <c r="H10" s="53" t="str">
        <f t="shared" si="0"/>
        <v>CNYShiborSW</v>
      </c>
      <c r="I10" s="54"/>
      <c r="J10" s="54" t="str">
        <f>_xll.qlIborIndex(H10,OnFamilyName,"1W",C10,OnCurrency,D10,E10,F10,G10,I10,Permanent,Trigger,ObjectOverwrite)</f>
        <v>CNYShiborSW#0003</v>
      </c>
      <c r="K10" s="54" t="str">
        <f>_xll.qlLastFixingQuote(PROPER(OnCurrency)&amp;OnFamilyName&amp;B10&amp;"LastFixing"&amp;QuoteSuffix,J10,Permanent,Trigger,ObjectOverwrite)</f>
        <v>CnyShiborSWLastFixing_Quote#0003</v>
      </c>
      <c r="L10" s="139"/>
      <c r="M10" s="57" t="str">
        <f t="shared" si="1"/>
        <v>SHICNYSWD=</v>
      </c>
      <c r="N10" s="58">
        <v>41904</v>
      </c>
      <c r="O10" s="59">
        <v>3.198</v>
      </c>
      <c r="P10" s="59" t="b">
        <f t="shared" si="2"/>
        <v>1</v>
      </c>
      <c r="Q10" s="60" t="b">
        <f>IF($P10,_xll.qlIndexAddFixings($J10,$N10,$O10/100,TRUE,ISERROR($S10)),NA())</f>
        <v>1</v>
      </c>
      <c r="R10" s="139"/>
      <c r="S10" s="57" t="e">
        <f>_xll.qlIndexFixing($J10,$N10,TRUE,$P10)</f>
        <v>#NUM!</v>
      </c>
      <c r="T10" s="57">
        <f>IF($Q10,_xll.qlIndexFixing($J10,$N10,FALSE,$P10),"-")</f>
        <v>3.1980000000000001E-2</v>
      </c>
      <c r="U10" s="57" t="e">
        <f t="shared" si="3"/>
        <v>#NUM!</v>
      </c>
      <c r="V10" s="57" t="e">
        <f>_xll.qlIndexFixing($J10,$N10,TRUE,$T10)</f>
        <v>#NUM!</v>
      </c>
      <c r="W10" s="7">
        <f t="shared" si="4"/>
        <v>0</v>
      </c>
    </row>
    <row r="11" spans="2:27" s="1" customFormat="1" x14ac:dyDescent="0.2">
      <c r="B11" s="53" t="s">
        <v>14</v>
      </c>
      <c r="C11" s="53">
        <v>0</v>
      </c>
      <c r="D11" s="53" t="s">
        <v>121</v>
      </c>
      <c r="E11" s="53" t="s">
        <v>132</v>
      </c>
      <c r="F11" s="53" t="b">
        <v>1</v>
      </c>
      <c r="G11" s="53" t="s">
        <v>112</v>
      </c>
      <c r="H11" s="53" t="str">
        <f t="shared" si="0"/>
        <v>CNYShibor2W</v>
      </c>
      <c r="I11" s="54"/>
      <c r="J11" s="54" t="str">
        <f>_xll.qlIborIndex(H11,OnFamilyName,B11,C11,OnCurrency,D11,E11,F11,G11,I11,Permanent,Trigger,ObjectOverwrite)</f>
        <v>CNYShibor2W#0003</v>
      </c>
      <c r="K11" s="54" t="str">
        <f>_xll.qlLastFixingQuote(PROPER(OnCurrency)&amp;OnFamilyName&amp;B11&amp;"LastFixing"&amp;QuoteSuffix,J11,Permanent,Trigger,ObjectOverwrite)</f>
        <v>CnyShibor2WLastFixing_Quote#0003</v>
      </c>
      <c r="L11" s="139"/>
      <c r="M11" s="57" t="str">
        <f t="shared" si="1"/>
        <v>SHICNY2WD=</v>
      </c>
      <c r="N11" s="58">
        <v>41904</v>
      </c>
      <c r="O11" s="59">
        <v>3.4380000000000002</v>
      </c>
      <c r="P11" s="59" t="b">
        <f t="shared" si="2"/>
        <v>1</v>
      </c>
      <c r="Q11" s="60" t="b">
        <f>IF($P11,_xll.qlIndexAddFixings($J11,$N11,$O11/100,TRUE,ISERROR($S11)),NA())</f>
        <v>1</v>
      </c>
      <c r="R11" s="139"/>
      <c r="S11" s="57" t="e">
        <f>_xll.qlIndexFixing($J11,$N11,TRUE,$P11)</f>
        <v>#NUM!</v>
      </c>
      <c r="T11" s="57">
        <f>IF($Q11,_xll.qlIndexFixing($J11,$N11,FALSE,$P11),"-")</f>
        <v>3.4380000000000001E-2</v>
      </c>
      <c r="U11" s="57" t="e">
        <f t="shared" si="3"/>
        <v>#NUM!</v>
      </c>
      <c r="V11" s="57" t="e">
        <f>_xll.qlIndexFixing($J11,$N11,TRUE,$T11)</f>
        <v>#NUM!</v>
      </c>
      <c r="W11" s="7">
        <f t="shared" si="4"/>
        <v>0</v>
      </c>
    </row>
    <row r="12" spans="2:27" s="1" customFormat="1" x14ac:dyDescent="0.2">
      <c r="B12" s="53" t="s">
        <v>13</v>
      </c>
      <c r="C12" s="53">
        <v>0</v>
      </c>
      <c r="D12" s="53" t="s">
        <v>121</v>
      </c>
      <c r="E12" s="53" t="s">
        <v>116</v>
      </c>
      <c r="F12" s="53" t="b">
        <v>1</v>
      </c>
      <c r="G12" s="53" t="s">
        <v>112</v>
      </c>
      <c r="H12" s="53" t="str">
        <f t="shared" si="0"/>
        <v>CNYShibor1M</v>
      </c>
      <c r="I12" s="54"/>
      <c r="J12" s="54" t="str">
        <f>_xll.qlIborIndex(H12,OnFamilyName,B12,C12,OnCurrency,D12,E12,F12,G12,I12,Permanent,Trigger,ObjectOverwrite)</f>
        <v>CNYShibor1M#0003</v>
      </c>
      <c r="K12" s="54" t="str">
        <f>_xll.qlLastFixingQuote(PROPER(OnCurrency)&amp;OnFamilyName&amp;B12&amp;"LastFixing"&amp;QuoteSuffix,J12,Permanent,Trigger,ObjectOverwrite)</f>
        <v>CnyShibor1MLastFixing_Quote#0003</v>
      </c>
      <c r="L12" s="139"/>
      <c r="M12" s="57" t="str">
        <f t="shared" si="1"/>
        <v>SHICNY1MD=</v>
      </c>
      <c r="N12" s="58">
        <v>41904</v>
      </c>
      <c r="O12" s="59">
        <v>4.2770000000000001</v>
      </c>
      <c r="P12" s="59" t="b">
        <f t="shared" si="2"/>
        <v>1</v>
      </c>
      <c r="Q12" s="60" t="b">
        <f>IF($P12,_xll.qlIndexAddFixings($J12,$N12,$O12/100,TRUE,ISERROR($S12)),NA())</f>
        <v>1</v>
      </c>
      <c r="R12" s="139"/>
      <c r="S12" s="57" t="e">
        <f>_xll.qlIndexFixing($J12,$N12,TRUE,$P12)</f>
        <v>#NUM!</v>
      </c>
      <c r="T12" s="57">
        <f>IF($Q12,_xll.qlIndexFixing($J12,$N12,FALSE,$P12),"-")</f>
        <v>4.2770000000000002E-2</v>
      </c>
      <c r="U12" s="57" t="e">
        <f t="shared" si="3"/>
        <v>#NUM!</v>
      </c>
      <c r="V12" s="57" t="e">
        <f>_xll.qlIndexFixing($J12,$N12,TRUE,$T12)</f>
        <v>#NUM!</v>
      </c>
      <c r="W12" s="7">
        <f t="shared" si="4"/>
        <v>0</v>
      </c>
    </row>
    <row r="13" spans="2:27" s="1" customFormat="1" x14ac:dyDescent="0.2">
      <c r="B13" s="53" t="s">
        <v>11</v>
      </c>
      <c r="C13" s="53">
        <v>0</v>
      </c>
      <c r="D13" s="53" t="s">
        <v>121</v>
      </c>
      <c r="E13" s="53" t="s">
        <v>116</v>
      </c>
      <c r="F13" s="53" t="b">
        <v>1</v>
      </c>
      <c r="G13" s="53" t="s">
        <v>112</v>
      </c>
      <c r="H13" s="53" t="str">
        <f t="shared" si="0"/>
        <v>CNYShibor3M</v>
      </c>
      <c r="I13" s="54" t="str">
        <f>_xll.qlRelinkableHandleYieldTermStructure(OnCurrency&amp;B13,,Permanent,Trigger,ObjectOverwrite)</f>
        <v>CNY3M#0003</v>
      </c>
      <c r="J13" s="54" t="str">
        <f>_xll.qlIborIndex(H13,OnFamilyName,B13,C13,OnCurrency,D13,E13,F13,G13,I13,Permanent,Trigger,ObjectOverwrite)</f>
        <v>CNYShibor3M#0003</v>
      </c>
      <c r="K13" s="54" t="str">
        <f>_xll.qlLastFixingQuote(PROPER(OnCurrency)&amp;OnFamilyName&amp;B13&amp;"LastFixing"&amp;QuoteSuffix,J13,Permanent,Trigger,ObjectOverwrite)</f>
        <v>CnyShibor3MLastFixing_Quote#0003</v>
      </c>
      <c r="L13" s="139"/>
      <c r="M13" s="57" t="str">
        <f t="shared" si="1"/>
        <v>SHICNY3MD=</v>
      </c>
      <c r="N13" s="58">
        <v>41904</v>
      </c>
      <c r="O13" s="59">
        <v>4.5986000000000002</v>
      </c>
      <c r="P13" s="59" t="b">
        <f t="shared" si="2"/>
        <v>1</v>
      </c>
      <c r="Q13" s="60" t="b">
        <f>IF($P13,_xll.qlIndexAddFixings($J13,$N13,$O13/100,TRUE,ISERROR($S13)),NA())</f>
        <v>1</v>
      </c>
      <c r="R13" s="139"/>
      <c r="S13" s="57" t="e">
        <f>_xll.qlIndexFixing($J13,$N13,TRUE,$P13)</f>
        <v>#NUM!</v>
      </c>
      <c r="T13" s="57">
        <f>IF($Q13,_xll.qlIndexFixing($J13,$N13,FALSE,$P13),"-")</f>
        <v>4.5985999999999999E-2</v>
      </c>
      <c r="U13" s="57" t="e">
        <f t="shared" si="3"/>
        <v>#NUM!</v>
      </c>
      <c r="V13" s="57" t="e">
        <f>_xll.qlIndexFixing($J13,$N13,TRUE,$T13)</f>
        <v>#NUM!</v>
      </c>
      <c r="W13" s="7">
        <f t="shared" si="4"/>
        <v>0</v>
      </c>
    </row>
    <row r="14" spans="2:27" s="1" customFormat="1" x14ac:dyDescent="0.2">
      <c r="B14" s="53" t="s">
        <v>10</v>
      </c>
      <c r="C14" s="53">
        <v>0</v>
      </c>
      <c r="D14" s="53" t="s">
        <v>121</v>
      </c>
      <c r="E14" s="53" t="s">
        <v>116</v>
      </c>
      <c r="F14" s="53" t="b">
        <v>1</v>
      </c>
      <c r="G14" s="53" t="s">
        <v>112</v>
      </c>
      <c r="H14" s="53" t="str">
        <f t="shared" si="0"/>
        <v>CNYShibor6M</v>
      </c>
      <c r="I14" s="54"/>
      <c r="J14" s="54" t="str">
        <f>_xll.qlIborIndex(H14,OnFamilyName,B14,C14,OnCurrency,D14,E14,F14,G14,I14,Permanent,Trigger,ObjectOverwrite)</f>
        <v>CNYShibor6M#0003</v>
      </c>
      <c r="K14" s="54" t="str">
        <f>_xll.qlLastFixingQuote(PROPER(OnCurrency)&amp;OnFamilyName&amp;B14&amp;"LastFixing"&amp;QuoteSuffix,J14,Permanent,Trigger,ObjectOverwrite)</f>
        <v>CnyShibor6MLastFixing_Quote#0003</v>
      </c>
      <c r="L14" s="139"/>
      <c r="M14" s="57" t="str">
        <f t="shared" si="1"/>
        <v>SHICNY6MD=</v>
      </c>
      <c r="N14" s="58">
        <v>41904</v>
      </c>
      <c r="O14" s="59">
        <v>4.8323999999999998</v>
      </c>
      <c r="P14" s="59" t="b">
        <f t="shared" si="2"/>
        <v>1</v>
      </c>
      <c r="Q14" s="60" t="b">
        <f>IF($P14,_xll.qlIndexAddFixings($J14,$N14,$O14/100,TRUE,ISERROR($S14)),NA())</f>
        <v>1</v>
      </c>
      <c r="R14" s="139"/>
      <c r="S14" s="57" t="e">
        <f>_xll.qlIndexFixing($J14,$N14,TRUE,$P14)</f>
        <v>#NUM!</v>
      </c>
      <c r="T14" s="57">
        <f>IF($Q14,_xll.qlIndexFixing($J14,$N14,FALSE,$P14),"-")</f>
        <v>4.8323999999999999E-2</v>
      </c>
      <c r="U14" s="57" t="e">
        <f t="shared" si="3"/>
        <v>#NUM!</v>
      </c>
      <c r="V14" s="57" t="e">
        <f>_xll.qlIndexFixing($J14,$N14,TRUE,$T14)</f>
        <v>#NUM!</v>
      </c>
      <c r="W14" s="7">
        <f t="shared" si="4"/>
        <v>0</v>
      </c>
    </row>
    <row r="15" spans="2:27" s="1" customFormat="1" x14ac:dyDescent="0.2">
      <c r="B15" s="53" t="s">
        <v>9</v>
      </c>
      <c r="C15" s="53">
        <v>0</v>
      </c>
      <c r="D15" s="53" t="s">
        <v>121</v>
      </c>
      <c r="E15" s="53" t="s">
        <v>116</v>
      </c>
      <c r="F15" s="53" t="b">
        <v>1</v>
      </c>
      <c r="G15" s="53" t="s">
        <v>112</v>
      </c>
      <c r="H15" s="53" t="str">
        <f t="shared" si="0"/>
        <v>CNYShibor9M</v>
      </c>
      <c r="I15" s="54"/>
      <c r="J15" s="54" t="str">
        <f>_xll.qlIborIndex(H15,OnFamilyName,B15,C15,OnCurrency,D15,E15,F15,G15,I15,Permanent,Trigger,ObjectOverwrite)</f>
        <v>CNYShibor9M#0003</v>
      </c>
      <c r="K15" s="54" t="str">
        <f>_xll.qlLastFixingQuote(PROPER(OnCurrency)&amp;OnFamilyName&amp;B15&amp;"LastFixing"&amp;QuoteSuffix,J15,Permanent,Trigger,ObjectOverwrite)</f>
        <v>CnyShibor9MLastFixing_Quote#0003</v>
      </c>
      <c r="L15" s="139"/>
      <c r="M15" s="57" t="str">
        <f t="shared" si="1"/>
        <v>SHICNY9MD=</v>
      </c>
      <c r="N15" s="58">
        <v>41904</v>
      </c>
      <c r="O15" s="59">
        <v>4.9165000000000001</v>
      </c>
      <c r="P15" s="59" t="b">
        <f t="shared" si="2"/>
        <v>1</v>
      </c>
      <c r="Q15" s="60" t="b">
        <f>IF($P15,_xll.qlIndexAddFixings($J15,$N15,$O15/100,TRUE,ISERROR($S15)),NA())</f>
        <v>1</v>
      </c>
      <c r="R15" s="139"/>
      <c r="S15" s="57" t="e">
        <f>_xll.qlIndexFixing($J15,$N15,TRUE,$P15)</f>
        <v>#NUM!</v>
      </c>
      <c r="T15" s="57">
        <f>IF($Q15,_xll.qlIndexFixing($J15,$N15,FALSE,$P15),"-")</f>
        <v>4.9165E-2</v>
      </c>
      <c r="U15" s="57" t="e">
        <f t="shared" si="3"/>
        <v>#NUM!</v>
      </c>
      <c r="V15" s="57" t="e">
        <f>_xll.qlIndexFixing($J15,$N15,TRUE,$T15)</f>
        <v>#NUM!</v>
      </c>
      <c r="W15" s="7">
        <f t="shared" si="4"/>
        <v>0</v>
      </c>
    </row>
    <row r="16" spans="2:27" s="1" customFormat="1" x14ac:dyDescent="0.2">
      <c r="B16" s="55" t="s">
        <v>8</v>
      </c>
      <c r="C16" s="55">
        <v>0</v>
      </c>
      <c r="D16" s="55" t="s">
        <v>121</v>
      </c>
      <c r="E16" s="55" t="s">
        <v>116</v>
      </c>
      <c r="F16" s="55" t="b">
        <v>1</v>
      </c>
      <c r="G16" s="55" t="s">
        <v>112</v>
      </c>
      <c r="H16" s="55" t="str">
        <f t="shared" si="0"/>
        <v>CNYShibor1Y</v>
      </c>
      <c r="I16" s="32"/>
      <c r="J16" s="32" t="str">
        <f>_xll.qlIborIndex(H16,OnFamilyName,B16,C16,OnCurrency,D16,E16,F16,G16,I16,Permanent,Trigger,ObjectOverwrite)</f>
        <v>CNYShibor1Y#0003</v>
      </c>
      <c r="K16" s="56" t="str">
        <f>_xll.qlLastFixingQuote(PROPER(OnCurrency)&amp;OnFamilyName&amp;B16&amp;"LastFixing"&amp;QuoteSuffix,J16,Permanent,Trigger,ObjectOverwrite)</f>
        <v>CnyShibor1YLastFixing_Quote#0003</v>
      </c>
      <c r="L16" s="139"/>
      <c r="M16" s="61" t="str">
        <f t="shared" si="1"/>
        <v>SHICNY1YD=</v>
      </c>
      <c r="N16" s="62">
        <v>41904</v>
      </c>
      <c r="O16" s="63">
        <v>4.9965000000000002</v>
      </c>
      <c r="P16" s="63" t="b">
        <f t="shared" si="2"/>
        <v>1</v>
      </c>
      <c r="Q16" s="64" t="b">
        <f>IF($P16,_xll.qlIndexAddFixings($J16,$N16,$O16/100,TRUE,ISERROR($S16)),NA())</f>
        <v>1</v>
      </c>
      <c r="R16" s="139"/>
      <c r="S16" s="61" t="e">
        <f>_xll.qlIndexFixing($J16,$N16,TRUE,$P16)</f>
        <v>#NUM!</v>
      </c>
      <c r="T16" s="61">
        <f>IF($Q16,_xll.qlIndexFixing($J16,$N16,FALSE,$P16),"-")</f>
        <v>4.9965000000000002E-2</v>
      </c>
      <c r="U16" s="61" t="e">
        <f t="shared" si="3"/>
        <v>#NUM!</v>
      </c>
      <c r="V16" s="61" t="e">
        <f>_xll.qlIndexFixing($J16,$N16,TRUE,$T16)</f>
        <v>#NUM!</v>
      </c>
      <c r="W16" s="8">
        <f t="shared" si="4"/>
        <v>0</v>
      </c>
    </row>
    <row r="17" spans="2:24" s="1" customFormat="1" x14ac:dyDescent="0.2">
      <c r="B17" s="55" t="s">
        <v>8</v>
      </c>
      <c r="C17" s="55">
        <v>0</v>
      </c>
      <c r="D17" s="55" t="s">
        <v>121</v>
      </c>
      <c r="E17" s="55" t="s">
        <v>116</v>
      </c>
      <c r="F17" s="55" t="b">
        <v>1</v>
      </c>
      <c r="G17" s="55" t="s">
        <v>112</v>
      </c>
      <c r="H17" s="55" t="str">
        <f>OnCurrency&amp;"LPR"&amp;B17</f>
        <v>CNYLPR1Y</v>
      </c>
      <c r="I17" s="32" t="str">
        <f>_xll.qlRelinkableHandleYieldTermStructure(OnCurrency&amp;B17,,Permanent,Trigger,ObjectOverwrite)</f>
        <v>CNY1Y#0003</v>
      </c>
      <c r="J17" s="32" t="str">
        <f>_xll.qlIborIndex(H17,OnFamilyName,B17,C17,OnCurrency,D17,E17,F17,G17,I17,Permanent,Trigger,ObjectOverwrite)</f>
        <v>CNYLPR1Y#0003</v>
      </c>
      <c r="K17" s="56" t="str">
        <f>_xll.qlLastFixingQuote(H17&amp;"LastFixing"&amp;QuoteSuffix,J17,Permanent,Trigger,ObjectOverwrite)</f>
        <v>CNYLPR1YLastFixing_Quote#0003</v>
      </c>
      <c r="L17" s="139"/>
      <c r="M17" s="61" t="str">
        <f>OnCurrency&amp;"LPR"&amp;B17&amp;"="</f>
        <v>CNYLPR1Y=</v>
      </c>
      <c r="N17" s="62">
        <v>41904</v>
      </c>
      <c r="O17" s="63">
        <v>5.76</v>
      </c>
      <c r="P17" s="63" t="b">
        <f t="shared" si="2"/>
        <v>1</v>
      </c>
      <c r="Q17" s="64" t="b">
        <f>IF($P17,_xll.qlIndexAddFixings($J17,$N17,$O17/100,TRUE,ISERROR($S17)),NA())</f>
        <v>1</v>
      </c>
      <c r="R17" s="139"/>
      <c r="S17" s="61" t="e">
        <f>_xll.qlIndexFixing($J17,$N17,TRUE,$P17)</f>
        <v>#NUM!</v>
      </c>
      <c r="T17" s="61">
        <f>IF($Q17,_xll.qlIndexFixing($J17,$N17,FALSE,$P17),"-")</f>
        <v>5.7599999999999998E-2</v>
      </c>
      <c r="U17" s="61" t="e">
        <f t="shared" ref="U17" si="5">S17-T17</f>
        <v>#NUM!</v>
      </c>
      <c r="V17" s="61" t="e">
        <f>_xll.qlIndexFixing($J17,$N17,TRUE,$T17)</f>
        <v>#NUM!</v>
      </c>
      <c r="W17" s="8">
        <f t="shared" ref="W17" si="6">IF(ISERROR(U17),0,ABS(U17))</f>
        <v>0</v>
      </c>
    </row>
    <row r="18" spans="2:24" x14ac:dyDescent="0.2">
      <c r="B18" s="53" t="s">
        <v>127</v>
      </c>
      <c r="C18" s="53">
        <v>0</v>
      </c>
      <c r="D18" s="53" t="s">
        <v>121</v>
      </c>
      <c r="E18" s="53" t="s">
        <v>132</v>
      </c>
      <c r="F18" s="53" t="b">
        <v>1</v>
      </c>
      <c r="G18" s="53" t="s">
        <v>112</v>
      </c>
      <c r="H18" s="53" t="str">
        <f>PROPER(OnCurrency)&amp;"Repo"&amp;B18</f>
        <v>CnyRepo1D</v>
      </c>
      <c r="I18" s="54"/>
      <c r="J18" s="54" t="str">
        <f>_xll.qlIborIndex(H18,OffFamilyName,"1D",C18,OnCurrency,D18,E18,F18,G18,I18,Permanent,Trigger,ObjectOverwrite)</f>
        <v>CnyRepo1D#0003</v>
      </c>
      <c r="K18" s="54" t="str">
        <f>_xll.qlLastFixingQuote(PROPER("CNY")&amp;"Repo"&amp;B18&amp;"LastFixing"&amp;QuoteSuffix,J18,Permanent,Trigger,ObjectOverwrite)</f>
        <v>CnyRepo1DLastFixing_Quote#0003</v>
      </c>
      <c r="L18" s="139"/>
      <c r="M18" s="65" t="str">
        <f>"CN"&amp;B18&amp;"RPFIX"&amp;"="&amp;"CFXS"</f>
        <v>CN1DRPFIX=CFXS</v>
      </c>
      <c r="N18" s="66">
        <v>41904</v>
      </c>
      <c r="O18" s="67">
        <v>2.85</v>
      </c>
      <c r="P18" s="67" t="b">
        <f t="shared" si="2"/>
        <v>1</v>
      </c>
      <c r="Q18" s="68" t="b">
        <f>IF($P18,_xll.qlIndexAddFixings($J18,$N18,$O18/100,TRUE,ISERROR($S18)),NA())</f>
        <v>1</v>
      </c>
      <c r="R18" s="139"/>
      <c r="S18" s="57" t="e">
        <f>_xll.qlIndexFixing($J18,$N18,TRUE,$P18)</f>
        <v>#NUM!</v>
      </c>
      <c r="T18" s="57">
        <f>IF($Q18,_xll.qlIndexFixing($J18,$N18,FALSE,$P18),"-")</f>
        <v>2.8500000000000001E-2</v>
      </c>
      <c r="U18" s="57" t="e">
        <f t="shared" ref="U18:U21" si="7">S18-T18</f>
        <v>#NUM!</v>
      </c>
      <c r="V18" s="57" t="e">
        <f>_xll.qlIndexFixing($J18,$N18,TRUE,$T18)</f>
        <v>#NUM!</v>
      </c>
      <c r="W18" s="6">
        <f t="shared" ref="W18:W21" si="8">IF(ISERROR(U18),0,ABS(U18))</f>
        <v>0</v>
      </c>
    </row>
    <row r="19" spans="2:24" x14ac:dyDescent="0.2">
      <c r="B19" s="53" t="s">
        <v>126</v>
      </c>
      <c r="C19" s="53">
        <v>0</v>
      </c>
      <c r="D19" s="53" t="s">
        <v>121</v>
      </c>
      <c r="E19" s="53" t="s">
        <v>132</v>
      </c>
      <c r="F19" s="53" t="b">
        <v>1</v>
      </c>
      <c r="G19" s="53" t="s">
        <v>112</v>
      </c>
      <c r="H19" s="53" t="str">
        <f>PROPER(OnCurrency)&amp;"Repo"&amp;B19</f>
        <v>CnyRepo7D</v>
      </c>
      <c r="I19" s="54" t="str">
        <f>_xll.qlRelinkableHandleYieldTermStructure(OnCurrency&amp;B19&amp;"REPO",,Permanent,Trigger,ObjectOverwrite)</f>
        <v>CNY7DREPO#0003</v>
      </c>
      <c r="J19" s="54" t="str">
        <f>_xll.qlIborIndex(H19,OffFamilyName,"1W",C19,OnCurrency,D19,E19,F19,G19,I19,Permanent,Trigger,ObjectOverwrite)</f>
        <v>CnyRepo7D#0003</v>
      </c>
      <c r="K19" s="54" t="str">
        <f>_xll.qlLastFixingQuote(PROPER("CNY")&amp;"Repo"&amp;B19&amp;"LastFixing"&amp;QuoteSuffix,J19,Permanent,Trigger,ObjectOverwrite)</f>
        <v>CnyRepo7DLastFixing_Quote#0003</v>
      </c>
      <c r="L19" s="139"/>
      <c r="M19" s="57" t="str">
        <f>"CN"&amp;B19&amp;"RPFIX"&amp;"="&amp;"CFXS"</f>
        <v>CN7DRPFIX=CFXS</v>
      </c>
      <c r="N19" s="58">
        <v>41904</v>
      </c>
      <c r="O19" s="59">
        <v>3.26</v>
      </c>
      <c r="P19" s="59" t="b">
        <f t="shared" si="2"/>
        <v>1</v>
      </c>
      <c r="Q19" s="60" t="b">
        <f>IF($P19,_xll.qlIndexAddFixings($J19,$N19,$O19/100,TRUE,ISERROR($S19)),NA())</f>
        <v>1</v>
      </c>
      <c r="R19" s="139"/>
      <c r="S19" s="57" t="e">
        <f>_xll.qlIndexFixing($J19,$N19,TRUE,$P19)</f>
        <v>#NUM!</v>
      </c>
      <c r="T19" s="57">
        <f>IF($Q19,_xll.qlIndexFixing($J19,$N19,FALSE,$P19),"-")</f>
        <v>3.2599999999999997E-2</v>
      </c>
      <c r="U19" s="57" t="e">
        <f t="shared" si="7"/>
        <v>#NUM!</v>
      </c>
      <c r="V19" s="57" t="e">
        <f>_xll.qlIndexFixing($J19,$N19,TRUE,$T19)</f>
        <v>#NUM!</v>
      </c>
      <c r="W19" s="7">
        <f t="shared" si="8"/>
        <v>0</v>
      </c>
    </row>
    <row r="20" spans="2:24" x14ac:dyDescent="0.2">
      <c r="B20" s="53" t="s">
        <v>170</v>
      </c>
      <c r="C20" s="53">
        <v>0</v>
      </c>
      <c r="D20" s="53" t="s">
        <v>121</v>
      </c>
      <c r="E20" s="53" t="s">
        <v>132</v>
      </c>
      <c r="F20" s="53" t="b">
        <v>1</v>
      </c>
      <c r="G20" s="53" t="s">
        <v>112</v>
      </c>
      <c r="H20" s="53" t="str">
        <f>PROPER(OnCurrency)&amp;"Repo"&amp;B20</f>
        <v>CnyRepo7DND</v>
      </c>
      <c r="I20" s="54" t="str">
        <f>_xll.qlRelinkableHandleYieldTermStructure(OnCurrency&amp;B20&amp;"REPO",,Permanent,Trigger,ObjectOverwrite)</f>
        <v>CNY7DNDREPO#0003</v>
      </c>
      <c r="J20" s="54" t="str">
        <f>_xll.qlIborIndex(H20,OffFamilyName,"1W",C20,OnCurrency,D20,E20,F20,G20,I20,Permanent,Trigger,ObjectOverwrite)</f>
        <v>CnyRepo7DND#0003</v>
      </c>
      <c r="K20" s="54" t="str">
        <f>_xll.qlLastFixingQuote(PROPER("CNY")&amp;"Repo"&amp;B20&amp;"LastFixing"&amp;QuoteSuffix,J20,Permanent,Trigger,ObjectOverwrite)</f>
        <v>CnyRepo7DNDLastFixing_Quote#0003</v>
      </c>
      <c r="L20" s="139"/>
      <c r="M20" s="57" t="str">
        <f>"CN"&amp;LEFT(B20,2)&amp;"RPFIX"&amp;"="&amp;"CFXS"</f>
        <v>CN7DRPFIX=CFXS</v>
      </c>
      <c r="N20" s="58">
        <v>41904</v>
      </c>
      <c r="O20" s="59">
        <v>3.26</v>
      </c>
      <c r="P20" s="59" t="b">
        <f t="shared" si="2"/>
        <v>1</v>
      </c>
      <c r="Q20" s="60" t="b">
        <f>IF($P20,_xll.qlIndexAddFixings($J20,$N20,$O20/100,TRUE,ISERROR($S20)),NA())</f>
        <v>1</v>
      </c>
      <c r="R20" s="139"/>
      <c r="S20" s="57" t="e">
        <f>_xll.qlIndexFixing($J20,$N20,TRUE,$P20)</f>
        <v>#NUM!</v>
      </c>
      <c r="T20" s="57">
        <f>IF($Q20,_xll.qlIndexFixing($J20,$N20,FALSE,$P20),"-")</f>
        <v>3.2599999999999997E-2</v>
      </c>
      <c r="U20" s="57" t="e">
        <f t="shared" ref="U20" si="9">S20-T20</f>
        <v>#NUM!</v>
      </c>
      <c r="V20" s="57" t="e">
        <f>_xll.qlIndexFixing($J20,$N20,TRUE,$T20)</f>
        <v>#NUM!</v>
      </c>
      <c r="W20" s="7">
        <f t="shared" ref="W20" si="10">IF(ISERROR(U20),0,ABS(U20))</f>
        <v>0</v>
      </c>
    </row>
    <row r="21" spans="2:24" x14ac:dyDescent="0.2">
      <c r="B21" s="55" t="s">
        <v>128</v>
      </c>
      <c r="C21" s="55">
        <v>0</v>
      </c>
      <c r="D21" s="55" t="s">
        <v>121</v>
      </c>
      <c r="E21" s="55" t="s">
        <v>132</v>
      </c>
      <c r="F21" s="55" t="b">
        <v>1</v>
      </c>
      <c r="G21" s="55" t="s">
        <v>112</v>
      </c>
      <c r="H21" s="55" t="str">
        <f>PROPER(OnCurrency)&amp;"Repo"&amp;B21</f>
        <v>CnyRepo14D</v>
      </c>
      <c r="I21" s="32"/>
      <c r="J21" s="32" t="str">
        <f>_xll.qlIborIndex(H21,OffFamilyName,B21,C21,OnCurrency,D21,E21,F21,G21,I21,Permanent,Trigger,ObjectOverwrite)</f>
        <v>CnyRepo14D#0003</v>
      </c>
      <c r="K21" s="32" t="str">
        <f>_xll.qlLastFixingQuote(PROPER("CNY")&amp;"Repo"&amp;B21&amp;"LastFixing"&amp;QuoteSuffix,J21,Permanent,Trigger,ObjectOverwrite)</f>
        <v>CnyRepo14DLastFixing_Quote#0003</v>
      </c>
      <c r="L21" s="139"/>
      <c r="M21" s="61" t="str">
        <f>"CN"&amp;B21&amp;"RPFIX"&amp;"="&amp;"CFXS"</f>
        <v>CN14DRPFIX=CFXS</v>
      </c>
      <c r="N21" s="62">
        <v>41904</v>
      </c>
      <c r="O21" s="63">
        <v>3.4</v>
      </c>
      <c r="P21" s="63" t="b">
        <f t="shared" si="2"/>
        <v>1</v>
      </c>
      <c r="Q21" s="64" t="b">
        <f>IF($P21,_xll.qlIndexAddFixings($J21,$N21,$O21/100,TRUE,ISERROR($S21)),NA())</f>
        <v>1</v>
      </c>
      <c r="R21" s="139"/>
      <c r="S21" s="61" t="e">
        <f>_xll.qlIndexFixing($J21,$N21,TRUE,$P21)</f>
        <v>#NUM!</v>
      </c>
      <c r="T21" s="61">
        <f>IF($Q21,_xll.qlIndexFixing($J21,$N21,FALSE,$P21),"-")</f>
        <v>3.4000000000000002E-2</v>
      </c>
      <c r="U21" s="61" t="e">
        <f t="shared" si="7"/>
        <v>#NUM!</v>
      </c>
      <c r="V21" s="61" t="e">
        <f>_xll.qlIndexFixing($J21,$N21,TRUE,$T21)</f>
        <v>#NUM!</v>
      </c>
      <c r="W21" s="8">
        <f t="shared" si="8"/>
        <v>0</v>
      </c>
    </row>
    <row r="22" spans="2:24" s="166" customFormat="1" x14ac:dyDescent="0.2">
      <c r="B22" s="167" t="s">
        <v>127</v>
      </c>
      <c r="C22" s="167">
        <v>0</v>
      </c>
      <c r="D22" s="167" t="s">
        <v>121</v>
      </c>
      <c r="E22" s="167" t="s">
        <v>132</v>
      </c>
      <c r="F22" s="167" t="b">
        <v>1</v>
      </c>
      <c r="G22" s="167" t="s">
        <v>112</v>
      </c>
      <c r="H22" s="167" t="str">
        <f>PROPER(OnCurrency)&amp;"CollRepo"&amp;B22</f>
        <v>CnyCollRepo1D</v>
      </c>
      <c r="I22" s="168"/>
      <c r="J22" s="168" t="str">
        <f>_xll.qlIborIndex(H22,OffFamilyName,"1D",C22,OnCurrency,D22,E22,F22,G22,I22,Permanent,Trigger,ObjectOverwrite)</f>
        <v>CnyCollRepo1D#0001</v>
      </c>
      <c r="K22" s="168" t="str">
        <f>_xll.qlLastFixingQuote(PROPER("CNY")&amp;"CollRepo"&amp;B22&amp;"LastFixing"&amp;QuoteSuffix,J22,Permanent,Trigger,ObjectOverwrite)</f>
        <v>CnyCollRepo1DLastFixing_Quote#0001</v>
      </c>
      <c r="L22" s="169"/>
      <c r="M22" s="170" t="str">
        <f>"CN"&amp;B22&amp;"RP"&amp;"="&amp;"CFXS"</f>
        <v>CN1DRP=CFXS</v>
      </c>
      <c r="N22" s="171">
        <v>41904</v>
      </c>
      <c r="O22" s="172">
        <v>2.79</v>
      </c>
      <c r="P22" s="172" t="b">
        <f t="shared" si="2"/>
        <v>1</v>
      </c>
      <c r="Q22" s="173" t="b">
        <f>IF($P22,_xll.qlIndexAddFixings($J22,$N22,$O22/100,TRUE,ISERROR($S22)),NA())</f>
        <v>1</v>
      </c>
      <c r="R22" s="169"/>
      <c r="S22" s="174" t="e">
        <f>_xll.qlIndexFixing($J22,$N22,TRUE,$P22)</f>
        <v>#NUM!</v>
      </c>
      <c r="T22" s="174">
        <f>IF($Q22,_xll.qlIndexFixing($J22,$N22,FALSE,$P22),"-")</f>
        <v>2.7900000000000001E-2</v>
      </c>
      <c r="U22" s="174" t="e">
        <f t="shared" ref="U22:U25" si="11">S22-T22</f>
        <v>#NUM!</v>
      </c>
      <c r="V22" s="174" t="e">
        <f>_xll.qlIndexFixing($J22,$N22,TRUE,$T22)</f>
        <v>#NUM!</v>
      </c>
      <c r="W22" s="175">
        <f t="shared" ref="W22:W25" si="12">IF(ISERROR(U22),0,ABS(U22))</f>
        <v>0</v>
      </c>
    </row>
    <row r="23" spans="2:24" s="166" customFormat="1" x14ac:dyDescent="0.2">
      <c r="B23" s="167" t="s">
        <v>126</v>
      </c>
      <c r="C23" s="167">
        <v>0</v>
      </c>
      <c r="D23" s="167" t="s">
        <v>121</v>
      </c>
      <c r="E23" s="167" t="s">
        <v>132</v>
      </c>
      <c r="F23" s="167" t="b">
        <v>1</v>
      </c>
      <c r="G23" s="167" t="s">
        <v>112</v>
      </c>
      <c r="H23" s="167" t="str">
        <f>PROPER(OnCurrency)&amp;"CollRepo"&amp;B23</f>
        <v>CnyCollRepo7D</v>
      </c>
      <c r="I23" s="168"/>
      <c r="J23" s="168" t="str">
        <f>_xll.qlIborIndex(H23,OffFamilyName,"1W",C23,OnCurrency,D23,E23,F23,G23,I23,Permanent,Trigger,ObjectOverwrite)</f>
        <v>CnyCollRepo7D#0001</v>
      </c>
      <c r="K23" s="168" t="str">
        <f>_xll.qlLastFixingQuote(PROPER("CNY")&amp;"CollRepo"&amp;B23&amp;"LastFixing"&amp;QuoteSuffix,J23,Permanent,Trigger,ObjectOverwrite)</f>
        <v>CnyCollRepo7DLastFixing_Quote#0001</v>
      </c>
      <c r="L23" s="169"/>
      <c r="M23" s="174" t="str">
        <f t="shared" ref="M23:M25" si="13">"CN"&amp;B23&amp;"RP"&amp;"="&amp;"CFXS"</f>
        <v>CN7DRP=CFXS</v>
      </c>
      <c r="N23" s="176">
        <v>41904</v>
      </c>
      <c r="O23" s="177">
        <v>3.22</v>
      </c>
      <c r="P23" s="177" t="b">
        <f t="shared" si="2"/>
        <v>1</v>
      </c>
      <c r="Q23" s="178" t="b">
        <f>IF($P23,_xll.qlIndexAddFixings($J23,$N23,$O23/100,TRUE,ISERROR($S23)),NA())</f>
        <v>1</v>
      </c>
      <c r="R23" s="169"/>
      <c r="S23" s="174" t="e">
        <f>_xll.qlIndexFixing($J23,$N23,TRUE,$P23)</f>
        <v>#NUM!</v>
      </c>
      <c r="T23" s="174">
        <f>IF($Q23,_xll.qlIndexFixing($J23,$N23,FALSE,$P23),"-")</f>
        <v>3.2199999999999999E-2</v>
      </c>
      <c r="U23" s="174" t="e">
        <f t="shared" si="11"/>
        <v>#NUM!</v>
      </c>
      <c r="V23" s="174" t="e">
        <f>_xll.qlIndexFixing($J23,$N23,TRUE,$T23)</f>
        <v>#NUM!</v>
      </c>
      <c r="W23" s="179">
        <f t="shared" si="12"/>
        <v>0</v>
      </c>
    </row>
    <row r="24" spans="2:24" s="166" customFormat="1" x14ac:dyDescent="0.2">
      <c r="B24" s="167" t="s">
        <v>170</v>
      </c>
      <c r="C24" s="167">
        <v>0</v>
      </c>
      <c r="D24" s="167" t="s">
        <v>121</v>
      </c>
      <c r="E24" s="167" t="s">
        <v>132</v>
      </c>
      <c r="F24" s="167" t="b">
        <v>1</v>
      </c>
      <c r="G24" s="167" t="s">
        <v>112</v>
      </c>
      <c r="H24" s="167" t="str">
        <f>PROPER(OnCurrency)&amp;"CollRepo"&amp;B24</f>
        <v>CnyCollRepo7DND</v>
      </c>
      <c r="I24" s="168"/>
      <c r="J24" s="168" t="str">
        <f>_xll.qlIborIndex(H24,OffFamilyName,"1W",C24,OnCurrency,D24,E24,F24,G24,I24,Permanent,Trigger,ObjectOverwrite)</f>
        <v>CnyCollRepo7DND#0001</v>
      </c>
      <c r="K24" s="168" t="str">
        <f>_xll.qlLastFixingQuote(PROPER("CNY")&amp;"CollRepo"&amp;B24&amp;"LastFixing"&amp;QuoteSuffix,J24,Permanent,Trigger,ObjectOverwrite)</f>
        <v>CnyCollRepo7DNDLastFixing_Quote#0001</v>
      </c>
      <c r="L24" s="169"/>
      <c r="M24" s="174" t="str">
        <f>"CN"&amp;LEFT(B24,2)&amp;"RP"&amp;"="&amp;"CFXS"</f>
        <v>CN7DRP=CFXS</v>
      </c>
      <c r="N24" s="176">
        <v>41904</v>
      </c>
      <c r="O24" s="177">
        <v>3.22</v>
      </c>
      <c r="P24" s="177" t="b">
        <f t="shared" si="2"/>
        <v>1</v>
      </c>
      <c r="Q24" s="178" t="b">
        <f>IF($P24,_xll.qlIndexAddFixings($J24,$N24,$O24/100,TRUE,ISERROR($S24)),NA())</f>
        <v>1</v>
      </c>
      <c r="R24" s="169"/>
      <c r="S24" s="174" t="e">
        <f>_xll.qlIndexFixing($J24,$N24,TRUE,$P24)</f>
        <v>#NUM!</v>
      </c>
      <c r="T24" s="174">
        <f>IF($Q24,_xll.qlIndexFixing($J24,$N24,FALSE,$P24),"-")</f>
        <v>3.2199999999999999E-2</v>
      </c>
      <c r="U24" s="174" t="e">
        <f t="shared" si="11"/>
        <v>#NUM!</v>
      </c>
      <c r="V24" s="174" t="e">
        <f>_xll.qlIndexFixing($J24,$N24,TRUE,$T24)</f>
        <v>#NUM!</v>
      </c>
      <c r="W24" s="179">
        <f t="shared" si="12"/>
        <v>0</v>
      </c>
    </row>
    <row r="25" spans="2:24" s="166" customFormat="1" x14ac:dyDescent="0.2">
      <c r="B25" s="180" t="s">
        <v>128</v>
      </c>
      <c r="C25" s="180">
        <v>0</v>
      </c>
      <c r="D25" s="180" t="s">
        <v>121</v>
      </c>
      <c r="E25" s="180" t="s">
        <v>132</v>
      </c>
      <c r="F25" s="180" t="b">
        <v>1</v>
      </c>
      <c r="G25" s="180" t="s">
        <v>112</v>
      </c>
      <c r="H25" s="180" t="str">
        <f>PROPER(OnCurrency)&amp;"CollRepo"&amp;B25</f>
        <v>CnyCollRepo14D</v>
      </c>
      <c r="I25" s="181"/>
      <c r="J25" s="181" t="str">
        <f>_xll.qlIborIndex(H25,OffFamilyName,B25,C25,OnCurrency,D25,E25,F25,G25,I25,Permanent,Trigger,ObjectOverwrite)</f>
        <v>CnyCollRepo14D#0001</v>
      </c>
      <c r="K25" s="181" t="str">
        <f>_xll.qlLastFixingQuote(PROPER("CNY")&amp;"CollRepo"&amp;B25&amp;"LastFixing"&amp;QuoteSuffix,J25,Permanent,Trigger,ObjectOverwrite)</f>
        <v>CnyCollRepo14DLastFixing_Quote#0001</v>
      </c>
      <c r="L25" s="169"/>
      <c r="M25" s="182" t="str">
        <f t="shared" si="13"/>
        <v>CN14DRP=CFXS</v>
      </c>
      <c r="N25" s="183">
        <v>41904</v>
      </c>
      <c r="O25" s="184">
        <v>3.42</v>
      </c>
      <c r="P25" s="184" t="b">
        <f t="shared" si="2"/>
        <v>1</v>
      </c>
      <c r="Q25" s="185" t="b">
        <f>IF($P25,_xll.qlIndexAddFixings($J25,$N25,$O25/100,TRUE,ISERROR($S25)),NA())</f>
        <v>1</v>
      </c>
      <c r="R25" s="169"/>
      <c r="S25" s="182" t="e">
        <f>_xll.qlIndexFixing($J25,$N25,TRUE,$P25)</f>
        <v>#NUM!</v>
      </c>
      <c r="T25" s="182">
        <f>IF($Q25,_xll.qlIndexFixing($J25,$N25,FALSE,$P25),"-")</f>
        <v>3.4200000000000001E-2</v>
      </c>
      <c r="U25" s="182" t="e">
        <f t="shared" si="11"/>
        <v>#NUM!</v>
      </c>
      <c r="V25" s="182" t="e">
        <f>_xll.qlIndexFixing($J25,$N25,TRUE,$T25)</f>
        <v>#NUM!</v>
      </c>
      <c r="W25" s="186">
        <f t="shared" si="12"/>
        <v>0</v>
      </c>
    </row>
    <row r="26" spans="2:24" x14ac:dyDescent="0.2">
      <c r="B26" s="53" t="s">
        <v>72</v>
      </c>
      <c r="C26" s="53">
        <v>0</v>
      </c>
      <c r="D26" s="53" t="str">
        <f t="shared" ref="D26:D33" si="14">OffCalendar</f>
        <v>HongKong::HKEx</v>
      </c>
      <c r="E26" s="53" t="s">
        <v>132</v>
      </c>
      <c r="F26" s="53" t="b">
        <v>1</v>
      </c>
      <c r="G26" s="53" t="s">
        <v>133</v>
      </c>
      <c r="H26" s="53" t="str">
        <f t="shared" ref="H26:H33" si="15">PROPER(OffCurrency)&amp;OffFamilyName&amp;B26</f>
        <v>CnhHiborON</v>
      </c>
      <c r="I26" s="54"/>
      <c r="J26" s="54" t="str">
        <f>_xll.qlOvernightIndex(H26,OffFamilyName,C26,OnCurrency,OffCalendar,G26,,Permanent,Trigger,ObjectOverwrite)</f>
        <v>CnhHiborON#0003</v>
      </c>
      <c r="K26" s="54" t="str">
        <f>_xll.qlLastFixingQuote(PROPER(OffCurrency)&amp;OffFamilyName&amp;B26&amp;"LastFixing"&amp;QuoteSuffix,J26,Permanent,Trigger,ObjectOverwrite)</f>
        <v>CnhHiborONLastFixing_Quote#0003</v>
      </c>
      <c r="L26" s="139"/>
      <c r="M26" s="57" t="str">
        <f t="shared" ref="M26:M33" si="16">"HI"&amp;OffCurrency&amp;B26&amp;"DF"&amp;"="</f>
        <v>HICNHONDF=</v>
      </c>
      <c r="N26" s="58">
        <v>41904</v>
      </c>
      <c r="O26" s="59">
        <v>5.7222200000000001</v>
      </c>
      <c r="P26" s="59" t="b">
        <f t="shared" si="2"/>
        <v>1</v>
      </c>
      <c r="Q26" s="60" t="b">
        <f>IF(O26,_xll.qlIndexAddFixings(H26,N26,O26/100,TRUE),NA())</f>
        <v>1</v>
      </c>
      <c r="R26" s="139"/>
      <c r="S26" s="57" t="e">
        <f>_xll.qlIndexFixing($H26,$N26,TRUE,$P26)</f>
        <v>#NUM!</v>
      </c>
      <c r="T26" s="57">
        <f>IF($Q26,_xll.qlIndexFixing($H26,$N26,FALSE,$P26),"-")</f>
        <v>5.7222200000000001E-2</v>
      </c>
      <c r="U26" s="57" t="e">
        <f t="shared" ref="U26:U33" si="17">S26-T26</f>
        <v>#NUM!</v>
      </c>
      <c r="V26" s="57" t="e">
        <f>_xll.qlIndexFixing($H26,$N26,TRUE,$T26)</f>
        <v>#NUM!</v>
      </c>
      <c r="W26" s="7">
        <f>IF(ISERROR(U26),0,ABS(U26))</f>
        <v>0</v>
      </c>
      <c r="X26" s="1"/>
    </row>
    <row r="27" spans="2:24" x14ac:dyDescent="0.2">
      <c r="B27" s="53" t="s">
        <v>134</v>
      </c>
      <c r="C27" s="53">
        <v>2</v>
      </c>
      <c r="D27" s="53" t="str">
        <f t="shared" si="14"/>
        <v>HongKong::HKEx</v>
      </c>
      <c r="E27" s="53" t="s">
        <v>132</v>
      </c>
      <c r="F27" s="53" t="b">
        <v>1</v>
      </c>
      <c r="G27" s="53" t="s">
        <v>133</v>
      </c>
      <c r="H27" s="53" t="str">
        <f t="shared" si="15"/>
        <v>CnhHibor1W</v>
      </c>
      <c r="I27" s="54"/>
      <c r="J27" s="54" t="str">
        <f>_xll.qlOvernightIndex(H27,OffFamilyName,C27,OnCurrency,OffCalendar,G27,,Permanent,Trigger,ObjectOverwrite)</f>
        <v>CnhHibor1W#0003</v>
      </c>
      <c r="K27" s="54" t="str">
        <f>_xll.qlLastFixingQuote(PROPER(OffCurrency)&amp;OffFamilyName&amp;B27&amp;"LastFixing"&amp;QuoteSuffix,J27,Permanent,Trigger,ObjectOverwrite)</f>
        <v>CnhHibor1WLastFixing_Quote#0003</v>
      </c>
      <c r="L27" s="139"/>
      <c r="M27" s="57" t="str">
        <f t="shared" si="16"/>
        <v>HICNH1WDF=</v>
      </c>
      <c r="N27" s="58">
        <v>41904</v>
      </c>
      <c r="O27" s="59">
        <v>4.4305599999999998</v>
      </c>
      <c r="P27" s="59" t="b">
        <f t="shared" si="2"/>
        <v>1</v>
      </c>
      <c r="Q27" s="60" t="b">
        <f>IF(O27,_xll.qlIndexAddFixings(H27,N27,O27/100,TRUE),NA())</f>
        <v>1</v>
      </c>
      <c r="R27" s="139"/>
      <c r="S27" s="57" t="e">
        <f>_xll.qlIndexFixing($H27,$N27,TRUE,$P27)</f>
        <v>#NUM!</v>
      </c>
      <c r="T27" s="57">
        <f>IF($Q27,_xll.qlIndexFixing($H27,$N27,FALSE,$P27),"-")</f>
        <v>3.3505600000000003E-2</v>
      </c>
      <c r="U27" s="57" t="e">
        <f t="shared" si="17"/>
        <v>#NUM!</v>
      </c>
      <c r="V27" s="57" t="e">
        <f>_xll.qlIndexFixing($H27,$N27,TRUE,$T27)</f>
        <v>#NUM!</v>
      </c>
      <c r="W27" s="7">
        <f t="shared" ref="W27:W33" si="18">IF(ISERROR(U27),0,ABS(U27))</f>
        <v>0</v>
      </c>
      <c r="X27" s="1"/>
    </row>
    <row r="28" spans="2:24" x14ac:dyDescent="0.2">
      <c r="B28" s="53" t="s">
        <v>14</v>
      </c>
      <c r="C28" s="53">
        <v>2</v>
      </c>
      <c r="D28" s="53" t="str">
        <f t="shared" si="14"/>
        <v>HongKong::HKEx</v>
      </c>
      <c r="E28" s="53" t="s">
        <v>132</v>
      </c>
      <c r="F28" s="53" t="b">
        <v>1</v>
      </c>
      <c r="G28" s="53" t="s">
        <v>133</v>
      </c>
      <c r="H28" s="53" t="str">
        <f t="shared" si="15"/>
        <v>CnhHibor2W</v>
      </c>
      <c r="I28" s="54"/>
      <c r="J28" s="54" t="str">
        <f>_xll.qlOvernightIndex(H28,OffFamilyName,C28,OnCurrency,OffCalendar,G28,,Permanent,Trigger,ObjectOverwrite)</f>
        <v>CnhHibor2W#0003</v>
      </c>
      <c r="K28" s="54" t="str">
        <f>_xll.qlLastFixingQuote(PROPER(OffCurrency)&amp;OffFamilyName&amp;B28&amp;"LastFixing"&amp;QuoteSuffix,J28,Permanent,Trigger,ObjectOverwrite)</f>
        <v>CnhHibor2WLastFixing_Quote#0003</v>
      </c>
      <c r="L28" s="139"/>
      <c r="M28" s="57" t="str">
        <f t="shared" si="16"/>
        <v>HICNH2WDF=</v>
      </c>
      <c r="N28" s="58">
        <v>41904</v>
      </c>
      <c r="O28" s="59">
        <v>4.4249999999999998</v>
      </c>
      <c r="P28" s="59" t="b">
        <f t="shared" si="2"/>
        <v>1</v>
      </c>
      <c r="Q28" s="60" t="b">
        <f>IF(O28,_xll.qlIndexAddFixings(H28,N28,O28/100,TRUE),NA())</f>
        <v>1</v>
      </c>
      <c r="R28" s="139"/>
      <c r="S28" s="57" t="e">
        <f>_xll.qlIndexFixing($H28,$N28,TRUE,$P28)</f>
        <v>#NUM!</v>
      </c>
      <c r="T28" s="57">
        <f>IF($Q28,_xll.qlIndexFixing($H28,$N28,FALSE,$P28),"-")</f>
        <v>3.3505600000000003E-2</v>
      </c>
      <c r="U28" s="57" t="e">
        <f t="shared" si="17"/>
        <v>#NUM!</v>
      </c>
      <c r="V28" s="57" t="e">
        <f>_xll.qlIndexFixing($H28,$N28,TRUE,$T28)</f>
        <v>#NUM!</v>
      </c>
      <c r="W28" s="7">
        <f t="shared" si="18"/>
        <v>0</v>
      </c>
    </row>
    <row r="29" spans="2:24" x14ac:dyDescent="0.2">
      <c r="B29" s="53" t="s">
        <v>13</v>
      </c>
      <c r="C29" s="53">
        <v>2</v>
      </c>
      <c r="D29" s="53" t="str">
        <f t="shared" si="14"/>
        <v>HongKong::HKEx</v>
      </c>
      <c r="E29" s="53" t="s">
        <v>116</v>
      </c>
      <c r="F29" s="53" t="b">
        <v>1</v>
      </c>
      <c r="G29" s="53" t="s">
        <v>133</v>
      </c>
      <c r="H29" s="53" t="str">
        <f t="shared" si="15"/>
        <v>CnhHibor1M</v>
      </c>
      <c r="I29" s="54"/>
      <c r="J29" s="54" t="str">
        <f>_xll.qlOvernightIndex(H29,OffFamilyName,C29,OnCurrency,OffCalendar,G29,,Permanent,Trigger,ObjectOverwrite)</f>
        <v>CnhHibor1M#0003</v>
      </c>
      <c r="K29" s="54" t="str">
        <f>_xll.qlLastFixingQuote(PROPER(OffCurrency)&amp;OffFamilyName&amp;B29&amp;"LastFixing"&amp;QuoteSuffix,J29,Permanent,Trigger,ObjectOverwrite)</f>
        <v>CnhHibor1MLastFixing_Quote#0003</v>
      </c>
      <c r="L29" s="139"/>
      <c r="M29" s="57" t="str">
        <f t="shared" si="16"/>
        <v>HICNH1MDF=</v>
      </c>
      <c r="N29" s="58">
        <v>41904</v>
      </c>
      <c r="O29" s="59">
        <v>3.6583299999999999</v>
      </c>
      <c r="P29" s="59" t="b">
        <f t="shared" si="2"/>
        <v>1</v>
      </c>
      <c r="Q29" s="60" t="b">
        <f>IF(O29,_xll.qlIndexAddFixings(H29,N29,O29/100,TRUE),NA())</f>
        <v>1</v>
      </c>
      <c r="R29" s="139"/>
      <c r="S29" s="57" t="e">
        <f>_xll.qlIndexFixing($H29,$N29,TRUE,$P29)</f>
        <v>#NUM!</v>
      </c>
      <c r="T29" s="57">
        <f>IF($Q29,_xll.qlIndexFixing($H29,$N29,FALSE,$P29),"-")</f>
        <v>3.3505600000000003E-2</v>
      </c>
      <c r="U29" s="57" t="e">
        <f t="shared" si="17"/>
        <v>#NUM!</v>
      </c>
      <c r="V29" s="57" t="e">
        <f>_xll.qlIndexFixing($H29,$N29,TRUE,$T29)</f>
        <v>#NUM!</v>
      </c>
      <c r="W29" s="7">
        <f t="shared" si="18"/>
        <v>0</v>
      </c>
    </row>
    <row r="30" spans="2:24" x14ac:dyDescent="0.2">
      <c r="B30" s="53" t="s">
        <v>12</v>
      </c>
      <c r="C30" s="53">
        <v>2</v>
      </c>
      <c r="D30" s="53" t="str">
        <f t="shared" si="14"/>
        <v>HongKong::HKEx</v>
      </c>
      <c r="E30" s="53" t="s">
        <v>116</v>
      </c>
      <c r="F30" s="53" t="b">
        <v>1</v>
      </c>
      <c r="G30" s="53" t="s">
        <v>133</v>
      </c>
      <c r="H30" s="53" t="str">
        <f t="shared" si="15"/>
        <v>CnhHibor2M</v>
      </c>
      <c r="I30" s="54"/>
      <c r="J30" s="54" t="str">
        <f>_xll.qlOvernightIndex(H30,OffFamilyName,C30,OnCurrency,OffCalendar,G30,,Permanent,Trigger,ObjectOverwrite)</f>
        <v>CnhHibor2M#0003</v>
      </c>
      <c r="K30" s="54" t="str">
        <f>_xll.qlLastFixingQuote(PROPER(OffCurrency)&amp;OffFamilyName&amp;B30&amp;"LastFixing"&amp;QuoteSuffix,J30,Permanent,Trigger,ObjectOverwrite)</f>
        <v>CnhHibor2MLastFixing_Quote#0003</v>
      </c>
      <c r="L30" s="139"/>
      <c r="M30" s="57" t="str">
        <f t="shared" si="16"/>
        <v>HICNH2MDF=</v>
      </c>
      <c r="N30" s="58">
        <v>41904</v>
      </c>
      <c r="O30" s="59">
        <v>3.4511099999999999</v>
      </c>
      <c r="P30" s="59" t="b">
        <f t="shared" si="2"/>
        <v>1</v>
      </c>
      <c r="Q30" s="60" t="b">
        <f>IF(O30,_xll.qlIndexAddFixings(H30,N30,O30/100,TRUE),NA())</f>
        <v>1</v>
      </c>
      <c r="R30" s="139"/>
      <c r="S30" s="57" t="e">
        <f>_xll.qlIndexFixing($H30,$N30,TRUE,$P30)</f>
        <v>#NUM!</v>
      </c>
      <c r="T30" s="57">
        <f>IF($Q30,_xll.qlIndexFixing($H30,$N30,FALSE,$P30),"-")</f>
        <v>3.3505600000000003E-2</v>
      </c>
      <c r="U30" s="57" t="e">
        <f t="shared" si="17"/>
        <v>#NUM!</v>
      </c>
      <c r="V30" s="57" t="e">
        <f>_xll.qlIndexFixing($H30,$N30,TRUE,$T30)</f>
        <v>#NUM!</v>
      </c>
      <c r="W30" s="7">
        <f t="shared" si="18"/>
        <v>0</v>
      </c>
    </row>
    <row r="31" spans="2:24" x14ac:dyDescent="0.2">
      <c r="B31" s="53" t="s">
        <v>11</v>
      </c>
      <c r="C31" s="53">
        <v>2</v>
      </c>
      <c r="D31" s="53" t="str">
        <f t="shared" si="14"/>
        <v>HongKong::HKEx</v>
      </c>
      <c r="E31" s="53" t="s">
        <v>116</v>
      </c>
      <c r="F31" s="53" t="b">
        <v>1</v>
      </c>
      <c r="G31" s="53" t="s">
        <v>133</v>
      </c>
      <c r="H31" s="53" t="str">
        <f t="shared" si="15"/>
        <v>CnhHibor3M</v>
      </c>
      <c r="I31" s="54" t="str">
        <f>_xll.qlRelinkableHandleYieldTermStructure(OffCurrency&amp;B31,,Permanent,Trigger,ObjectOverwrite)</f>
        <v>CNH3M#0003</v>
      </c>
      <c r="J31" s="54" t="str">
        <f>_xll.qlOvernightIndex(H31,OffFamilyName,C31,OnCurrency,OffCalendar,G31,,Permanent,Trigger,ObjectOverwrite)</f>
        <v>CnhHibor3M#0003</v>
      </c>
      <c r="K31" s="54" t="str">
        <f>_xll.qlLastFixingQuote(PROPER(OffCurrency)&amp;OffFamilyName&amp;B31&amp;"LastFixing"&amp;QuoteSuffix,J31,Permanent,Trigger,ObjectOverwrite)</f>
        <v>CnhHibor3MLastFixing_Quote#0003</v>
      </c>
      <c r="L31" s="139"/>
      <c r="M31" s="57" t="str">
        <f t="shared" si="16"/>
        <v>HICNH3MDF=</v>
      </c>
      <c r="N31" s="58">
        <v>41904</v>
      </c>
      <c r="O31" s="59">
        <v>3.3505600000000002</v>
      </c>
      <c r="P31" s="59" t="b">
        <f t="shared" si="2"/>
        <v>1</v>
      </c>
      <c r="Q31" s="60" t="b">
        <f>IF(O31,_xll.qlIndexAddFixings(H31,N31,O31/100,TRUE),NA())</f>
        <v>1</v>
      </c>
      <c r="R31" s="139"/>
      <c r="S31" s="57" t="e">
        <f>_xll.qlIndexFixing($H31,$N31,TRUE,$P31)</f>
        <v>#NUM!</v>
      </c>
      <c r="T31" s="57">
        <f>IF($Q31,_xll.qlIndexFixing($H31,$N31,FALSE,$P31),"-")</f>
        <v>3.3505600000000003E-2</v>
      </c>
      <c r="U31" s="57" t="e">
        <f t="shared" si="17"/>
        <v>#NUM!</v>
      </c>
      <c r="V31" s="57" t="e">
        <f>_xll.qlIndexFixing($H31,$N31,TRUE,$T31)</f>
        <v>#NUM!</v>
      </c>
      <c r="W31" s="7">
        <f t="shared" si="18"/>
        <v>0</v>
      </c>
    </row>
    <row r="32" spans="2:24" x14ac:dyDescent="0.2">
      <c r="B32" s="53" t="s">
        <v>10</v>
      </c>
      <c r="C32" s="53">
        <v>2</v>
      </c>
      <c r="D32" s="53" t="str">
        <f t="shared" si="14"/>
        <v>HongKong::HKEx</v>
      </c>
      <c r="E32" s="53" t="s">
        <v>116</v>
      </c>
      <c r="F32" s="53" t="b">
        <v>1</v>
      </c>
      <c r="G32" s="53" t="s">
        <v>133</v>
      </c>
      <c r="H32" s="53" t="str">
        <f t="shared" si="15"/>
        <v>CnhHibor6M</v>
      </c>
      <c r="I32" s="54"/>
      <c r="J32" s="54" t="str">
        <f>_xll.qlOvernightIndex(H32,OffFamilyName,C32,OnCurrency,OffCalendar,G32,,Permanent,Trigger,ObjectOverwrite)</f>
        <v>CnhHibor6M#0003</v>
      </c>
      <c r="K32" s="54" t="str">
        <f>_xll.qlLastFixingQuote(PROPER(OffCurrency)&amp;OffFamilyName&amp;B32&amp;"LastFixing"&amp;QuoteSuffix,J32,Permanent,Trigger,ObjectOverwrite)</f>
        <v>CnhHibor6MLastFixing_Quote#0003</v>
      </c>
      <c r="L32" s="139"/>
      <c r="M32" s="57" t="str">
        <f t="shared" si="16"/>
        <v>HICNH6MDF=</v>
      </c>
      <c r="N32" s="58">
        <v>41904</v>
      </c>
      <c r="O32" s="59">
        <v>3.33222</v>
      </c>
      <c r="P32" s="59" t="b">
        <f t="shared" si="2"/>
        <v>1</v>
      </c>
      <c r="Q32" s="60" t="b">
        <f>IF(O32,_xll.qlIndexAddFixings(H32,N32,O32/100,TRUE),NA())</f>
        <v>1</v>
      </c>
      <c r="R32" s="139"/>
      <c r="S32" s="57" t="e">
        <f>_xll.qlIndexFixing($H32,$N32,TRUE,$P32)</f>
        <v>#NUM!</v>
      </c>
      <c r="T32" s="57">
        <f>IF($Q32,_xll.qlIndexFixing($H32,$N32,FALSE,$P32),"-")</f>
        <v>3.3505600000000003E-2</v>
      </c>
      <c r="U32" s="57" t="e">
        <f t="shared" si="17"/>
        <v>#NUM!</v>
      </c>
      <c r="V32" s="57" t="e">
        <f>_xll.qlIndexFixing($H32,$N32,TRUE,$T32)</f>
        <v>#NUM!</v>
      </c>
      <c r="W32" s="7">
        <f t="shared" si="18"/>
        <v>0</v>
      </c>
    </row>
    <row r="33" spans="2:23" x14ac:dyDescent="0.2">
      <c r="B33" s="55" t="s">
        <v>8</v>
      </c>
      <c r="C33" s="55">
        <v>2</v>
      </c>
      <c r="D33" s="55" t="str">
        <f t="shared" si="14"/>
        <v>HongKong::HKEx</v>
      </c>
      <c r="E33" s="55" t="s">
        <v>116</v>
      </c>
      <c r="F33" s="55" t="b">
        <v>1</v>
      </c>
      <c r="G33" s="55" t="s">
        <v>133</v>
      </c>
      <c r="H33" s="55" t="str">
        <f t="shared" si="15"/>
        <v>CnhHibor1Y</v>
      </c>
      <c r="I33" s="32"/>
      <c r="J33" s="32" t="str">
        <f>_xll.qlOvernightIndex(H33,OffFamilyName,C33,OnCurrency,OffCalendar,G33,,Permanent,Trigger,ObjectOverwrite)</f>
        <v>CnhHibor1Y#0003</v>
      </c>
      <c r="K33" s="56" t="str">
        <f>_xll.qlLastFixingQuote(PROPER(OffCurrency)&amp;OffFamilyName&amp;B33&amp;"LastFixing"&amp;QuoteSuffix,J33,Permanent,Trigger,ObjectOverwrite)</f>
        <v>CnhHibor1YLastFixing_Quote#0003</v>
      </c>
      <c r="L33" s="139"/>
      <c r="M33" s="61" t="str">
        <f t="shared" si="16"/>
        <v>HICNH1YDF=</v>
      </c>
      <c r="N33" s="62">
        <v>41904</v>
      </c>
      <c r="O33" s="63">
        <v>3.3533300000000001</v>
      </c>
      <c r="P33" s="63" t="b">
        <f t="shared" si="2"/>
        <v>1</v>
      </c>
      <c r="Q33" s="64" t="b">
        <f>IF(O33,_xll.qlIndexAddFixings(H33,N33,O33/100,TRUE),NA())</f>
        <v>1</v>
      </c>
      <c r="R33" s="139"/>
      <c r="S33" s="61" t="e">
        <f>_xll.qlIndexFixing($H32,$N32,TRUE,$P32)</f>
        <v>#NUM!</v>
      </c>
      <c r="T33" s="61">
        <f>IF($Q32,_xll.qlIndexFixing($H32,$N32,FALSE,$P32),"-")</f>
        <v>3.3505600000000003E-2</v>
      </c>
      <c r="U33" s="61" t="e">
        <f t="shared" si="17"/>
        <v>#NUM!</v>
      </c>
      <c r="V33" s="61" t="e">
        <f>_xll.qlIndexFixing($H32,$N32,TRUE,$T33)</f>
        <v>#NUM!</v>
      </c>
      <c r="W33" s="8">
        <f t="shared" si="18"/>
        <v>0</v>
      </c>
    </row>
  </sheetData>
  <conditionalFormatting sqref="U9:U17">
    <cfRule type="cellIs" dxfId="15" priority="11" stopIfTrue="1" operator="greaterThan">
      <formula>0</formula>
    </cfRule>
    <cfRule type="cellIs" dxfId="14" priority="12" stopIfTrue="1" operator="lessThan">
      <formula>0</formula>
    </cfRule>
  </conditionalFormatting>
  <conditionalFormatting sqref="U26:U33">
    <cfRule type="cellIs" dxfId="13" priority="7" stopIfTrue="1" operator="greaterThan">
      <formula>0</formula>
    </cfRule>
    <cfRule type="cellIs" dxfId="12" priority="8" stopIfTrue="1" operator="lessThan">
      <formula>0</formula>
    </cfRule>
  </conditionalFormatting>
  <conditionalFormatting sqref="T26:T33">
    <cfRule type="cellIs" dxfId="11" priority="9" stopIfTrue="1" operator="greaterThan">
      <formula>0</formula>
    </cfRule>
    <cfRule type="cellIs" dxfId="10" priority="10" stopIfTrue="1" operator="lessThan">
      <formula>0</formula>
    </cfRule>
  </conditionalFormatting>
  <conditionalFormatting sqref="U18:U21">
    <cfRule type="cellIs" dxfId="9" priority="5" stopIfTrue="1" operator="greaterThan">
      <formula>0</formula>
    </cfRule>
    <cfRule type="cellIs" dxfId="8" priority="6" stopIfTrue="1" operator="lessThan">
      <formula>0</formula>
    </cfRule>
  </conditionalFormatting>
  <conditionalFormatting sqref="U22:U25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3">
    <dataValidation type="list" allowBlank="1" showInputMessage="1" showErrorMessage="1" sqref="E9:E33">
      <formula1>"Following,Modified Following,Preceding,Modified Preceding,Unadjusted"</formula1>
    </dataValidation>
    <dataValidation type="list" allowBlank="1" showInputMessage="1" showErrorMessage="1" sqref="G9:G3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9:D25">
      <formula1>"TARGET,UnitedKingdom::Exchange,UnitedKingdom::Metals,UnitedKingdom::Settlement,UnitedStates::GovernmentBond,UnitedStates::NERC,UnitedStates::NYSE,UnitedStates::Settlement,Switzerland,Japan,Italy::Exchange,NullCalendar,Australia,China"</formula1>
    </dataValidation>
  </dataValidations>
  <pageMargins left="0.75" right="0.75" top="1" bottom="1" header="0.5" footer="0.5"/>
  <pageSetup orientation="portrait" r:id="rId1"/>
  <headerFooter alignWithMargins="0"/>
  <ignoredErrors>
    <ignoredError sqref="M2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25"/>
  <sheetViews>
    <sheetView showGridLines="0" workbookViewId="0">
      <selection activeCell="G2" sqref="G2"/>
    </sheetView>
  </sheetViews>
  <sheetFormatPr defaultRowHeight="11.25" x14ac:dyDescent="0.2"/>
  <cols>
    <col min="1" max="1" width="2.7109375" style="79" customWidth="1"/>
    <col min="2" max="2" width="5" style="79" bestFit="1" customWidth="1"/>
    <col min="3" max="3" width="16.7109375" style="79" bestFit="1" customWidth="1"/>
    <col min="4" max="4" width="19.28515625" style="79" bestFit="1" customWidth="1"/>
    <col min="5" max="5" width="36.85546875" style="79" bestFit="1" customWidth="1"/>
    <col min="6" max="6" width="2.85546875" style="79" customWidth="1"/>
    <col min="7" max="7" width="11.85546875" style="79" customWidth="1"/>
    <col min="8" max="8" width="10.7109375" style="79" customWidth="1"/>
    <col min="9" max="9" width="2.7109375" style="79" customWidth="1"/>
    <col min="10" max="10" width="10.7109375" style="79" customWidth="1"/>
    <col min="11" max="11" width="2.7109375" style="79" customWidth="1"/>
    <col min="12" max="13" width="10.7109375" style="79" customWidth="1"/>
    <col min="14" max="17" width="7.140625" style="79" bestFit="1" customWidth="1"/>
    <col min="18" max="18" width="9.85546875" style="79" customWidth="1"/>
    <col min="19" max="19" width="5.140625" style="79" bestFit="1" customWidth="1"/>
    <col min="20" max="20" width="4.85546875" style="79" bestFit="1" customWidth="1"/>
    <col min="21" max="16384" width="9.140625" style="79"/>
  </cols>
  <sheetData>
    <row r="1" spans="1:13" x14ac:dyDescent="0.2">
      <c r="A1" s="77"/>
      <c r="B1" s="78"/>
      <c r="C1" s="78"/>
      <c r="D1" s="78"/>
      <c r="E1" s="78"/>
      <c r="G1" s="80"/>
      <c r="H1" s="80"/>
      <c r="I1" s="80"/>
      <c r="J1" s="80"/>
      <c r="K1" s="80"/>
      <c r="L1" s="80"/>
      <c r="M1" s="80">
        <f>_xll.ohTrigger(M3:M20)</f>
        <v>3</v>
      </c>
    </row>
    <row r="2" spans="1:13" ht="22.5" customHeight="1" x14ac:dyDescent="0.2">
      <c r="A2" s="81"/>
      <c r="B2" s="49"/>
      <c r="C2" s="49" t="s">
        <v>156</v>
      </c>
      <c r="D2" s="82" t="s">
        <v>155</v>
      </c>
      <c r="E2" s="83"/>
      <c r="G2" s="125" t="str">
        <f>_xll.RData(G3:G20,H2:H2,,ReutersRtMode,,H3)</f>
        <v>Updated at 15:26:10</v>
      </c>
      <c r="H2" s="91" t="s">
        <v>85</v>
      </c>
      <c r="I2" s="80" t="s">
        <v>157</v>
      </c>
      <c r="J2" s="91" t="s">
        <v>89</v>
      </c>
      <c r="K2" s="80" t="s">
        <v>157</v>
      </c>
      <c r="L2" s="91" t="s">
        <v>88</v>
      </c>
      <c r="M2" s="91" t="s">
        <v>87</v>
      </c>
    </row>
    <row r="3" spans="1:13" x14ac:dyDescent="0.2">
      <c r="A3" s="81"/>
      <c r="B3" s="95" t="s">
        <v>71</v>
      </c>
      <c r="C3" s="84" t="str">
        <f>OnCurrency&amp;$B3&amp;QuoteSuffix</f>
        <v>CNYOND_Quote</v>
      </c>
      <c r="D3" s="84" t="str">
        <f>_xll.qlSimpleQuote(C3,,OnRateTickValue,Permanent,Trigger,ObjectOverwrite)</f>
        <v>CNYOND_Quote#0000</v>
      </c>
      <c r="E3" s="85" t="str">
        <f>_xll.ohRangeRetrieveError(D3)</f>
        <v/>
      </c>
      <c r="G3" s="126" t="str">
        <f t="shared" ref="G3:G20" si="0">"SHI"&amp;OnCurrency&amp;B3&amp;"="</f>
        <v>SHICNYOND=</v>
      </c>
      <c r="H3" s="92">
        <v>2.7970000000000002</v>
      </c>
      <c r="I3" s="80" t="s">
        <v>157</v>
      </c>
      <c r="J3" s="92">
        <v>2.8410000000000002</v>
      </c>
      <c r="K3" s="80" t="s">
        <v>157</v>
      </c>
      <c r="L3" s="92">
        <f t="array" ref="L3:L20">QuoteLive</f>
        <v>2.7970000000000002</v>
      </c>
      <c r="M3" s="92">
        <f>_xll.qlSimpleQuoteSetValue(D3,L3/100,Trigger)</f>
        <v>0</v>
      </c>
    </row>
    <row r="4" spans="1:13" x14ac:dyDescent="0.2">
      <c r="A4" s="81"/>
      <c r="B4" s="96" t="s">
        <v>70</v>
      </c>
      <c r="C4" s="86" t="str">
        <f t="shared" ref="C4:C20" si="1">OnCurrency&amp;$B4&amp;QuoteSuffix</f>
        <v>CNYTND_Quote</v>
      </c>
      <c r="D4" s="86" t="str">
        <f>_xll.qlSimpleQuote(C4,,OnRateTickValue,Permanent,Trigger,ObjectOverwrite)</f>
        <v>CNYTND_Quote#0000</v>
      </c>
      <c r="E4" s="87" t="str">
        <f>_xll.ohRangeRetrieveError(D4)</f>
        <v/>
      </c>
      <c r="G4" s="127" t="str">
        <f t="shared" si="0"/>
        <v>SHICNYTND=</v>
      </c>
      <c r="H4" s="93" t="s">
        <v>81</v>
      </c>
      <c r="I4" s="80" t="s">
        <v>157</v>
      </c>
      <c r="J4" s="93" t="s">
        <v>81</v>
      </c>
      <c r="K4" s="80" t="s">
        <v>157</v>
      </c>
      <c r="L4" s="93" t="str">
        <v>The record could not be found</v>
      </c>
      <c r="M4" s="93" t="e">
        <f>_xll.qlSimpleQuoteSetValue(D4,L4/100,Trigger)</f>
        <v>#NUM!</v>
      </c>
    </row>
    <row r="5" spans="1:13" x14ac:dyDescent="0.2">
      <c r="A5" s="81"/>
      <c r="B5" s="96" t="s">
        <v>69</v>
      </c>
      <c r="C5" s="86" t="str">
        <f t="shared" si="1"/>
        <v>CNYSND_Quote</v>
      </c>
      <c r="D5" s="86" t="str">
        <f>_xll.qlSimpleQuote(C5,,OnRateTickValue,Permanent,Trigger,ObjectOverwrite)</f>
        <v>CNYSND_Quote#0000</v>
      </c>
      <c r="E5" s="87" t="str">
        <f>_xll.ohRangeRetrieveError(D5)</f>
        <v/>
      </c>
      <c r="G5" s="127" t="str">
        <f t="shared" si="0"/>
        <v>SHICNYSND=</v>
      </c>
      <c r="H5" s="93" t="s">
        <v>81</v>
      </c>
      <c r="I5" s="80" t="s">
        <v>157</v>
      </c>
      <c r="J5" s="93" t="s">
        <v>81</v>
      </c>
      <c r="K5" s="80" t="s">
        <v>157</v>
      </c>
      <c r="L5" s="93" t="str">
        <v>The record could not be found</v>
      </c>
      <c r="M5" s="93" t="e">
        <f>_xll.qlSimpleQuoteSetValue(D5,L5/100,Trigger)</f>
        <v>#NUM!</v>
      </c>
    </row>
    <row r="6" spans="1:13" x14ac:dyDescent="0.2">
      <c r="A6" s="81"/>
      <c r="B6" s="96" t="s">
        <v>68</v>
      </c>
      <c r="C6" s="86" t="str">
        <f t="shared" si="1"/>
        <v>CNYSWD_Quote</v>
      </c>
      <c r="D6" s="86" t="str">
        <f>_xll.qlSimpleQuote(C6,,OnRateTickValue,Permanent,Trigger,ObjectOverwrite)</f>
        <v>CNYSWD_Quote#0000</v>
      </c>
      <c r="E6" s="87" t="str">
        <f>_xll.ohRangeRetrieveError(D6)</f>
        <v/>
      </c>
      <c r="G6" s="127" t="str">
        <f t="shared" si="0"/>
        <v>SHICNYSWD=</v>
      </c>
      <c r="H6" s="93">
        <v>3.198</v>
      </c>
      <c r="I6" s="80" t="s">
        <v>157</v>
      </c>
      <c r="J6" s="93">
        <v>3.3</v>
      </c>
      <c r="K6" s="80" t="s">
        <v>157</v>
      </c>
      <c r="L6" s="93">
        <v>3.198</v>
      </c>
      <c r="M6" s="93">
        <f>_xll.qlSimpleQuoteSetValue(D6,L6/100,Trigger)</f>
        <v>0</v>
      </c>
    </row>
    <row r="7" spans="1:13" x14ac:dyDescent="0.2">
      <c r="A7" s="81"/>
      <c r="B7" s="96" t="s">
        <v>67</v>
      </c>
      <c r="C7" s="86" t="str">
        <f t="shared" si="1"/>
        <v>CNY2WD_Quote</v>
      </c>
      <c r="D7" s="86" t="str">
        <f>_xll.qlSimpleQuote(C7,,OnRateTickValue,Permanent,Trigger,ObjectOverwrite)</f>
        <v>CNY2WD_Quote#0000</v>
      </c>
      <c r="E7" s="87" t="str">
        <f>_xll.ohRangeRetrieveError(D7)</f>
        <v/>
      </c>
      <c r="G7" s="127" t="str">
        <f t="shared" si="0"/>
        <v>SHICNY2WD=</v>
      </c>
      <c r="H7" s="93">
        <v>3.4380000000000002</v>
      </c>
      <c r="I7" s="80" t="s">
        <v>157</v>
      </c>
      <c r="J7" s="93">
        <v>3.5179999999999998</v>
      </c>
      <c r="K7" s="80" t="s">
        <v>157</v>
      </c>
      <c r="L7" s="93">
        <v>3.4380000000000002</v>
      </c>
      <c r="M7" s="93">
        <f>_xll.qlSimpleQuoteSetValue(D7,L7/100,Trigger)</f>
        <v>0</v>
      </c>
    </row>
    <row r="8" spans="1:13" x14ac:dyDescent="0.2">
      <c r="A8" s="81"/>
      <c r="B8" s="96" t="s">
        <v>66</v>
      </c>
      <c r="C8" s="86" t="str">
        <f t="shared" si="1"/>
        <v>CNY3WD_Quote</v>
      </c>
      <c r="D8" s="86" t="str">
        <f>_xll.qlSimpleQuote(C8,,OnRateTickValue,Permanent,Trigger,ObjectOverwrite)</f>
        <v>CNY3WD_Quote#0000</v>
      </c>
      <c r="E8" s="87" t="str">
        <f>_xll.ohRangeRetrieveError(D8)</f>
        <v/>
      </c>
      <c r="G8" s="127" t="str">
        <f t="shared" si="0"/>
        <v>SHICNY3WD=</v>
      </c>
      <c r="H8" s="93" t="s">
        <v>81</v>
      </c>
      <c r="I8" s="80" t="s">
        <v>157</v>
      </c>
      <c r="J8" s="93" t="s">
        <v>81</v>
      </c>
      <c r="K8" s="80" t="s">
        <v>157</v>
      </c>
      <c r="L8" s="93" t="str">
        <v>The record could not be found</v>
      </c>
      <c r="M8" s="93" t="e">
        <f>_xll.qlSimpleQuoteSetValue(D8,L8/100,Trigger)</f>
        <v>#NUM!</v>
      </c>
    </row>
    <row r="9" spans="1:13" x14ac:dyDescent="0.2">
      <c r="A9" s="81"/>
      <c r="B9" s="96" t="s">
        <v>65</v>
      </c>
      <c r="C9" s="86" t="str">
        <f t="shared" si="1"/>
        <v>CNY1MD_Quote</v>
      </c>
      <c r="D9" s="86" t="str">
        <f>_xll.qlSimpleQuote(C9,,OnRateTickValue,Permanent,Trigger,ObjectOverwrite)</f>
        <v>CNY1MD_Quote#0000</v>
      </c>
      <c r="E9" s="87" t="str">
        <f>_xll.ohRangeRetrieveError(D9)</f>
        <v/>
      </c>
      <c r="G9" s="127" t="str">
        <f t="shared" si="0"/>
        <v>SHICNY1MD=</v>
      </c>
      <c r="H9" s="93">
        <v>4.2770000000000001</v>
      </c>
      <c r="I9" s="80" t="s">
        <v>157</v>
      </c>
      <c r="J9" s="93">
        <v>4.18</v>
      </c>
      <c r="K9" s="80" t="s">
        <v>157</v>
      </c>
      <c r="L9" s="93">
        <v>4.2770000000000001</v>
      </c>
      <c r="M9" s="93">
        <f>_xll.qlSimpleQuoteSetValue(D9,L9/100,Trigger)</f>
        <v>0</v>
      </c>
    </row>
    <row r="10" spans="1:13" x14ac:dyDescent="0.2">
      <c r="A10" s="81"/>
      <c r="B10" s="96" t="s">
        <v>64</v>
      </c>
      <c r="C10" s="86" t="str">
        <f t="shared" si="1"/>
        <v>CNY2MD_Quote</v>
      </c>
      <c r="D10" s="86" t="str">
        <f>_xll.qlSimpleQuote(C10,,OnRateTickValue,Permanent,Trigger,ObjectOverwrite)</f>
        <v>CNY2MD_Quote#0000</v>
      </c>
      <c r="E10" s="87" t="str">
        <f>_xll.ohRangeRetrieveError(D10)</f>
        <v/>
      </c>
      <c r="G10" s="127" t="str">
        <f t="shared" si="0"/>
        <v>SHICNY2MD=</v>
      </c>
      <c r="H10" s="93" t="s">
        <v>81</v>
      </c>
      <c r="I10" s="80" t="s">
        <v>157</v>
      </c>
      <c r="J10" s="93" t="s">
        <v>81</v>
      </c>
      <c r="K10" s="80" t="s">
        <v>157</v>
      </c>
      <c r="L10" s="93" t="str">
        <v>The record could not be found</v>
      </c>
      <c r="M10" s="93" t="e">
        <f>_xll.qlSimpleQuoteSetValue(D10,L10/100,Trigger)</f>
        <v>#NUM!</v>
      </c>
    </row>
    <row r="11" spans="1:13" x14ac:dyDescent="0.2">
      <c r="A11" s="81"/>
      <c r="B11" s="96" t="s">
        <v>63</v>
      </c>
      <c r="C11" s="86" t="str">
        <f t="shared" si="1"/>
        <v>CNY3MD_Quote</v>
      </c>
      <c r="D11" s="86" t="str">
        <f>_xll.qlSimpleQuote(C11,,OnRateTickValue,Permanent,Trigger,ObjectOverwrite)</f>
        <v>CNY3MD_Quote#0000</v>
      </c>
      <c r="E11" s="87" t="str">
        <f>_xll.ohRangeRetrieveError(D11)</f>
        <v/>
      </c>
      <c r="G11" s="127" t="str">
        <f t="shared" si="0"/>
        <v>SHICNY3MD=</v>
      </c>
      <c r="H11" s="93">
        <v>4.5986000000000002</v>
      </c>
      <c r="I11" s="80" t="s">
        <v>157</v>
      </c>
      <c r="J11" s="93">
        <v>4.6205999999999996</v>
      </c>
      <c r="K11" s="80" t="s">
        <v>157</v>
      </c>
      <c r="L11" s="93">
        <v>4.5986000000000002</v>
      </c>
      <c r="M11" s="93">
        <f>_xll.qlSimpleQuoteSetValue(D11,L11/100,Trigger)</f>
        <v>0</v>
      </c>
    </row>
    <row r="12" spans="1:13" x14ac:dyDescent="0.2">
      <c r="A12" s="81"/>
      <c r="B12" s="96" t="s">
        <v>62</v>
      </c>
      <c r="C12" s="86" t="str">
        <f t="shared" si="1"/>
        <v>CNY4MD_Quote</v>
      </c>
      <c r="D12" s="86" t="str">
        <f>_xll.qlSimpleQuote(C12,,OnRateTickValue,Permanent,Trigger,ObjectOverwrite)</f>
        <v>CNY4MD_Quote#0000</v>
      </c>
      <c r="E12" s="87" t="str">
        <f>_xll.ohRangeRetrieveError(D12)</f>
        <v/>
      </c>
      <c r="G12" s="127" t="str">
        <f t="shared" si="0"/>
        <v>SHICNY4MD=</v>
      </c>
      <c r="H12" s="93" t="s">
        <v>81</v>
      </c>
      <c r="I12" s="80" t="s">
        <v>157</v>
      </c>
      <c r="J12" s="93" t="s">
        <v>81</v>
      </c>
      <c r="K12" s="80" t="s">
        <v>157</v>
      </c>
      <c r="L12" s="93" t="str">
        <v>The record could not be found</v>
      </c>
      <c r="M12" s="93" t="e">
        <f>_xll.qlSimpleQuoteSetValue(D12,L12/100,Trigger)</f>
        <v>#NUM!</v>
      </c>
    </row>
    <row r="13" spans="1:13" x14ac:dyDescent="0.2">
      <c r="A13" s="81"/>
      <c r="B13" s="96" t="s">
        <v>61</v>
      </c>
      <c r="C13" s="86" t="str">
        <f t="shared" si="1"/>
        <v>CNY5MD_Quote</v>
      </c>
      <c r="D13" s="86" t="str">
        <f>_xll.qlSimpleQuote(C13,,OnRateTickValue,Permanent,Trigger,ObjectOverwrite)</f>
        <v>CNY5MD_Quote#0000</v>
      </c>
      <c r="E13" s="87" t="str">
        <f>_xll.ohRangeRetrieveError(D13)</f>
        <v/>
      </c>
      <c r="G13" s="127" t="str">
        <f t="shared" si="0"/>
        <v>SHICNY5MD=</v>
      </c>
      <c r="H13" s="93" t="s">
        <v>81</v>
      </c>
      <c r="I13" s="80" t="s">
        <v>157</v>
      </c>
      <c r="J13" s="93" t="s">
        <v>81</v>
      </c>
      <c r="K13" s="80" t="s">
        <v>157</v>
      </c>
      <c r="L13" s="93" t="str">
        <v>The record could not be found</v>
      </c>
      <c r="M13" s="93" t="e">
        <f>_xll.qlSimpleQuoteSetValue(D13,L13/100,Trigger)</f>
        <v>#NUM!</v>
      </c>
    </row>
    <row r="14" spans="1:13" x14ac:dyDescent="0.2">
      <c r="A14" s="81"/>
      <c r="B14" s="96" t="s">
        <v>60</v>
      </c>
      <c r="C14" s="86" t="str">
        <f t="shared" si="1"/>
        <v>CNY6MD_Quote</v>
      </c>
      <c r="D14" s="86" t="str">
        <f>_xll.qlSimpleQuote(C14,,OnRateTickValue,Permanent,Trigger,ObjectOverwrite)</f>
        <v>CNY6MD_Quote#0000</v>
      </c>
      <c r="E14" s="87" t="str">
        <f>_xll.ohRangeRetrieveError(D14)</f>
        <v/>
      </c>
      <c r="G14" s="127" t="str">
        <f t="shared" si="0"/>
        <v>SHICNY6MD=</v>
      </c>
      <c r="H14" s="93">
        <v>4.8323999999999998</v>
      </c>
      <c r="I14" s="80" t="s">
        <v>157</v>
      </c>
      <c r="J14" s="93">
        <v>4.8463000000000003</v>
      </c>
      <c r="K14" s="80" t="s">
        <v>157</v>
      </c>
      <c r="L14" s="93">
        <v>4.8323999999999998</v>
      </c>
      <c r="M14" s="93">
        <f>_xll.qlSimpleQuoteSetValue(D14,L14/100,Trigger)</f>
        <v>0</v>
      </c>
    </row>
    <row r="15" spans="1:13" x14ac:dyDescent="0.2">
      <c r="A15" s="81"/>
      <c r="B15" s="96" t="s">
        <v>59</v>
      </c>
      <c r="C15" s="86" t="str">
        <f t="shared" si="1"/>
        <v>CNY7MD_Quote</v>
      </c>
      <c r="D15" s="86" t="str">
        <f>_xll.qlSimpleQuote(C15,,OnRateTickValue,Permanent,Trigger,ObjectOverwrite)</f>
        <v>CNY7MD_Quote#0000</v>
      </c>
      <c r="E15" s="87" t="str">
        <f>_xll.ohRangeRetrieveError(D15)</f>
        <v/>
      </c>
      <c r="G15" s="127" t="str">
        <f t="shared" si="0"/>
        <v>SHICNY7MD=</v>
      </c>
      <c r="H15" s="93" t="s">
        <v>81</v>
      </c>
      <c r="I15" s="80" t="s">
        <v>157</v>
      </c>
      <c r="J15" s="93" t="s">
        <v>81</v>
      </c>
      <c r="K15" s="80" t="s">
        <v>157</v>
      </c>
      <c r="L15" s="93" t="str">
        <v>The record could not be found</v>
      </c>
      <c r="M15" s="93" t="e">
        <f>_xll.qlSimpleQuoteSetValue(D15,L15/100,Trigger)</f>
        <v>#NUM!</v>
      </c>
    </row>
    <row r="16" spans="1:13" x14ac:dyDescent="0.2">
      <c r="A16" s="81"/>
      <c r="B16" s="96" t="s">
        <v>58</v>
      </c>
      <c r="C16" s="86" t="str">
        <f t="shared" si="1"/>
        <v>CNY8MD_Quote</v>
      </c>
      <c r="D16" s="86" t="str">
        <f>_xll.qlSimpleQuote(C16,,OnRateTickValue,Permanent,Trigger,ObjectOverwrite)</f>
        <v>CNY8MD_Quote#0000</v>
      </c>
      <c r="E16" s="87" t="str">
        <f>_xll.ohRangeRetrieveError(D16)</f>
        <v/>
      </c>
      <c r="G16" s="127" t="str">
        <f t="shared" si="0"/>
        <v>SHICNY8MD=</v>
      </c>
      <c r="H16" s="93" t="s">
        <v>81</v>
      </c>
      <c r="I16" s="80" t="s">
        <v>157</v>
      </c>
      <c r="J16" s="93" t="s">
        <v>81</v>
      </c>
      <c r="K16" s="80" t="s">
        <v>157</v>
      </c>
      <c r="L16" s="93" t="str">
        <v>The record could not be found</v>
      </c>
      <c r="M16" s="93" t="e">
        <f>_xll.qlSimpleQuoteSetValue(D16,L16/100,Trigger)</f>
        <v>#NUM!</v>
      </c>
    </row>
    <row r="17" spans="1:13" x14ac:dyDescent="0.2">
      <c r="A17" s="81"/>
      <c r="B17" s="96" t="s">
        <v>57</v>
      </c>
      <c r="C17" s="86" t="str">
        <f t="shared" si="1"/>
        <v>CNY9MD_Quote</v>
      </c>
      <c r="D17" s="86" t="str">
        <f>_xll.qlSimpleQuote(C17,,OnRateTickValue,Permanent,Trigger,ObjectOverwrite)</f>
        <v>CNY9MD_Quote#0000</v>
      </c>
      <c r="E17" s="87" t="str">
        <f>_xll.ohRangeRetrieveError(D17)</f>
        <v/>
      </c>
      <c r="G17" s="127" t="str">
        <f t="shared" si="0"/>
        <v>SHICNY9MD=</v>
      </c>
      <c r="H17" s="93">
        <v>4.9165000000000001</v>
      </c>
      <c r="I17" s="80" t="s">
        <v>158</v>
      </c>
      <c r="J17" s="93">
        <v>4.9260000000000002</v>
      </c>
      <c r="K17" s="80" t="s">
        <v>157</v>
      </c>
      <c r="L17" s="93">
        <v>4.9165000000000001</v>
      </c>
      <c r="M17" s="93">
        <f>_xll.qlSimpleQuoteSetValue(D17,L17/100,Trigger)</f>
        <v>0</v>
      </c>
    </row>
    <row r="18" spans="1:13" x14ac:dyDescent="0.2">
      <c r="A18" s="81"/>
      <c r="B18" s="96" t="s">
        <v>56</v>
      </c>
      <c r="C18" s="86" t="str">
        <f t="shared" si="1"/>
        <v>CNY10MD_Quote</v>
      </c>
      <c r="D18" s="86" t="str">
        <f>_xll.qlSimpleQuote(C18,,OnRateTickValue,Permanent,Trigger,ObjectOverwrite)</f>
        <v>CNY10MD_Quote#0000</v>
      </c>
      <c r="E18" s="87" t="str">
        <f>_xll.ohRangeRetrieveError(D18)</f>
        <v/>
      </c>
      <c r="G18" s="127" t="str">
        <f t="shared" si="0"/>
        <v>SHICNY10MD=</v>
      </c>
      <c r="H18" s="93" t="s">
        <v>81</v>
      </c>
      <c r="I18" s="80" t="s">
        <v>157</v>
      </c>
      <c r="J18" s="93" t="s">
        <v>81</v>
      </c>
      <c r="K18" s="80" t="s">
        <v>157</v>
      </c>
      <c r="L18" s="93" t="str">
        <v>The record could not be found</v>
      </c>
      <c r="M18" s="93" t="e">
        <f>_xll.qlSimpleQuoteSetValue(D18,L18/100,Trigger)</f>
        <v>#NUM!</v>
      </c>
    </row>
    <row r="19" spans="1:13" x14ac:dyDescent="0.2">
      <c r="A19" s="81"/>
      <c r="B19" s="96" t="s">
        <v>55</v>
      </c>
      <c r="C19" s="86" t="str">
        <f t="shared" si="1"/>
        <v>CNY11MD_Quote</v>
      </c>
      <c r="D19" s="86" t="str">
        <f>_xll.qlSimpleQuote(C19,,OnRateTickValue,Permanent,Trigger,ObjectOverwrite)</f>
        <v>CNY11MD_Quote#0000</v>
      </c>
      <c r="E19" s="87" t="str">
        <f>_xll.ohRangeRetrieveError(D19)</f>
        <v/>
      </c>
      <c r="G19" s="127" t="str">
        <f t="shared" si="0"/>
        <v>SHICNY11MD=</v>
      </c>
      <c r="H19" s="93" t="s">
        <v>81</v>
      </c>
      <c r="I19" s="80" t="s">
        <v>157</v>
      </c>
      <c r="J19" s="93" t="s">
        <v>81</v>
      </c>
      <c r="K19" s="80" t="s">
        <v>157</v>
      </c>
      <c r="L19" s="93" t="str">
        <v>The record could not be found</v>
      </c>
      <c r="M19" s="93" t="e">
        <f>_xll.qlSimpleQuoteSetValue(D19,L19/100,Trigger)</f>
        <v>#NUM!</v>
      </c>
    </row>
    <row r="20" spans="1:13" x14ac:dyDescent="0.2">
      <c r="A20" s="81"/>
      <c r="B20" s="97" t="s">
        <v>54</v>
      </c>
      <c r="C20" s="88" t="str">
        <f t="shared" si="1"/>
        <v>CNY1YD_Quote</v>
      </c>
      <c r="D20" s="88" t="str">
        <f>_xll.qlSimpleQuote(C20,,OnRateTickValue,Permanent,Trigger,ObjectOverwrite)</f>
        <v>CNY1YD_Quote#0000</v>
      </c>
      <c r="E20" s="89" t="str">
        <f>_xll.ohRangeRetrieveError(D20)</f>
        <v/>
      </c>
      <c r="G20" s="128" t="str">
        <f t="shared" si="0"/>
        <v>SHICNY1YD=</v>
      </c>
      <c r="H20" s="94">
        <v>4.9965000000000002</v>
      </c>
      <c r="I20" s="80" t="s">
        <v>157</v>
      </c>
      <c r="J20" s="94">
        <v>4.9989999999999997</v>
      </c>
      <c r="K20" s="80" t="s">
        <v>157</v>
      </c>
      <c r="L20" s="94">
        <v>4.9965000000000002</v>
      </c>
      <c r="M20" s="94">
        <f>_xll.qlSimpleQuoteSetValue(D20,L20/100,Trigger)</f>
        <v>0</v>
      </c>
    </row>
    <row r="21" spans="1:13" ht="15" x14ac:dyDescent="0.25">
      <c r="E21" s="90"/>
      <c r="G21" s="90"/>
    </row>
    <row r="22" spans="1:13" ht="15" x14ac:dyDescent="0.25">
      <c r="E22" s="90"/>
      <c r="G22" s="90"/>
    </row>
    <row r="23" spans="1:13" ht="15" x14ac:dyDescent="0.25">
      <c r="E23" s="90"/>
      <c r="G23" s="90"/>
    </row>
    <row r="24" spans="1:13" ht="15" x14ac:dyDescent="0.25">
      <c r="E24" s="90"/>
      <c r="G24" s="90"/>
    </row>
    <row r="25" spans="1:13" ht="19.5" customHeight="1" x14ac:dyDescent="0.25">
      <c r="E25" s="90"/>
      <c r="G25" s="90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showGridLines="0" workbookViewId="0">
      <selection activeCell="G2" sqref="G2"/>
    </sheetView>
  </sheetViews>
  <sheetFormatPr defaultRowHeight="11.25" x14ac:dyDescent="0.2"/>
  <cols>
    <col min="1" max="1" width="2.7109375" style="79" customWidth="1"/>
    <col min="2" max="2" width="5" style="79" bestFit="1" customWidth="1"/>
    <col min="3" max="3" width="16.7109375" style="79" bestFit="1" customWidth="1"/>
    <col min="4" max="4" width="19.28515625" style="79" bestFit="1" customWidth="1"/>
    <col min="5" max="5" width="36.85546875" style="79" bestFit="1" customWidth="1"/>
    <col min="6" max="6" width="2.85546875" style="79" customWidth="1"/>
    <col min="7" max="7" width="11.85546875" style="79" customWidth="1"/>
    <col min="8" max="8" width="10.7109375" style="79" customWidth="1"/>
    <col min="9" max="9" width="2.7109375" style="79" customWidth="1"/>
    <col min="10" max="10" width="10.7109375" style="79" customWidth="1"/>
    <col min="11" max="11" width="2.7109375" style="79" customWidth="1"/>
    <col min="12" max="13" width="10.7109375" style="79" customWidth="1"/>
    <col min="14" max="17" width="7.140625" style="79" bestFit="1" customWidth="1"/>
    <col min="18" max="18" width="9.85546875" style="79" customWidth="1"/>
    <col min="19" max="19" width="5.140625" style="79" bestFit="1" customWidth="1"/>
    <col min="20" max="20" width="4.85546875" style="79" bestFit="1" customWidth="1"/>
    <col min="21" max="16384" width="9.140625" style="79"/>
  </cols>
  <sheetData>
    <row r="1" spans="1:13" x14ac:dyDescent="0.2">
      <c r="A1" s="77"/>
      <c r="B1" s="78"/>
      <c r="C1" s="78"/>
      <c r="D1" s="78"/>
      <c r="E1" s="78"/>
      <c r="G1" s="80"/>
      <c r="H1" s="80"/>
      <c r="I1" s="80"/>
      <c r="J1" s="80"/>
      <c r="K1" s="80"/>
      <c r="L1" s="80"/>
      <c r="M1" s="80">
        <f>_xll.ohTrigger(M3:M20)</f>
        <v>3</v>
      </c>
    </row>
    <row r="2" spans="1:13" ht="22.5" customHeight="1" x14ac:dyDescent="0.2">
      <c r="A2" s="81"/>
      <c r="B2" s="49"/>
      <c r="C2" s="49" t="s">
        <v>156</v>
      </c>
      <c r="D2" s="82" t="s">
        <v>155</v>
      </c>
      <c r="E2" s="83" t="str">
        <f>_xll.ohRangeRetrieveError(D2)</f>
        <v/>
      </c>
      <c r="G2" s="125" t="str">
        <f>_xll.RData(G3:G20,H2,"RTFEED:IDN",,,H3)</f>
        <v>Updated at 15:26:10</v>
      </c>
      <c r="H2" s="91" t="s">
        <v>85</v>
      </c>
      <c r="I2" s="80" t="s">
        <v>157</v>
      </c>
      <c r="J2" s="91" t="s">
        <v>89</v>
      </c>
      <c r="K2" s="80" t="s">
        <v>157</v>
      </c>
      <c r="L2" s="91" t="s">
        <v>88</v>
      </c>
      <c r="M2" s="91" t="s">
        <v>87</v>
      </c>
    </row>
    <row r="3" spans="1:13" x14ac:dyDescent="0.2">
      <c r="A3" s="81"/>
      <c r="B3" s="95" t="s">
        <v>71</v>
      </c>
      <c r="C3" s="84" t="str">
        <f t="shared" ref="C3:C20" si="0">OffCurrency&amp;$B3&amp;QuoteSuffix</f>
        <v>CNHOND_Quote</v>
      </c>
      <c r="D3" s="84" t="str">
        <f>_xll.qlSimpleQuote(C3,,OnRateTickValue,Permanent,Trigger,ObjectOverwrite)</f>
        <v>CNHOND_Quote#0000</v>
      </c>
      <c r="E3" s="85" t="str">
        <f>_xll.ohRangeRetrieveError(D3)</f>
        <v/>
      </c>
      <c r="G3" s="126" t="str">
        <f t="shared" ref="G3:G20" si="1">"HI"&amp;OffCurrency&amp;B3&amp;"F"&amp;"="</f>
        <v>HICNHONDF=</v>
      </c>
      <c r="H3" s="92">
        <v>5.7222200000000001</v>
      </c>
      <c r="I3" s="80" t="s">
        <v>157</v>
      </c>
      <c r="J3" s="92">
        <v>5.5011099999999997</v>
      </c>
      <c r="K3" s="80" t="s">
        <v>157</v>
      </c>
      <c r="L3" s="92">
        <f t="array" ref="L3:L20">QuoteLive</f>
        <v>5.7222200000000001</v>
      </c>
      <c r="M3" s="92">
        <f>_xll.qlSimpleQuoteSetValue(D3,L3/100,Trigger)</f>
        <v>0</v>
      </c>
    </row>
    <row r="4" spans="1:13" x14ac:dyDescent="0.2">
      <c r="A4" s="81"/>
      <c r="B4" s="96" t="s">
        <v>70</v>
      </c>
      <c r="C4" s="86" t="str">
        <f t="shared" si="0"/>
        <v>CNHTND_Quote</v>
      </c>
      <c r="D4" s="86" t="str">
        <f>_xll.qlSimpleQuote(C4,,OnRateTickValue,Permanent,Trigger,ObjectOverwrite)</f>
        <v>CNHTND_Quote#0000</v>
      </c>
      <c r="E4" s="87" t="str">
        <f>_xll.ohRangeRetrieveError(D4)</f>
        <v/>
      </c>
      <c r="G4" s="127" t="str">
        <f t="shared" si="1"/>
        <v>HICNHTNDF=</v>
      </c>
      <c r="H4" s="93" t="s">
        <v>81</v>
      </c>
      <c r="I4" s="80" t="s">
        <v>157</v>
      </c>
      <c r="J4" s="93" t="s">
        <v>81</v>
      </c>
      <c r="K4" s="80" t="s">
        <v>157</v>
      </c>
      <c r="L4" s="93" t="str">
        <v>The record could not be found</v>
      </c>
      <c r="M4" s="93" t="e">
        <f>_xll.qlSimpleQuoteSetValue(D4,L4/100,Trigger)</f>
        <v>#NUM!</v>
      </c>
    </row>
    <row r="5" spans="1:13" x14ac:dyDescent="0.2">
      <c r="A5" s="81"/>
      <c r="B5" s="96" t="s">
        <v>69</v>
      </c>
      <c r="C5" s="86" t="str">
        <f t="shared" si="0"/>
        <v>CNHSND_Quote</v>
      </c>
      <c r="D5" s="86" t="str">
        <f>_xll.qlSimpleQuote(C5,,OnRateTickValue,Permanent,Trigger,ObjectOverwrite)</f>
        <v>CNHSND_Quote#0000</v>
      </c>
      <c r="E5" s="87" t="str">
        <f>_xll.ohRangeRetrieveError(D5)</f>
        <v/>
      </c>
      <c r="G5" s="127" t="str">
        <f t="shared" si="1"/>
        <v>HICNHSNDF=</v>
      </c>
      <c r="H5" s="93" t="s">
        <v>81</v>
      </c>
      <c r="I5" s="80" t="s">
        <v>157</v>
      </c>
      <c r="J5" s="93" t="s">
        <v>81</v>
      </c>
      <c r="K5" s="80" t="s">
        <v>157</v>
      </c>
      <c r="L5" s="93" t="str">
        <v>The record could not be found</v>
      </c>
      <c r="M5" s="93" t="e">
        <f>_xll.qlSimpleQuoteSetValue(D5,L5/100,Trigger)</f>
        <v>#NUM!</v>
      </c>
    </row>
    <row r="6" spans="1:13" x14ac:dyDescent="0.2">
      <c r="A6" s="81"/>
      <c r="B6" s="96" t="s">
        <v>68</v>
      </c>
      <c r="C6" s="86" t="str">
        <f t="shared" si="0"/>
        <v>CNHSWD_Quote</v>
      </c>
      <c r="D6" s="86" t="str">
        <f>_xll.qlSimpleQuote(C6,,OnRateTickValue,Permanent,Trigger,ObjectOverwrite)</f>
        <v>CNHSWD_Quote#0000</v>
      </c>
      <c r="E6" s="87" t="str">
        <f>_xll.ohRangeRetrieveError(D6)</f>
        <v/>
      </c>
      <c r="G6" s="127" t="str">
        <f t="shared" si="1"/>
        <v>HICNHSWDF=</v>
      </c>
      <c r="H6" s="93" t="s">
        <v>81</v>
      </c>
      <c r="I6" s="80" t="s">
        <v>157</v>
      </c>
      <c r="J6" s="93" t="s">
        <v>81</v>
      </c>
      <c r="K6" s="80" t="s">
        <v>157</v>
      </c>
      <c r="L6" s="93" t="str">
        <v>The record could not be found</v>
      </c>
      <c r="M6" s="93" t="e">
        <f>_xll.qlSimpleQuoteSetValue(D6,L6/100,Trigger)</f>
        <v>#NUM!</v>
      </c>
    </row>
    <row r="7" spans="1:13" x14ac:dyDescent="0.2">
      <c r="A7" s="81"/>
      <c r="B7" s="96" t="s">
        <v>67</v>
      </c>
      <c r="C7" s="86" t="str">
        <f t="shared" si="0"/>
        <v>CNH2WD_Quote</v>
      </c>
      <c r="D7" s="86" t="str">
        <f>_xll.qlSimpleQuote(C7,,OnRateTickValue,Permanent,Trigger,ObjectOverwrite)</f>
        <v>CNH2WD_Quote#0000</v>
      </c>
      <c r="E7" s="87" t="str">
        <f>_xll.ohRangeRetrieveError(D7)</f>
        <v/>
      </c>
      <c r="G7" s="127" t="str">
        <f t="shared" si="1"/>
        <v>HICNH2WDF=</v>
      </c>
      <c r="H7" s="93">
        <v>4.4249999999999998</v>
      </c>
      <c r="I7" s="80" t="s">
        <v>157</v>
      </c>
      <c r="J7" s="93">
        <v>4.0166700000000004</v>
      </c>
      <c r="K7" s="80" t="s">
        <v>157</v>
      </c>
      <c r="L7" s="93">
        <v>4.4249999999999998</v>
      </c>
      <c r="M7" s="93">
        <f>_xll.qlSimpleQuoteSetValue(D7,L7/100,Trigger)</f>
        <v>0</v>
      </c>
    </row>
    <row r="8" spans="1:13" x14ac:dyDescent="0.2">
      <c r="A8" s="81"/>
      <c r="B8" s="96" t="s">
        <v>66</v>
      </c>
      <c r="C8" s="86" t="str">
        <f t="shared" si="0"/>
        <v>CNH3WD_Quote</v>
      </c>
      <c r="D8" s="86" t="str">
        <f>_xll.qlSimpleQuote(C8,,OnRateTickValue,Permanent,Trigger,ObjectOverwrite)</f>
        <v>CNH3WD_Quote#0000</v>
      </c>
      <c r="E8" s="87" t="str">
        <f>_xll.ohRangeRetrieveError(D8)</f>
        <v/>
      </c>
      <c r="G8" s="127" t="str">
        <f t="shared" si="1"/>
        <v>HICNH3WDF=</v>
      </c>
      <c r="H8" s="93" t="s">
        <v>81</v>
      </c>
      <c r="I8" s="80" t="s">
        <v>157</v>
      </c>
      <c r="J8" s="93" t="s">
        <v>81</v>
      </c>
      <c r="K8" s="80" t="s">
        <v>157</v>
      </c>
      <c r="L8" s="93" t="str">
        <v>The record could not be found</v>
      </c>
      <c r="M8" s="93" t="e">
        <f>_xll.qlSimpleQuoteSetValue(D8,L8/100,Trigger)</f>
        <v>#NUM!</v>
      </c>
    </row>
    <row r="9" spans="1:13" x14ac:dyDescent="0.2">
      <c r="A9" s="81"/>
      <c r="B9" s="96" t="s">
        <v>65</v>
      </c>
      <c r="C9" s="86" t="str">
        <f t="shared" si="0"/>
        <v>CNH1MD_Quote</v>
      </c>
      <c r="D9" s="86" t="str">
        <f>_xll.qlSimpleQuote(C9,,OnRateTickValue,Permanent,Trigger,ObjectOverwrite)</f>
        <v>CNH1MD_Quote#0000</v>
      </c>
      <c r="E9" s="87" t="str">
        <f>_xll.ohRangeRetrieveError(D9)</f>
        <v/>
      </c>
      <c r="G9" s="127" t="str">
        <f t="shared" si="1"/>
        <v>HICNH1MDF=</v>
      </c>
      <c r="H9" s="93">
        <v>3.6583299999999999</v>
      </c>
      <c r="I9" s="80" t="s">
        <v>157</v>
      </c>
      <c r="J9" s="93">
        <v>3.4766699999999999</v>
      </c>
      <c r="K9" s="80" t="s">
        <v>157</v>
      </c>
      <c r="L9" s="93">
        <v>3.6583299999999999</v>
      </c>
      <c r="M9" s="93">
        <f>_xll.qlSimpleQuoteSetValue(D9,L9/100,Trigger)</f>
        <v>0</v>
      </c>
    </row>
    <row r="10" spans="1:13" x14ac:dyDescent="0.2">
      <c r="A10" s="81"/>
      <c r="B10" s="96" t="s">
        <v>64</v>
      </c>
      <c r="C10" s="86" t="str">
        <f t="shared" si="0"/>
        <v>CNH2MD_Quote</v>
      </c>
      <c r="D10" s="86" t="str">
        <f>_xll.qlSimpleQuote(C10,,OnRateTickValue,Permanent,Trigger,ObjectOverwrite)</f>
        <v>CNH2MD_Quote#0000</v>
      </c>
      <c r="E10" s="87" t="str">
        <f>_xll.ohRangeRetrieveError(D10)</f>
        <v/>
      </c>
      <c r="G10" s="127" t="str">
        <f t="shared" si="1"/>
        <v>HICNH2MDF=</v>
      </c>
      <c r="H10" s="93">
        <v>3.4511099999999999</v>
      </c>
      <c r="I10" s="80" t="s">
        <v>157</v>
      </c>
      <c r="J10" s="93">
        <v>3.3594400000000002</v>
      </c>
      <c r="K10" s="80" t="s">
        <v>157</v>
      </c>
      <c r="L10" s="93">
        <v>3.4511099999999999</v>
      </c>
      <c r="M10" s="93">
        <f>_xll.qlSimpleQuoteSetValue(D10,L10/100,Trigger)</f>
        <v>0</v>
      </c>
    </row>
    <row r="11" spans="1:13" x14ac:dyDescent="0.2">
      <c r="A11" s="81"/>
      <c r="B11" s="96" t="s">
        <v>63</v>
      </c>
      <c r="C11" s="86" t="str">
        <f t="shared" si="0"/>
        <v>CNH3MD_Quote</v>
      </c>
      <c r="D11" s="86" t="str">
        <f>_xll.qlSimpleQuote(C11,,OnRateTickValue,Permanent,Trigger,ObjectOverwrite)</f>
        <v>CNH3MD_Quote#0000</v>
      </c>
      <c r="E11" s="87" t="str">
        <f>_xll.ohRangeRetrieveError(D11)</f>
        <v/>
      </c>
      <c r="G11" s="127" t="str">
        <f t="shared" si="1"/>
        <v>HICNH3MDF=</v>
      </c>
      <c r="H11" s="93">
        <v>3.3505600000000002</v>
      </c>
      <c r="I11" s="80" t="s">
        <v>157</v>
      </c>
      <c r="J11" s="93">
        <v>3.3366699999999998</v>
      </c>
      <c r="K11" s="80" t="s">
        <v>157</v>
      </c>
      <c r="L11" s="93">
        <v>3.3505600000000002</v>
      </c>
      <c r="M11" s="93">
        <f>_xll.qlSimpleQuoteSetValue(D11,L11/100,Trigger)</f>
        <v>0</v>
      </c>
    </row>
    <row r="12" spans="1:13" x14ac:dyDescent="0.2">
      <c r="A12" s="81"/>
      <c r="B12" s="96" t="s">
        <v>62</v>
      </c>
      <c r="C12" s="86" t="str">
        <f t="shared" si="0"/>
        <v>CNH4MD_Quote</v>
      </c>
      <c r="D12" s="86" t="str">
        <f>_xll.qlSimpleQuote(C12,,OnRateTickValue,Permanent,Trigger,ObjectOverwrite)</f>
        <v>CNH4MD_Quote#0000</v>
      </c>
      <c r="E12" s="87" t="str">
        <f>_xll.ohRangeRetrieveError(D12)</f>
        <v/>
      </c>
      <c r="G12" s="127" t="str">
        <f t="shared" si="1"/>
        <v>HICNH4MDF=</v>
      </c>
      <c r="H12" s="93" t="s">
        <v>81</v>
      </c>
      <c r="I12" s="80" t="s">
        <v>157</v>
      </c>
      <c r="J12" s="93" t="s">
        <v>81</v>
      </c>
      <c r="K12" s="80" t="s">
        <v>157</v>
      </c>
      <c r="L12" s="93" t="str">
        <v>The record could not be found</v>
      </c>
      <c r="M12" s="93" t="e">
        <f>_xll.qlSimpleQuoteSetValue(D12,L12/100,Trigger)</f>
        <v>#NUM!</v>
      </c>
    </row>
    <row r="13" spans="1:13" x14ac:dyDescent="0.2">
      <c r="A13" s="81"/>
      <c r="B13" s="96" t="s">
        <v>61</v>
      </c>
      <c r="C13" s="86" t="str">
        <f t="shared" si="0"/>
        <v>CNH5MD_Quote</v>
      </c>
      <c r="D13" s="86" t="str">
        <f>_xll.qlSimpleQuote(C13,,OnRateTickValue,Permanent,Trigger,ObjectOverwrite)</f>
        <v>CNH5MD_Quote#0000</v>
      </c>
      <c r="E13" s="87" t="str">
        <f>_xll.ohRangeRetrieveError(D13)</f>
        <v/>
      </c>
      <c r="G13" s="127" t="str">
        <f t="shared" si="1"/>
        <v>HICNH5MDF=</v>
      </c>
      <c r="H13" s="93" t="s">
        <v>81</v>
      </c>
      <c r="I13" s="80" t="s">
        <v>157</v>
      </c>
      <c r="J13" s="93" t="s">
        <v>81</v>
      </c>
      <c r="K13" s="80" t="s">
        <v>157</v>
      </c>
      <c r="L13" s="93" t="str">
        <v>The record could not be found</v>
      </c>
      <c r="M13" s="93" t="e">
        <f>_xll.qlSimpleQuoteSetValue(D13,L13/100,Trigger)</f>
        <v>#NUM!</v>
      </c>
    </row>
    <row r="14" spans="1:13" x14ac:dyDescent="0.2">
      <c r="A14" s="81"/>
      <c r="B14" s="96" t="s">
        <v>60</v>
      </c>
      <c r="C14" s="86" t="str">
        <f t="shared" si="0"/>
        <v>CNH6MD_Quote</v>
      </c>
      <c r="D14" s="86" t="str">
        <f>_xll.qlSimpleQuote(C14,,OnRateTickValue,Permanent,Trigger,ObjectOverwrite)</f>
        <v>CNH6MD_Quote#0000</v>
      </c>
      <c r="E14" s="87" t="str">
        <f>_xll.ohRangeRetrieveError(D14)</f>
        <v/>
      </c>
      <c r="G14" s="127" t="str">
        <f t="shared" si="1"/>
        <v>HICNH6MDF=</v>
      </c>
      <c r="H14" s="93">
        <v>3.33222</v>
      </c>
      <c r="I14" s="80" t="s">
        <v>157</v>
      </c>
      <c r="J14" s="93">
        <v>3.3222200000000002</v>
      </c>
      <c r="K14" s="80" t="s">
        <v>157</v>
      </c>
      <c r="L14" s="93">
        <v>3.33222</v>
      </c>
      <c r="M14" s="93">
        <f>_xll.qlSimpleQuoteSetValue(D14,L14/100,Trigger)</f>
        <v>0</v>
      </c>
    </row>
    <row r="15" spans="1:13" x14ac:dyDescent="0.2">
      <c r="A15" s="81"/>
      <c r="B15" s="96" t="s">
        <v>59</v>
      </c>
      <c r="C15" s="86" t="str">
        <f t="shared" si="0"/>
        <v>CNH7MD_Quote</v>
      </c>
      <c r="D15" s="86" t="str">
        <f>_xll.qlSimpleQuote(C15,,OnRateTickValue,Permanent,Trigger,ObjectOverwrite)</f>
        <v>CNH7MD_Quote#0000</v>
      </c>
      <c r="E15" s="87" t="str">
        <f>_xll.ohRangeRetrieveError(D15)</f>
        <v/>
      </c>
      <c r="G15" s="127" t="str">
        <f t="shared" si="1"/>
        <v>HICNH7MDF=</v>
      </c>
      <c r="H15" s="93" t="s">
        <v>81</v>
      </c>
      <c r="I15" s="80" t="s">
        <v>157</v>
      </c>
      <c r="J15" s="93" t="s">
        <v>81</v>
      </c>
      <c r="K15" s="80" t="s">
        <v>157</v>
      </c>
      <c r="L15" s="93" t="str">
        <v>The record could not be found</v>
      </c>
      <c r="M15" s="93" t="e">
        <f>_xll.qlSimpleQuoteSetValue(D15,L15/100,Trigger)</f>
        <v>#NUM!</v>
      </c>
    </row>
    <row r="16" spans="1:13" x14ac:dyDescent="0.2">
      <c r="A16" s="81"/>
      <c r="B16" s="96" t="s">
        <v>58</v>
      </c>
      <c r="C16" s="86" t="str">
        <f t="shared" si="0"/>
        <v>CNH8MD_Quote</v>
      </c>
      <c r="D16" s="86" t="str">
        <f>_xll.qlSimpleQuote(C16,,OnRateTickValue,Permanent,Trigger,ObjectOverwrite)</f>
        <v>CNH8MD_Quote#0000</v>
      </c>
      <c r="E16" s="87" t="str">
        <f>_xll.ohRangeRetrieveError(D16)</f>
        <v/>
      </c>
      <c r="G16" s="127" t="str">
        <f t="shared" si="1"/>
        <v>HICNH8MDF=</v>
      </c>
      <c r="H16" s="93" t="s">
        <v>81</v>
      </c>
      <c r="I16" s="80" t="s">
        <v>157</v>
      </c>
      <c r="J16" s="93" t="s">
        <v>81</v>
      </c>
      <c r="K16" s="80" t="s">
        <v>157</v>
      </c>
      <c r="L16" s="93" t="str">
        <v>The record could not be found</v>
      </c>
      <c r="M16" s="93" t="e">
        <f>_xll.qlSimpleQuoteSetValue(D16,L16/100,Trigger)</f>
        <v>#NUM!</v>
      </c>
    </row>
    <row r="17" spans="1:13" x14ac:dyDescent="0.2">
      <c r="A17" s="81"/>
      <c r="B17" s="96" t="s">
        <v>57</v>
      </c>
      <c r="C17" s="86" t="str">
        <f t="shared" si="0"/>
        <v>CNH9MD_Quote</v>
      </c>
      <c r="D17" s="86" t="str">
        <f>_xll.qlSimpleQuote(C17,,OnRateTickValue,Permanent,Trigger,ObjectOverwrite)</f>
        <v>CNH9MD_Quote#0000</v>
      </c>
      <c r="E17" s="87" t="str">
        <f>_xll.ohRangeRetrieveError(D17)</f>
        <v/>
      </c>
      <c r="G17" s="127" t="str">
        <f t="shared" si="1"/>
        <v>HICNH9MDF=</v>
      </c>
      <c r="H17" s="93" t="s">
        <v>135</v>
      </c>
      <c r="I17" s="80" t="s">
        <v>157</v>
      </c>
      <c r="J17" s="93" t="s">
        <v>135</v>
      </c>
      <c r="K17" s="80" t="s">
        <v>157</v>
      </c>
      <c r="L17" s="93" t="str">
        <v>Record not service permissioned</v>
      </c>
      <c r="M17" s="93" t="e">
        <f>_xll.qlSimpleQuoteSetValue(D17,L17/100,Trigger)</f>
        <v>#NUM!</v>
      </c>
    </row>
    <row r="18" spans="1:13" x14ac:dyDescent="0.2">
      <c r="A18" s="81"/>
      <c r="B18" s="96" t="s">
        <v>56</v>
      </c>
      <c r="C18" s="86" t="str">
        <f t="shared" si="0"/>
        <v>CNH10MD_Quote</v>
      </c>
      <c r="D18" s="86" t="str">
        <f>_xll.qlSimpleQuote(C18,,OnRateTickValue,Permanent,Trigger,ObjectOverwrite)</f>
        <v>CNH10MD_Quote#0000</v>
      </c>
      <c r="E18" s="87" t="str">
        <f>_xll.ohRangeRetrieveError(D18)</f>
        <v/>
      </c>
      <c r="G18" s="127" t="str">
        <f t="shared" si="1"/>
        <v>HICNH10MDF=</v>
      </c>
      <c r="H18" s="93" t="s">
        <v>81</v>
      </c>
      <c r="I18" s="80" t="s">
        <v>157</v>
      </c>
      <c r="J18" s="93" t="s">
        <v>81</v>
      </c>
      <c r="K18" s="80" t="s">
        <v>157</v>
      </c>
      <c r="L18" s="93" t="str">
        <v>The record could not be found</v>
      </c>
      <c r="M18" s="93" t="e">
        <f>_xll.qlSimpleQuoteSetValue(D18,L18/100,Trigger)</f>
        <v>#NUM!</v>
      </c>
    </row>
    <row r="19" spans="1:13" x14ac:dyDescent="0.2">
      <c r="A19" s="81"/>
      <c r="B19" s="96" t="s">
        <v>55</v>
      </c>
      <c r="C19" s="86" t="str">
        <f t="shared" si="0"/>
        <v>CNH11MD_Quote</v>
      </c>
      <c r="D19" s="86" t="str">
        <f>_xll.qlSimpleQuote(C19,,OnRateTickValue,Permanent,Trigger,ObjectOverwrite)</f>
        <v>CNH11MD_Quote#0000</v>
      </c>
      <c r="E19" s="87" t="str">
        <f>_xll.ohRangeRetrieveError(D19)</f>
        <v/>
      </c>
      <c r="G19" s="127" t="str">
        <f t="shared" si="1"/>
        <v>HICNH11MDF=</v>
      </c>
      <c r="H19" s="93" t="s">
        <v>81</v>
      </c>
      <c r="I19" s="80" t="s">
        <v>157</v>
      </c>
      <c r="J19" s="93" t="s">
        <v>81</v>
      </c>
      <c r="K19" s="80" t="s">
        <v>157</v>
      </c>
      <c r="L19" s="93" t="str">
        <v>The record could not be found</v>
      </c>
      <c r="M19" s="93" t="e">
        <f>_xll.qlSimpleQuoteSetValue(D19,L19/100,Trigger)</f>
        <v>#NUM!</v>
      </c>
    </row>
    <row r="20" spans="1:13" x14ac:dyDescent="0.2">
      <c r="A20" s="81"/>
      <c r="B20" s="97" t="s">
        <v>54</v>
      </c>
      <c r="C20" s="88" t="str">
        <f t="shared" si="0"/>
        <v>CNH1YD_Quote</v>
      </c>
      <c r="D20" s="88" t="str">
        <f>_xll.qlSimpleQuote(C20,,OnRateTickValue,Permanent,Trigger,ObjectOverwrite)</f>
        <v>CNH1YD_Quote#0000</v>
      </c>
      <c r="E20" s="89" t="str">
        <f>_xll.ohRangeRetrieveError(D20)</f>
        <v/>
      </c>
      <c r="G20" s="128" t="str">
        <f t="shared" si="1"/>
        <v>HICNH1YDF=</v>
      </c>
      <c r="H20" s="94">
        <v>3.3533300000000001</v>
      </c>
      <c r="I20" s="80" t="s">
        <v>157</v>
      </c>
      <c r="J20" s="94">
        <v>3.34</v>
      </c>
      <c r="K20" s="80" t="s">
        <v>157</v>
      </c>
      <c r="L20" s="94">
        <v>3.3533300000000001</v>
      </c>
      <c r="M20" s="94">
        <f>_xll.qlSimpleQuoteSetValue(D20,L20/100,Trigger)</f>
        <v>0</v>
      </c>
    </row>
    <row r="21" spans="1:13" ht="15" x14ac:dyDescent="0.25">
      <c r="E21" s="90"/>
      <c r="G21" s="90"/>
    </row>
    <row r="22" spans="1:13" ht="15" x14ac:dyDescent="0.25">
      <c r="E22" s="90"/>
      <c r="G22" s="90"/>
    </row>
    <row r="23" spans="1:13" ht="15" x14ac:dyDescent="0.25">
      <c r="E23" s="90"/>
      <c r="G23" s="90"/>
    </row>
    <row r="24" spans="1:13" ht="15" x14ac:dyDescent="0.25">
      <c r="E24" s="90"/>
      <c r="G24" s="90"/>
    </row>
    <row r="25" spans="1:13" ht="19.5" customHeight="1" x14ac:dyDescent="0.25">
      <c r="E25" s="90"/>
      <c r="G25" s="90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36"/>
  <sheetViews>
    <sheetView showGridLines="0" workbookViewId="0">
      <selection activeCell="I4" sqref="I4"/>
    </sheetView>
  </sheetViews>
  <sheetFormatPr defaultRowHeight="11.25" x14ac:dyDescent="0.2"/>
  <cols>
    <col min="1" max="1" width="2.7109375" style="78" customWidth="1"/>
    <col min="2" max="2" width="3" style="78" bestFit="1" customWidth="1"/>
    <col min="3" max="3" width="5" style="78" bestFit="1" customWidth="1"/>
    <col min="4" max="4" width="16.140625" style="78" bestFit="1" customWidth="1"/>
    <col min="5" max="5" width="21.42578125" style="78" bestFit="1" customWidth="1"/>
    <col min="6" max="6" width="39.5703125" style="120" customWidth="1"/>
    <col min="7" max="7" width="2.7109375" style="78" customWidth="1"/>
    <col min="8" max="8" width="12" style="78" bestFit="1" customWidth="1"/>
    <col min="9" max="9" width="15.140625" style="78" bestFit="1" customWidth="1"/>
    <col min="10" max="14" width="10.7109375" style="78" customWidth="1"/>
    <col min="15" max="15" width="2.7109375" style="78" customWidth="1"/>
    <col min="16" max="16" width="10.7109375" style="78" customWidth="1"/>
    <col min="17" max="17" width="2.7109375" style="78" customWidth="1"/>
    <col min="18" max="19" width="10.7109375" style="78" customWidth="1"/>
    <col min="20" max="20" width="2.7109375" style="78" customWidth="1"/>
    <col min="21" max="16384" width="9.140625" style="78"/>
  </cols>
  <sheetData>
    <row r="1" spans="1:22" ht="11.25" customHeight="1" x14ac:dyDescent="0.2">
      <c r="A1" s="120"/>
      <c r="E1" s="120"/>
      <c r="F1" s="78"/>
    </row>
    <row r="2" spans="1:22" ht="11.25" customHeight="1" x14ac:dyDescent="0.2">
      <c r="A2" s="80"/>
      <c r="E2" s="120"/>
      <c r="F2" s="78"/>
      <c r="I2" s="108" t="s">
        <v>123</v>
      </c>
      <c r="J2" s="80"/>
      <c r="K2" s="80"/>
      <c r="L2" s="80"/>
      <c r="M2" s="80"/>
      <c r="N2" s="80"/>
      <c r="O2" s="80"/>
      <c r="P2" s="80"/>
      <c r="Q2" s="80"/>
      <c r="R2" s="80"/>
    </row>
    <row r="3" spans="1:22" ht="11.25" customHeight="1" x14ac:dyDescent="0.2">
      <c r="A3" s="80"/>
      <c r="E3" s="120"/>
      <c r="F3" s="78"/>
      <c r="J3" s="80"/>
      <c r="K3" s="80"/>
      <c r="L3" s="80"/>
      <c r="M3" s="80"/>
      <c r="N3" s="80"/>
      <c r="O3" s="80"/>
      <c r="P3" s="80"/>
      <c r="Q3" s="80"/>
      <c r="S3" s="78">
        <f>_xll.ohTrigger(S5:S31)</f>
        <v>2</v>
      </c>
      <c r="T3" s="80"/>
    </row>
    <row r="4" spans="1:22" ht="24.75" customHeight="1" x14ac:dyDescent="0.2">
      <c r="A4" s="80"/>
      <c r="B4" s="119"/>
      <c r="C4" s="132"/>
      <c r="D4" s="133" t="s">
        <v>156</v>
      </c>
      <c r="E4" s="134" t="s">
        <v>155</v>
      </c>
      <c r="F4" s="135" t="str">
        <f>_xll.ohRangeRetrieveError(E4)</f>
        <v/>
      </c>
      <c r="G4" s="136"/>
      <c r="H4" s="91" t="s">
        <v>159</v>
      </c>
      <c r="I4" s="125" t="str">
        <f>_xll.RData(I5:I31,J4:M4,"RTFEED:IDN",ReutersRtMode,,J5)</f>
        <v>Updated at 15:26:10</v>
      </c>
      <c r="J4" s="91" t="s">
        <v>74</v>
      </c>
      <c r="K4" s="91" t="s">
        <v>73</v>
      </c>
      <c r="L4" s="91" t="s">
        <v>85</v>
      </c>
      <c r="M4" s="91" t="s">
        <v>91</v>
      </c>
      <c r="N4" s="91" t="s">
        <v>160</v>
      </c>
      <c r="O4" s="137"/>
      <c r="P4" s="91" t="s">
        <v>89</v>
      </c>
      <c r="Q4" s="137"/>
      <c r="R4" s="91" t="s">
        <v>88</v>
      </c>
      <c r="S4" s="91" t="s">
        <v>87</v>
      </c>
      <c r="T4" s="80"/>
      <c r="V4" s="121"/>
    </row>
    <row r="5" spans="1:22" ht="11.25" customHeight="1" x14ac:dyDescent="0.2">
      <c r="A5" s="80"/>
      <c r="B5" s="112">
        <v>1</v>
      </c>
      <c r="C5" s="117" t="str">
        <f>"X"&amp;B5+3&amp;"F"</f>
        <v>X4F</v>
      </c>
      <c r="D5" s="114" t="str">
        <f t="shared" ref="D5:D31" si="0">OnCurrency&amp;$B5&amp;$C5&amp;QuoteSuffix</f>
        <v>CNY1X4F_Quote</v>
      </c>
      <c r="E5" s="114" t="str">
        <f>_xll.qlSimpleQuote(D5,,OnRateTickValue,Permanent,Trigger,ObjectOverwrite)</f>
        <v>CNY1X4F_Quote#0000</v>
      </c>
      <c r="F5" s="115" t="str">
        <f>_xll.ohRangeRetrieveError(E5)</f>
        <v/>
      </c>
      <c r="H5" s="106" t="str">
        <f t="shared" ref="H5:H31" si="1">OnCurrency&amp;B5&amp;C5</f>
        <v>CNY1X4F</v>
      </c>
      <c r="I5" s="123" t="str">
        <f t="array" ref="I5:I31">Instruments&amp;"="&amp;VLOOKUP(Contributor,ContributorTable,2,FALSE)</f>
        <v>CNY1X4F=TRHK</v>
      </c>
      <c r="J5" s="92" t="s">
        <v>81</v>
      </c>
      <c r="K5" s="92" t="s">
        <v>81</v>
      </c>
      <c r="L5" s="92" t="s">
        <v>81</v>
      </c>
      <c r="M5" s="92" t="s">
        <v>81</v>
      </c>
      <c r="N5" s="92" t="e">
        <f>AVERAGE(J5:K5)</f>
        <v>#DIV/0!</v>
      </c>
      <c r="O5" s="80"/>
      <c r="P5" s="92" t="e">
        <v>#DIV/0!</v>
      </c>
      <c r="Q5" s="80"/>
      <c r="R5" s="92" t="e">
        <f t="array" ref="R5:R31">QuoteLive</f>
        <v>#DIV/0!</v>
      </c>
      <c r="S5" s="92" t="e">
        <f>_xll.qlSimpleQuoteSetValue(E5,R5/100,Trigger)</f>
        <v>#NUM!</v>
      </c>
      <c r="T5" s="80"/>
      <c r="V5" s="122"/>
    </row>
    <row r="6" spans="1:22" ht="11.25" customHeight="1" x14ac:dyDescent="0.2">
      <c r="A6" s="80"/>
      <c r="B6" s="112">
        <v>2</v>
      </c>
      <c r="C6" s="117" t="str">
        <f t="shared" ref="C6:C10" si="2">"X"&amp;B6+3&amp;"F"</f>
        <v>X5F</v>
      </c>
      <c r="D6" s="114" t="str">
        <f t="shared" si="0"/>
        <v>CNY2X5F_Quote</v>
      </c>
      <c r="E6" s="114" t="str">
        <f>_xll.qlSimpleQuote(D6,,OnRateTickValue,Permanent,Trigger,ObjectOverwrite)</f>
        <v>CNY2X5F_Quote#0000</v>
      </c>
      <c r="F6" s="115" t="str">
        <f>_xll.ohRangeRetrieveError(E6)</f>
        <v/>
      </c>
      <c r="H6" s="106" t="str">
        <f t="shared" si="1"/>
        <v>CNY2X5F</v>
      </c>
      <c r="I6" s="123" t="str">
        <v>CNY2X5F=TRHK</v>
      </c>
      <c r="J6" s="93" t="s">
        <v>81</v>
      </c>
      <c r="K6" s="93" t="s">
        <v>81</v>
      </c>
      <c r="L6" s="93" t="s">
        <v>81</v>
      </c>
      <c r="M6" s="93" t="s">
        <v>81</v>
      </c>
      <c r="N6" s="93" t="e">
        <f t="shared" ref="N6:N31" si="3">AVERAGE(J6:K6)</f>
        <v>#DIV/0!</v>
      </c>
      <c r="O6" s="80"/>
      <c r="P6" s="93" t="e">
        <v>#DIV/0!</v>
      </c>
      <c r="Q6" s="80"/>
      <c r="R6" s="93" t="e">
        <v>#DIV/0!</v>
      </c>
      <c r="S6" s="93" t="e">
        <f>_xll.qlSimpleQuoteSetValue(E6,R6/100,Trigger)</f>
        <v>#NUM!</v>
      </c>
      <c r="T6" s="80"/>
      <c r="V6" s="122"/>
    </row>
    <row r="7" spans="1:22" ht="11.25" customHeight="1" x14ac:dyDescent="0.2">
      <c r="A7" s="80"/>
      <c r="B7" s="112">
        <v>3</v>
      </c>
      <c r="C7" s="117" t="str">
        <f t="shared" si="2"/>
        <v>X6F</v>
      </c>
      <c r="D7" s="114" t="str">
        <f t="shared" si="0"/>
        <v>CNY3X6F_Quote</v>
      </c>
      <c r="E7" s="114" t="str">
        <f>_xll.qlSimpleQuote(D7,,OnRateTickValue,Permanent,Trigger,ObjectOverwrite)</f>
        <v>CNY3X6F_Quote#0000</v>
      </c>
      <c r="F7" s="115" t="str">
        <f>_xll.ohRangeRetrieveError(E7)</f>
        <v/>
      </c>
      <c r="H7" s="106" t="str">
        <f t="shared" si="1"/>
        <v>CNY3X6F</v>
      </c>
      <c r="I7" s="123" t="str">
        <v>CNY3X6F=TRHK</v>
      </c>
      <c r="J7" s="93" t="s">
        <v>81</v>
      </c>
      <c r="K7" s="93" t="s">
        <v>81</v>
      </c>
      <c r="L7" s="93" t="s">
        <v>81</v>
      </c>
      <c r="M7" s="93" t="s">
        <v>81</v>
      </c>
      <c r="N7" s="93" t="e">
        <f t="shared" si="3"/>
        <v>#DIV/0!</v>
      </c>
      <c r="O7" s="80"/>
      <c r="P7" s="93" t="e">
        <v>#DIV/0!</v>
      </c>
      <c r="Q7" s="80"/>
      <c r="R7" s="93" t="e">
        <v>#DIV/0!</v>
      </c>
      <c r="S7" s="93" t="e">
        <f>_xll.qlSimpleQuoteSetValue(E7,R7/100,Trigger)</f>
        <v>#NUM!</v>
      </c>
      <c r="T7" s="80"/>
      <c r="V7" s="122"/>
    </row>
    <row r="8" spans="1:22" ht="11.25" customHeight="1" x14ac:dyDescent="0.2">
      <c r="A8" s="80"/>
      <c r="B8" s="112">
        <v>4</v>
      </c>
      <c r="C8" s="117" t="str">
        <f t="shared" si="2"/>
        <v>X7F</v>
      </c>
      <c r="D8" s="114" t="str">
        <f t="shared" si="0"/>
        <v>CNY4X7F_Quote</v>
      </c>
      <c r="E8" s="114" t="str">
        <f>_xll.qlSimpleQuote(D8,,OnRateTickValue,Permanent,Trigger,ObjectOverwrite)</f>
        <v>CNY4X7F_Quote#0000</v>
      </c>
      <c r="F8" s="115" t="str">
        <f>_xll.ohRangeRetrieveError(E8)</f>
        <v/>
      </c>
      <c r="H8" s="106" t="str">
        <f t="shared" si="1"/>
        <v>CNY4X7F</v>
      </c>
      <c r="I8" s="123" t="str">
        <v>CNY4X7F=TRHK</v>
      </c>
      <c r="J8" s="93" t="s">
        <v>81</v>
      </c>
      <c r="K8" s="93" t="s">
        <v>81</v>
      </c>
      <c r="L8" s="93" t="s">
        <v>81</v>
      </c>
      <c r="M8" s="93" t="s">
        <v>81</v>
      </c>
      <c r="N8" s="93" t="e">
        <f t="shared" si="3"/>
        <v>#DIV/0!</v>
      </c>
      <c r="O8" s="80"/>
      <c r="P8" s="93" t="e">
        <v>#DIV/0!</v>
      </c>
      <c r="Q8" s="80"/>
      <c r="R8" s="93" t="e">
        <v>#DIV/0!</v>
      </c>
      <c r="S8" s="93" t="e">
        <f>_xll.qlSimpleQuoteSetValue(E8,R8/100,Trigger)</f>
        <v>#NUM!</v>
      </c>
      <c r="T8" s="80"/>
      <c r="V8" s="122"/>
    </row>
    <row r="9" spans="1:22" ht="11.25" customHeight="1" x14ac:dyDescent="0.2">
      <c r="A9" s="80"/>
      <c r="B9" s="112">
        <v>5</v>
      </c>
      <c r="C9" s="117" t="str">
        <f t="shared" si="2"/>
        <v>X8F</v>
      </c>
      <c r="D9" s="114" t="str">
        <f t="shared" si="0"/>
        <v>CNY5X8F_Quote</v>
      </c>
      <c r="E9" s="114" t="str">
        <f>_xll.qlSimpleQuote(D9,,OnRateTickValue,Permanent,Trigger,ObjectOverwrite)</f>
        <v>CNY5X8F_Quote#0000</v>
      </c>
      <c r="F9" s="115" t="str">
        <f>_xll.ohRangeRetrieveError(E9)</f>
        <v/>
      </c>
      <c r="H9" s="106" t="str">
        <f t="shared" si="1"/>
        <v>CNY5X8F</v>
      </c>
      <c r="I9" s="123" t="str">
        <v>CNY5X8F=TRHK</v>
      </c>
      <c r="J9" s="93" t="s">
        <v>81</v>
      </c>
      <c r="K9" s="93" t="s">
        <v>81</v>
      </c>
      <c r="L9" s="93" t="s">
        <v>81</v>
      </c>
      <c r="M9" s="93" t="s">
        <v>81</v>
      </c>
      <c r="N9" s="93" t="e">
        <f t="shared" si="3"/>
        <v>#DIV/0!</v>
      </c>
      <c r="O9" s="80"/>
      <c r="P9" s="93" t="e">
        <v>#DIV/0!</v>
      </c>
      <c r="Q9" s="80"/>
      <c r="R9" s="93" t="e">
        <v>#DIV/0!</v>
      </c>
      <c r="S9" s="93" t="e">
        <f>_xll.qlSimpleQuoteSetValue(E9,R9/100,Trigger)</f>
        <v>#NUM!</v>
      </c>
      <c r="T9" s="80"/>
      <c r="V9" s="122"/>
    </row>
    <row r="10" spans="1:22" ht="11.25" customHeight="1" x14ac:dyDescent="0.2">
      <c r="A10" s="80"/>
      <c r="B10" s="112">
        <v>6</v>
      </c>
      <c r="C10" s="117" t="str">
        <f t="shared" si="2"/>
        <v>X9F</v>
      </c>
      <c r="D10" s="114" t="str">
        <f t="shared" si="0"/>
        <v>CNY6X9F_Quote</v>
      </c>
      <c r="E10" s="114" t="str">
        <f>_xll.qlSimpleQuote(D10,,OnRateTickValue,Permanent,Trigger,ObjectOverwrite)</f>
        <v>CNY6X9F_Quote#0000</v>
      </c>
      <c r="F10" s="115" t="str">
        <f>_xll.ohRangeRetrieveError(E10)</f>
        <v/>
      </c>
      <c r="H10" s="106" t="str">
        <f t="shared" si="1"/>
        <v>CNY6X9F</v>
      </c>
      <c r="I10" s="123" t="str">
        <v>CNY6X9F=TRHK</v>
      </c>
      <c r="J10" s="93" t="s">
        <v>81</v>
      </c>
      <c r="K10" s="93" t="s">
        <v>81</v>
      </c>
      <c r="L10" s="93" t="s">
        <v>81</v>
      </c>
      <c r="M10" s="93" t="s">
        <v>81</v>
      </c>
      <c r="N10" s="93" t="e">
        <f t="shared" si="3"/>
        <v>#DIV/0!</v>
      </c>
      <c r="O10" s="80"/>
      <c r="P10" s="93" t="e">
        <v>#DIV/0!</v>
      </c>
      <c r="Q10" s="80"/>
      <c r="R10" s="93" t="e">
        <v>#DIV/0!</v>
      </c>
      <c r="S10" s="93" t="e">
        <f>_xll.qlSimpleQuoteSetValue(E10,R10/100,Trigger)</f>
        <v>#NUM!</v>
      </c>
      <c r="T10" s="80"/>
      <c r="V10" s="122"/>
    </row>
    <row r="11" spans="1:22" ht="11.25" customHeight="1" x14ac:dyDescent="0.2">
      <c r="A11" s="80"/>
      <c r="B11" s="129">
        <v>1</v>
      </c>
      <c r="C11" s="110" t="str">
        <f>"X"&amp;B11+6&amp;"F"</f>
        <v>X7F</v>
      </c>
      <c r="D11" s="111" t="str">
        <f t="shared" si="0"/>
        <v>CNY1X7F_Quote</v>
      </c>
      <c r="E11" s="111" t="str">
        <f>_xll.qlSimpleQuote(D11,,OnRateTickValue,Permanent,Trigger,ObjectOverwrite)</f>
        <v>CNY1X7F_Quote#0000</v>
      </c>
      <c r="F11" s="130" t="str">
        <f>_xll.ohRangeRetrieveError(E11)</f>
        <v/>
      </c>
      <c r="H11" s="105" t="str">
        <f t="shared" si="1"/>
        <v>CNY1X7F</v>
      </c>
      <c r="I11" s="131" t="str">
        <v>CNY1X7F=TRHK</v>
      </c>
      <c r="J11" s="92" t="s">
        <v>81</v>
      </c>
      <c r="K11" s="92" t="s">
        <v>81</v>
      </c>
      <c r="L11" s="92" t="s">
        <v>81</v>
      </c>
      <c r="M11" s="92" t="s">
        <v>81</v>
      </c>
      <c r="N11" s="92" t="e">
        <f t="shared" si="3"/>
        <v>#DIV/0!</v>
      </c>
      <c r="O11" s="80"/>
      <c r="P11" s="92" t="e">
        <v>#DIV/0!</v>
      </c>
      <c r="Q11" s="80"/>
      <c r="R11" s="92" t="e">
        <v>#DIV/0!</v>
      </c>
      <c r="S11" s="92" t="e">
        <f>_xll.qlSimpleQuoteSetValue(E11,R11/100,Trigger)</f>
        <v>#NUM!</v>
      </c>
      <c r="T11" s="80"/>
      <c r="V11" s="122"/>
    </row>
    <row r="12" spans="1:22" ht="11.25" customHeight="1" x14ac:dyDescent="0.2">
      <c r="A12" s="80"/>
      <c r="B12" s="112">
        <v>2</v>
      </c>
      <c r="C12" s="117" t="str">
        <f t="shared" ref="C12:C19" si="4">"X"&amp;B12+6&amp;"F"</f>
        <v>X8F</v>
      </c>
      <c r="D12" s="114" t="str">
        <f t="shared" si="0"/>
        <v>CNY2X8F_Quote</v>
      </c>
      <c r="E12" s="114" t="str">
        <f>_xll.qlSimpleQuote(D12,,OnRateTickValue,Permanent,Trigger,ObjectOverwrite)</f>
        <v>CNY2X8F_Quote#0000</v>
      </c>
      <c r="F12" s="115" t="str">
        <f>_xll.ohRangeRetrieveError(E12)</f>
        <v/>
      </c>
      <c r="H12" s="106" t="str">
        <f t="shared" si="1"/>
        <v>CNY2X8F</v>
      </c>
      <c r="I12" s="123" t="str">
        <v>CNY2X8F=TRHK</v>
      </c>
      <c r="J12" s="93" t="s">
        <v>81</v>
      </c>
      <c r="K12" s="93" t="s">
        <v>81</v>
      </c>
      <c r="L12" s="93" t="s">
        <v>81</v>
      </c>
      <c r="M12" s="93" t="s">
        <v>81</v>
      </c>
      <c r="N12" s="93" t="e">
        <f t="shared" si="3"/>
        <v>#DIV/0!</v>
      </c>
      <c r="O12" s="80"/>
      <c r="P12" s="93" t="e">
        <v>#DIV/0!</v>
      </c>
      <c r="Q12" s="80"/>
      <c r="R12" s="93" t="e">
        <v>#DIV/0!</v>
      </c>
      <c r="S12" s="93" t="e">
        <f>_xll.qlSimpleQuoteSetValue(E12,R12/100,Trigger)</f>
        <v>#NUM!</v>
      </c>
      <c r="T12" s="80"/>
      <c r="V12" s="122"/>
    </row>
    <row r="13" spans="1:22" ht="11.25" customHeight="1" x14ac:dyDescent="0.2">
      <c r="A13" s="80"/>
      <c r="B13" s="112">
        <v>3</v>
      </c>
      <c r="C13" s="117" t="str">
        <f t="shared" si="4"/>
        <v>X9F</v>
      </c>
      <c r="D13" s="114" t="str">
        <f t="shared" si="0"/>
        <v>CNY3X9F_Quote</v>
      </c>
      <c r="E13" s="114" t="str">
        <f>_xll.qlSimpleQuote(D13,,OnRateTickValue,Permanent,Trigger,ObjectOverwrite)</f>
        <v>CNY3X9F_Quote#0000</v>
      </c>
      <c r="F13" s="115" t="str">
        <f>_xll.ohRangeRetrieveError(E13)</f>
        <v/>
      </c>
      <c r="H13" s="106" t="str">
        <f t="shared" si="1"/>
        <v>CNY3X9F</v>
      </c>
      <c r="I13" s="123" t="str">
        <v>CNY3X9F=TRHK</v>
      </c>
      <c r="J13" s="93" t="s">
        <v>81</v>
      </c>
      <c r="K13" s="93" t="s">
        <v>81</v>
      </c>
      <c r="L13" s="93" t="s">
        <v>81</v>
      </c>
      <c r="M13" s="93" t="s">
        <v>81</v>
      </c>
      <c r="N13" s="93" t="e">
        <f t="shared" si="3"/>
        <v>#DIV/0!</v>
      </c>
      <c r="O13" s="80"/>
      <c r="P13" s="93" t="e">
        <v>#DIV/0!</v>
      </c>
      <c r="Q13" s="80"/>
      <c r="R13" s="93" t="e">
        <v>#DIV/0!</v>
      </c>
      <c r="S13" s="93" t="e">
        <f>_xll.qlSimpleQuoteSetValue(E13,R13/100,Trigger)</f>
        <v>#NUM!</v>
      </c>
      <c r="T13" s="80"/>
      <c r="V13" s="122"/>
    </row>
    <row r="14" spans="1:22" ht="11.25" customHeight="1" x14ac:dyDescent="0.2">
      <c r="A14" s="80"/>
      <c r="B14" s="112">
        <v>4</v>
      </c>
      <c r="C14" s="117" t="str">
        <f t="shared" si="4"/>
        <v>X10F</v>
      </c>
      <c r="D14" s="114" t="str">
        <f t="shared" si="0"/>
        <v>CNY4X10F_Quote</v>
      </c>
      <c r="E14" s="114" t="str">
        <f>_xll.qlSimpleQuote(D14,,OnRateTickValue,Permanent,Trigger,ObjectOverwrite)</f>
        <v>CNY4X10F_Quote#0000</v>
      </c>
      <c r="F14" s="115" t="str">
        <f>_xll.ohRangeRetrieveError(E14)</f>
        <v/>
      </c>
      <c r="H14" s="106" t="str">
        <f t="shared" si="1"/>
        <v>CNY4X10F</v>
      </c>
      <c r="I14" s="123" t="str">
        <v>CNY4X10F=TRHK</v>
      </c>
      <c r="J14" s="93" t="s">
        <v>81</v>
      </c>
      <c r="K14" s="93" t="s">
        <v>81</v>
      </c>
      <c r="L14" s="93" t="s">
        <v>81</v>
      </c>
      <c r="M14" s="93" t="s">
        <v>81</v>
      </c>
      <c r="N14" s="93" t="e">
        <f t="shared" si="3"/>
        <v>#DIV/0!</v>
      </c>
      <c r="O14" s="80"/>
      <c r="P14" s="93" t="e">
        <v>#DIV/0!</v>
      </c>
      <c r="Q14" s="80"/>
      <c r="R14" s="93" t="e">
        <v>#DIV/0!</v>
      </c>
      <c r="S14" s="93" t="e">
        <f>_xll.qlSimpleQuoteSetValue(E14,R14/100,Trigger)</f>
        <v>#NUM!</v>
      </c>
      <c r="T14" s="80"/>
      <c r="V14" s="122"/>
    </row>
    <row r="15" spans="1:22" ht="11.25" customHeight="1" x14ac:dyDescent="0.2">
      <c r="A15" s="80"/>
      <c r="B15" s="112">
        <v>5</v>
      </c>
      <c r="C15" s="117" t="str">
        <f t="shared" si="4"/>
        <v>X11F</v>
      </c>
      <c r="D15" s="114" t="str">
        <f t="shared" si="0"/>
        <v>CNY5X11F_Quote</v>
      </c>
      <c r="E15" s="114" t="str">
        <f>_xll.qlSimpleQuote(D15,,OnRateTickValue,Permanent,Trigger,ObjectOverwrite)</f>
        <v>CNY5X11F_Quote#0000</v>
      </c>
      <c r="F15" s="115" t="str">
        <f>_xll.ohRangeRetrieveError(E15)</f>
        <v/>
      </c>
      <c r="H15" s="106" t="str">
        <f t="shared" si="1"/>
        <v>CNY5X11F</v>
      </c>
      <c r="I15" s="123" t="str">
        <v>CNY5X11F=TRHK</v>
      </c>
      <c r="J15" s="93" t="s">
        <v>81</v>
      </c>
      <c r="K15" s="93" t="s">
        <v>81</v>
      </c>
      <c r="L15" s="93" t="s">
        <v>81</v>
      </c>
      <c r="M15" s="93" t="s">
        <v>81</v>
      </c>
      <c r="N15" s="93" t="e">
        <f t="shared" si="3"/>
        <v>#DIV/0!</v>
      </c>
      <c r="O15" s="80"/>
      <c r="P15" s="93" t="e">
        <v>#DIV/0!</v>
      </c>
      <c r="Q15" s="80"/>
      <c r="R15" s="93" t="e">
        <v>#DIV/0!</v>
      </c>
      <c r="S15" s="93" t="e">
        <f>_xll.qlSimpleQuoteSetValue(E15,R15/100,Trigger)</f>
        <v>#NUM!</v>
      </c>
      <c r="T15" s="80"/>
      <c r="V15" s="122"/>
    </row>
    <row r="16" spans="1:22" ht="11.25" customHeight="1" x14ac:dyDescent="0.2">
      <c r="A16" s="80"/>
      <c r="B16" s="112">
        <v>6</v>
      </c>
      <c r="C16" s="117" t="str">
        <f t="shared" si="4"/>
        <v>X12F</v>
      </c>
      <c r="D16" s="114" t="str">
        <f t="shared" si="0"/>
        <v>CNY6X12F_Quote</v>
      </c>
      <c r="E16" s="114" t="str">
        <f>_xll.qlSimpleQuote(D16,,OnRateTickValue,Permanent,Trigger,ObjectOverwrite)</f>
        <v>CNY6X12F_Quote#0000</v>
      </c>
      <c r="F16" s="115" t="str">
        <f>_xll.ohRangeRetrieveError(E16)</f>
        <v/>
      </c>
      <c r="H16" s="106" t="str">
        <f t="shared" si="1"/>
        <v>CNY6X12F</v>
      </c>
      <c r="I16" s="123" t="str">
        <v>CNY6X12F=TRHK</v>
      </c>
      <c r="J16" s="93" t="s">
        <v>81</v>
      </c>
      <c r="K16" s="93" t="s">
        <v>81</v>
      </c>
      <c r="L16" s="93" t="s">
        <v>81</v>
      </c>
      <c r="M16" s="93" t="s">
        <v>81</v>
      </c>
      <c r="N16" s="93" t="e">
        <f t="shared" si="3"/>
        <v>#DIV/0!</v>
      </c>
      <c r="O16" s="80"/>
      <c r="P16" s="93" t="e">
        <v>#DIV/0!</v>
      </c>
      <c r="Q16" s="80"/>
      <c r="R16" s="93" t="e">
        <v>#DIV/0!</v>
      </c>
      <c r="S16" s="93" t="e">
        <f>_xll.qlSimpleQuoteSetValue(E16,R16/100,Trigger)</f>
        <v>#NUM!</v>
      </c>
      <c r="T16" s="80"/>
      <c r="V16" s="122"/>
    </row>
    <row r="17" spans="1:22" ht="11.25" customHeight="1" x14ac:dyDescent="0.2">
      <c r="A17" s="80"/>
      <c r="B17" s="112">
        <v>9</v>
      </c>
      <c r="C17" s="117" t="str">
        <f t="shared" si="4"/>
        <v>X15F</v>
      </c>
      <c r="D17" s="114" t="str">
        <f t="shared" si="0"/>
        <v>CNY9X15F_Quote</v>
      </c>
      <c r="E17" s="114" t="str">
        <f>_xll.qlSimpleQuote(D17,,OnRateTickValue,Permanent,Trigger,ObjectOverwrite)</f>
        <v>CNY9X15F_Quote#0000</v>
      </c>
      <c r="F17" s="115" t="str">
        <f>_xll.ohRangeRetrieveError(E17)</f>
        <v/>
      </c>
      <c r="H17" s="106" t="str">
        <f t="shared" si="1"/>
        <v>CNY9X15F</v>
      </c>
      <c r="I17" s="123" t="str">
        <v>CNY9X15F=TRHK</v>
      </c>
      <c r="J17" s="93" t="s">
        <v>81</v>
      </c>
      <c r="K17" s="93" t="s">
        <v>81</v>
      </c>
      <c r="L17" s="93" t="s">
        <v>81</v>
      </c>
      <c r="M17" s="93" t="s">
        <v>81</v>
      </c>
      <c r="N17" s="93" t="e">
        <f t="shared" si="3"/>
        <v>#DIV/0!</v>
      </c>
      <c r="O17" s="80"/>
      <c r="P17" s="93" t="e">
        <v>#DIV/0!</v>
      </c>
      <c r="Q17" s="80"/>
      <c r="R17" s="93" t="e">
        <v>#DIV/0!</v>
      </c>
      <c r="S17" s="93" t="e">
        <f>_xll.qlSimpleQuoteSetValue(E17,R17/100,Trigger)</f>
        <v>#NUM!</v>
      </c>
      <c r="T17" s="80"/>
      <c r="V17" s="122"/>
    </row>
    <row r="18" spans="1:22" ht="11.25" customHeight="1" x14ac:dyDescent="0.2">
      <c r="A18" s="80"/>
      <c r="B18" s="112">
        <v>12</v>
      </c>
      <c r="C18" s="117" t="str">
        <f t="shared" si="4"/>
        <v>X18F</v>
      </c>
      <c r="D18" s="114" t="str">
        <f t="shared" si="0"/>
        <v>CNY12X18F_Quote</v>
      </c>
      <c r="E18" s="114" t="str">
        <f>_xll.qlSimpleQuote(D18,,OnRateTickValue,Permanent,Trigger,ObjectOverwrite)</f>
        <v>CNY12X18F_Quote#0000</v>
      </c>
      <c r="F18" s="115" t="str">
        <f>_xll.ohRangeRetrieveError(E18)</f>
        <v/>
      </c>
      <c r="H18" s="106" t="str">
        <f t="shared" si="1"/>
        <v>CNY12X18F</v>
      </c>
      <c r="I18" s="123" t="str">
        <v>CNY12X18F=TRHK</v>
      </c>
      <c r="J18" s="93" t="s">
        <v>81</v>
      </c>
      <c r="K18" s="93" t="s">
        <v>81</v>
      </c>
      <c r="L18" s="93" t="s">
        <v>81</v>
      </c>
      <c r="M18" s="93" t="s">
        <v>81</v>
      </c>
      <c r="N18" s="93" t="e">
        <f t="shared" si="3"/>
        <v>#DIV/0!</v>
      </c>
      <c r="O18" s="80"/>
      <c r="P18" s="93" t="e">
        <v>#DIV/0!</v>
      </c>
      <c r="Q18" s="80"/>
      <c r="R18" s="93" t="e">
        <v>#DIV/0!</v>
      </c>
      <c r="S18" s="93" t="e">
        <f>_xll.qlSimpleQuoteSetValue(E18,R18/100,Trigger)</f>
        <v>#NUM!</v>
      </c>
      <c r="T18" s="80"/>
      <c r="V18" s="122"/>
    </row>
    <row r="19" spans="1:22" ht="11.25" customHeight="1" x14ac:dyDescent="0.2">
      <c r="A19" s="80"/>
      <c r="B19" s="113">
        <v>18</v>
      </c>
      <c r="C19" s="118" t="str">
        <f t="shared" si="4"/>
        <v>X24F</v>
      </c>
      <c r="D19" s="109" t="str">
        <f t="shared" si="0"/>
        <v>CNY18X24F_Quote</v>
      </c>
      <c r="E19" s="109" t="str">
        <f>_xll.qlSimpleQuote(D19,,OnRateTickValue,Permanent,Trigger,ObjectOverwrite)</f>
        <v>CNY18X24F_Quote#0000</v>
      </c>
      <c r="F19" s="116" t="str">
        <f>_xll.ohRangeRetrieveError(E19)</f>
        <v/>
      </c>
      <c r="H19" s="107" t="str">
        <f t="shared" si="1"/>
        <v>CNY18X24F</v>
      </c>
      <c r="I19" s="124" t="str">
        <v>CNY18X24F=TRHK</v>
      </c>
      <c r="J19" s="94" t="s">
        <v>81</v>
      </c>
      <c r="K19" s="94" t="s">
        <v>81</v>
      </c>
      <c r="L19" s="94" t="s">
        <v>81</v>
      </c>
      <c r="M19" s="94" t="s">
        <v>81</v>
      </c>
      <c r="N19" s="94" t="e">
        <f t="shared" si="3"/>
        <v>#DIV/0!</v>
      </c>
      <c r="O19" s="80"/>
      <c r="P19" s="94" t="e">
        <v>#DIV/0!</v>
      </c>
      <c r="Q19" s="80"/>
      <c r="R19" s="94" t="e">
        <v>#DIV/0!</v>
      </c>
      <c r="S19" s="94" t="e">
        <f>_xll.qlSimpleQuoteSetValue(E19,R19/100,Trigger)</f>
        <v>#NUM!</v>
      </c>
      <c r="T19" s="80"/>
      <c r="V19" s="122"/>
    </row>
    <row r="20" spans="1:22" ht="11.25" customHeight="1" x14ac:dyDescent="0.2">
      <c r="B20" s="129">
        <v>1</v>
      </c>
      <c r="C20" s="110" t="str">
        <f>"x"&amp;B20+12&amp;"F"</f>
        <v>x13F</v>
      </c>
      <c r="D20" s="111" t="str">
        <f t="shared" si="0"/>
        <v>CNY1x13F_Quote</v>
      </c>
      <c r="E20" s="111" t="str">
        <f>_xll.qlSimpleQuote(D20,,OnRateTickValue,Permanent,Trigger,ObjectOverwrite)</f>
        <v>CNY1x13F_Quote#0000</v>
      </c>
      <c r="F20" s="130" t="str">
        <f>_xll.ohRangeRetrieveError(E20)</f>
        <v/>
      </c>
      <c r="H20" s="105" t="str">
        <f t="shared" si="1"/>
        <v>CNY1x13F</v>
      </c>
      <c r="I20" s="131" t="str">
        <v>CNY1x13F=TRHK</v>
      </c>
      <c r="J20" s="92" t="s">
        <v>81</v>
      </c>
      <c r="K20" s="92" t="s">
        <v>81</v>
      </c>
      <c r="L20" s="92" t="s">
        <v>81</v>
      </c>
      <c r="M20" s="92" t="s">
        <v>81</v>
      </c>
      <c r="N20" s="92" t="e">
        <f t="shared" si="3"/>
        <v>#DIV/0!</v>
      </c>
      <c r="P20" s="92" t="e">
        <v>#DIV/0!</v>
      </c>
      <c r="R20" s="92" t="e">
        <v>#DIV/0!</v>
      </c>
      <c r="S20" s="92" t="e">
        <f>_xll.qlSimpleQuoteSetValue(E20,R20/100,Trigger)</f>
        <v>#NUM!</v>
      </c>
    </row>
    <row r="21" spans="1:22" ht="11.25" customHeight="1" x14ac:dyDescent="0.2">
      <c r="B21" s="112">
        <v>2</v>
      </c>
      <c r="C21" s="117" t="str">
        <f t="shared" ref="C21:C31" si="5">"x"&amp;B21+12&amp;"F"</f>
        <v>x14F</v>
      </c>
      <c r="D21" s="114" t="str">
        <f t="shared" si="0"/>
        <v>CNY2x14F_Quote</v>
      </c>
      <c r="E21" s="114" t="str">
        <f>_xll.qlSimpleQuote(D21,,OnRateTickValue,Permanent,Trigger,ObjectOverwrite)</f>
        <v>CNY2x14F_Quote#0000</v>
      </c>
      <c r="F21" s="115" t="str">
        <f>_xll.ohRangeRetrieveError(E21)</f>
        <v/>
      </c>
      <c r="H21" s="106" t="str">
        <f t="shared" si="1"/>
        <v>CNY2x14F</v>
      </c>
      <c r="I21" s="123" t="str">
        <v>CNY2x14F=TRHK</v>
      </c>
      <c r="J21" s="93" t="s">
        <v>81</v>
      </c>
      <c r="K21" s="93" t="s">
        <v>81</v>
      </c>
      <c r="L21" s="93" t="s">
        <v>81</v>
      </c>
      <c r="M21" s="93" t="s">
        <v>81</v>
      </c>
      <c r="N21" s="93" t="e">
        <f t="shared" si="3"/>
        <v>#DIV/0!</v>
      </c>
      <c r="P21" s="93" t="e">
        <v>#DIV/0!</v>
      </c>
      <c r="R21" s="93" t="e">
        <v>#DIV/0!</v>
      </c>
      <c r="S21" s="93" t="e">
        <f>_xll.qlSimpleQuoteSetValue(E21,R21/100,Trigger)</f>
        <v>#NUM!</v>
      </c>
    </row>
    <row r="22" spans="1:22" ht="11.25" customHeight="1" x14ac:dyDescent="0.2">
      <c r="B22" s="112">
        <v>3</v>
      </c>
      <c r="C22" s="117" t="str">
        <f t="shared" si="5"/>
        <v>x15F</v>
      </c>
      <c r="D22" s="114" t="str">
        <f t="shared" si="0"/>
        <v>CNY3x15F_Quote</v>
      </c>
      <c r="E22" s="114" t="str">
        <f>_xll.qlSimpleQuote(D22,,OnRateTickValue,Permanent,Trigger,ObjectOverwrite)</f>
        <v>CNY3x15F_Quote#0000</v>
      </c>
      <c r="F22" s="115" t="str">
        <f>_xll.ohRangeRetrieveError(E22)</f>
        <v/>
      </c>
      <c r="H22" s="106" t="str">
        <f t="shared" si="1"/>
        <v>CNY3x15F</v>
      </c>
      <c r="I22" s="123" t="str">
        <v>CNY3x15F=TRHK</v>
      </c>
      <c r="J22" s="93" t="s">
        <v>81</v>
      </c>
      <c r="K22" s="93" t="s">
        <v>81</v>
      </c>
      <c r="L22" s="93" t="s">
        <v>81</v>
      </c>
      <c r="M22" s="93" t="s">
        <v>81</v>
      </c>
      <c r="N22" s="93" t="e">
        <f t="shared" si="3"/>
        <v>#DIV/0!</v>
      </c>
      <c r="P22" s="93" t="e">
        <v>#DIV/0!</v>
      </c>
      <c r="R22" s="93" t="e">
        <v>#DIV/0!</v>
      </c>
      <c r="S22" s="93" t="e">
        <f>_xll.qlSimpleQuoteSetValue(E22,R22/100,Trigger)</f>
        <v>#NUM!</v>
      </c>
    </row>
    <row r="23" spans="1:22" ht="11.25" customHeight="1" x14ac:dyDescent="0.2">
      <c r="B23" s="112">
        <v>4</v>
      </c>
      <c r="C23" s="117" t="str">
        <f t="shared" si="5"/>
        <v>x16F</v>
      </c>
      <c r="D23" s="114" t="str">
        <f t="shared" si="0"/>
        <v>CNY4x16F_Quote</v>
      </c>
      <c r="E23" s="114" t="str">
        <f>_xll.qlSimpleQuote(D23,,OnRateTickValue,Permanent,Trigger,ObjectOverwrite)</f>
        <v>CNY4x16F_Quote#0000</v>
      </c>
      <c r="F23" s="115" t="str">
        <f>_xll.ohRangeRetrieveError(E23)</f>
        <v/>
      </c>
      <c r="H23" s="106" t="str">
        <f t="shared" si="1"/>
        <v>CNY4x16F</v>
      </c>
      <c r="I23" s="123" t="str">
        <v>CNY4x16F=TRHK</v>
      </c>
      <c r="J23" s="93" t="s">
        <v>81</v>
      </c>
      <c r="K23" s="93" t="s">
        <v>81</v>
      </c>
      <c r="L23" s="93" t="s">
        <v>81</v>
      </c>
      <c r="M23" s="93" t="s">
        <v>81</v>
      </c>
      <c r="N23" s="93" t="e">
        <f t="shared" si="3"/>
        <v>#DIV/0!</v>
      </c>
      <c r="P23" s="93" t="e">
        <v>#DIV/0!</v>
      </c>
      <c r="R23" s="93" t="e">
        <v>#DIV/0!</v>
      </c>
      <c r="S23" s="93" t="e">
        <f>_xll.qlSimpleQuoteSetValue(E23,R23/100,Trigger)</f>
        <v>#NUM!</v>
      </c>
    </row>
    <row r="24" spans="1:22" ht="11.25" customHeight="1" x14ac:dyDescent="0.2">
      <c r="B24" s="112">
        <v>5</v>
      </c>
      <c r="C24" s="117" t="str">
        <f t="shared" si="5"/>
        <v>x17F</v>
      </c>
      <c r="D24" s="114" t="str">
        <f t="shared" si="0"/>
        <v>CNY5x17F_Quote</v>
      </c>
      <c r="E24" s="114" t="str">
        <f>_xll.qlSimpleQuote(D24,,OnRateTickValue,Permanent,Trigger,ObjectOverwrite)</f>
        <v>CNY5x17F_Quote#0000</v>
      </c>
      <c r="F24" s="115" t="str">
        <f>_xll.ohRangeRetrieveError(E24)</f>
        <v/>
      </c>
      <c r="H24" s="106" t="str">
        <f t="shared" si="1"/>
        <v>CNY5x17F</v>
      </c>
      <c r="I24" s="123" t="str">
        <v>CNY5x17F=TRHK</v>
      </c>
      <c r="J24" s="93" t="s">
        <v>81</v>
      </c>
      <c r="K24" s="93" t="s">
        <v>81</v>
      </c>
      <c r="L24" s="93" t="s">
        <v>81</v>
      </c>
      <c r="M24" s="93" t="s">
        <v>81</v>
      </c>
      <c r="N24" s="93" t="e">
        <f t="shared" si="3"/>
        <v>#DIV/0!</v>
      </c>
      <c r="P24" s="93" t="e">
        <v>#DIV/0!</v>
      </c>
      <c r="R24" s="93" t="e">
        <v>#DIV/0!</v>
      </c>
      <c r="S24" s="93" t="e">
        <f>_xll.qlSimpleQuoteSetValue(E24,R24/100,Trigger)</f>
        <v>#NUM!</v>
      </c>
    </row>
    <row r="25" spans="1:22" ht="11.25" customHeight="1" x14ac:dyDescent="0.2">
      <c r="B25" s="112">
        <v>6</v>
      </c>
      <c r="C25" s="117" t="str">
        <f t="shared" si="5"/>
        <v>x18F</v>
      </c>
      <c r="D25" s="114" t="str">
        <f t="shared" si="0"/>
        <v>CNY6x18F_Quote</v>
      </c>
      <c r="E25" s="114" t="str">
        <f>_xll.qlSimpleQuote(D25,,OnRateTickValue,Permanent,Trigger,ObjectOverwrite)</f>
        <v>CNY6x18F_Quote#0000</v>
      </c>
      <c r="F25" s="115" t="str">
        <f>_xll.ohRangeRetrieveError(E25)</f>
        <v/>
      </c>
      <c r="H25" s="106" t="str">
        <f t="shared" si="1"/>
        <v>CNY6x18F</v>
      </c>
      <c r="I25" s="123" t="str">
        <v>CNY6x18F=TRHK</v>
      </c>
      <c r="J25" s="93" t="s">
        <v>81</v>
      </c>
      <c r="K25" s="93" t="s">
        <v>81</v>
      </c>
      <c r="L25" s="93" t="s">
        <v>81</v>
      </c>
      <c r="M25" s="93" t="s">
        <v>81</v>
      </c>
      <c r="N25" s="93" t="e">
        <f t="shared" si="3"/>
        <v>#DIV/0!</v>
      </c>
      <c r="P25" s="93" t="e">
        <v>#DIV/0!</v>
      </c>
      <c r="R25" s="93" t="e">
        <v>#DIV/0!</v>
      </c>
      <c r="S25" s="93" t="e">
        <f>_xll.qlSimpleQuoteSetValue(E25,R25/100,Trigger)</f>
        <v>#NUM!</v>
      </c>
    </row>
    <row r="26" spans="1:22" ht="11.25" customHeight="1" x14ac:dyDescent="0.2">
      <c r="B26" s="112">
        <v>7</v>
      </c>
      <c r="C26" s="117" t="str">
        <f t="shared" si="5"/>
        <v>x19F</v>
      </c>
      <c r="D26" s="114" t="str">
        <f t="shared" si="0"/>
        <v>CNY7x19F_Quote</v>
      </c>
      <c r="E26" s="114" t="str">
        <f>_xll.qlSimpleQuote(D26,,OnRateTickValue,Permanent,Trigger,ObjectOverwrite)</f>
        <v>CNY7x19F_Quote#0000</v>
      </c>
      <c r="F26" s="115" t="str">
        <f>_xll.ohRangeRetrieveError(E26)</f>
        <v/>
      </c>
      <c r="H26" s="106" t="str">
        <f t="shared" si="1"/>
        <v>CNY7x19F</v>
      </c>
      <c r="I26" s="123" t="str">
        <v>CNY7x19F=TRHK</v>
      </c>
      <c r="J26" s="93" t="s">
        <v>81</v>
      </c>
      <c r="K26" s="93" t="s">
        <v>81</v>
      </c>
      <c r="L26" s="93" t="s">
        <v>81</v>
      </c>
      <c r="M26" s="93" t="s">
        <v>81</v>
      </c>
      <c r="N26" s="93" t="e">
        <f t="shared" si="3"/>
        <v>#DIV/0!</v>
      </c>
      <c r="P26" s="93" t="e">
        <v>#DIV/0!</v>
      </c>
      <c r="R26" s="93" t="e">
        <v>#DIV/0!</v>
      </c>
      <c r="S26" s="93" t="e">
        <f>_xll.qlSimpleQuoteSetValue(E26,R26/100,Trigger)</f>
        <v>#NUM!</v>
      </c>
    </row>
    <row r="27" spans="1:22" ht="11.25" customHeight="1" x14ac:dyDescent="0.2">
      <c r="B27" s="112">
        <v>8</v>
      </c>
      <c r="C27" s="117" t="str">
        <f t="shared" si="5"/>
        <v>x20F</v>
      </c>
      <c r="D27" s="114" t="str">
        <f t="shared" si="0"/>
        <v>CNY8x20F_Quote</v>
      </c>
      <c r="E27" s="114" t="str">
        <f>_xll.qlSimpleQuote(D27,,OnRateTickValue,Permanent,Trigger,ObjectOverwrite)</f>
        <v>CNY8x20F_Quote#0000</v>
      </c>
      <c r="F27" s="115" t="str">
        <f>_xll.ohRangeRetrieveError(E27)</f>
        <v/>
      </c>
      <c r="H27" s="106" t="str">
        <f t="shared" si="1"/>
        <v>CNY8x20F</v>
      </c>
      <c r="I27" s="123" t="str">
        <v>CNY8x20F=TRHK</v>
      </c>
      <c r="J27" s="93" t="s">
        <v>81</v>
      </c>
      <c r="K27" s="93" t="s">
        <v>81</v>
      </c>
      <c r="L27" s="93" t="s">
        <v>81</v>
      </c>
      <c r="M27" s="93" t="s">
        <v>81</v>
      </c>
      <c r="N27" s="93" t="e">
        <f t="shared" si="3"/>
        <v>#DIV/0!</v>
      </c>
      <c r="P27" s="93" t="e">
        <v>#DIV/0!</v>
      </c>
      <c r="R27" s="93" t="e">
        <v>#DIV/0!</v>
      </c>
      <c r="S27" s="93" t="e">
        <f>_xll.qlSimpleQuoteSetValue(E27,R27/100,Trigger)</f>
        <v>#NUM!</v>
      </c>
    </row>
    <row r="28" spans="1:22" ht="11.25" customHeight="1" x14ac:dyDescent="0.2">
      <c r="B28" s="112">
        <v>9</v>
      </c>
      <c r="C28" s="117" t="str">
        <f t="shared" si="5"/>
        <v>x21F</v>
      </c>
      <c r="D28" s="114" t="str">
        <f t="shared" si="0"/>
        <v>CNY9x21F_Quote</v>
      </c>
      <c r="E28" s="114" t="str">
        <f>_xll.qlSimpleQuote(D28,,OnRateTickValue,Permanent,Trigger,ObjectOverwrite)</f>
        <v>CNY9x21F_Quote#0000</v>
      </c>
      <c r="F28" s="115" t="str">
        <f>_xll.ohRangeRetrieveError(E28)</f>
        <v/>
      </c>
      <c r="H28" s="106" t="str">
        <f t="shared" si="1"/>
        <v>CNY9x21F</v>
      </c>
      <c r="I28" s="123" t="str">
        <v>CNY9x21F=TRHK</v>
      </c>
      <c r="J28" s="93" t="s">
        <v>81</v>
      </c>
      <c r="K28" s="93" t="s">
        <v>81</v>
      </c>
      <c r="L28" s="93" t="s">
        <v>81</v>
      </c>
      <c r="M28" s="93" t="s">
        <v>81</v>
      </c>
      <c r="N28" s="93" t="e">
        <f t="shared" si="3"/>
        <v>#DIV/0!</v>
      </c>
      <c r="P28" s="93" t="e">
        <v>#DIV/0!</v>
      </c>
      <c r="R28" s="93" t="e">
        <v>#DIV/0!</v>
      </c>
      <c r="S28" s="93" t="e">
        <f>_xll.qlSimpleQuoteSetValue(E28,R28/100,Trigger)</f>
        <v>#NUM!</v>
      </c>
    </row>
    <row r="29" spans="1:22" ht="11.25" customHeight="1" x14ac:dyDescent="0.2">
      <c r="B29" s="112">
        <v>10</v>
      </c>
      <c r="C29" s="117" t="str">
        <f t="shared" si="5"/>
        <v>x22F</v>
      </c>
      <c r="D29" s="114" t="str">
        <f t="shared" si="0"/>
        <v>CNY10x22F_Quote</v>
      </c>
      <c r="E29" s="114" t="str">
        <f>_xll.qlSimpleQuote(D29,,OnRateTickValue,Permanent,Trigger,ObjectOverwrite)</f>
        <v>CNY10x22F_Quote#0000</v>
      </c>
      <c r="F29" s="115" t="str">
        <f>_xll.ohRangeRetrieveError(E29)</f>
        <v/>
      </c>
      <c r="H29" s="106" t="str">
        <f t="shared" si="1"/>
        <v>CNY10x22F</v>
      </c>
      <c r="I29" s="123" t="str">
        <v>CNY10x22F=TRHK</v>
      </c>
      <c r="J29" s="93" t="s">
        <v>81</v>
      </c>
      <c r="K29" s="93" t="s">
        <v>81</v>
      </c>
      <c r="L29" s="93" t="s">
        <v>81</v>
      </c>
      <c r="M29" s="93" t="s">
        <v>81</v>
      </c>
      <c r="N29" s="93" t="e">
        <f t="shared" si="3"/>
        <v>#DIV/0!</v>
      </c>
      <c r="P29" s="93" t="e">
        <v>#DIV/0!</v>
      </c>
      <c r="R29" s="93" t="e">
        <v>#DIV/0!</v>
      </c>
      <c r="S29" s="93" t="e">
        <f>_xll.qlSimpleQuoteSetValue(E29,R29/100,Trigger)</f>
        <v>#NUM!</v>
      </c>
    </row>
    <row r="30" spans="1:22" ht="11.25" customHeight="1" x14ac:dyDescent="0.2">
      <c r="B30" s="112">
        <v>11</v>
      </c>
      <c r="C30" s="117" t="str">
        <f t="shared" si="5"/>
        <v>x23F</v>
      </c>
      <c r="D30" s="114" t="str">
        <f t="shared" si="0"/>
        <v>CNY11x23F_Quote</v>
      </c>
      <c r="E30" s="114" t="str">
        <f>_xll.qlSimpleQuote(D30,,OnRateTickValue,Permanent,Trigger,ObjectOverwrite)</f>
        <v>CNY11x23F_Quote#0000</v>
      </c>
      <c r="F30" s="115" t="str">
        <f>_xll.ohRangeRetrieveError(E30)</f>
        <v/>
      </c>
      <c r="H30" s="106" t="str">
        <f t="shared" si="1"/>
        <v>CNY11x23F</v>
      </c>
      <c r="I30" s="123" t="str">
        <v>CNY11x23F=TRHK</v>
      </c>
      <c r="J30" s="93" t="s">
        <v>81</v>
      </c>
      <c r="K30" s="93" t="s">
        <v>81</v>
      </c>
      <c r="L30" s="93" t="s">
        <v>81</v>
      </c>
      <c r="M30" s="93" t="s">
        <v>81</v>
      </c>
      <c r="N30" s="93" t="e">
        <f t="shared" si="3"/>
        <v>#DIV/0!</v>
      </c>
      <c r="P30" s="93" t="e">
        <v>#DIV/0!</v>
      </c>
      <c r="R30" s="93" t="e">
        <v>#DIV/0!</v>
      </c>
      <c r="S30" s="93" t="e">
        <f>_xll.qlSimpleQuoteSetValue(E30,R30/100,Trigger)</f>
        <v>#NUM!</v>
      </c>
    </row>
    <row r="31" spans="1:22" ht="11.25" customHeight="1" x14ac:dyDescent="0.2">
      <c r="B31" s="113">
        <v>12</v>
      </c>
      <c r="C31" s="118" t="str">
        <f t="shared" si="5"/>
        <v>x24F</v>
      </c>
      <c r="D31" s="109" t="str">
        <f t="shared" si="0"/>
        <v>CNY12x24F_Quote</v>
      </c>
      <c r="E31" s="109" t="str">
        <f>_xll.qlSimpleQuote(D31,,OnRateTickValue,Permanent,Trigger,ObjectOverwrite)</f>
        <v>CNY12x24F_Quote#0000</v>
      </c>
      <c r="F31" s="116" t="str">
        <f>_xll.ohRangeRetrieveError(E31)</f>
        <v/>
      </c>
      <c r="H31" s="107" t="str">
        <f t="shared" si="1"/>
        <v>CNY12x24F</v>
      </c>
      <c r="I31" s="124" t="str">
        <v>CNY12x24F=TRHK</v>
      </c>
      <c r="J31" s="94" t="s">
        <v>81</v>
      </c>
      <c r="K31" s="94" t="s">
        <v>81</v>
      </c>
      <c r="L31" s="94" t="s">
        <v>81</v>
      </c>
      <c r="M31" s="94" t="s">
        <v>81</v>
      </c>
      <c r="N31" s="94" t="e">
        <f t="shared" si="3"/>
        <v>#DIV/0!</v>
      </c>
      <c r="P31" s="94" t="e">
        <v>#DIV/0!</v>
      </c>
      <c r="R31" s="94" t="e">
        <v>#DIV/0!</v>
      </c>
      <c r="S31" s="94" t="e">
        <f>_xll.qlSimpleQuoteSetValue(E31,R31/100,Trigger)</f>
        <v>#NUM!</v>
      </c>
    </row>
    <row r="36" s="78" customFormat="1" x14ac:dyDescent="0.2"/>
  </sheetData>
  <dataValidations count="1">
    <dataValidation type="list" showInputMessage="1" showErrorMessage="1" sqref="I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showGridLines="0" workbookViewId="0">
      <selection activeCell="I4" sqref="I4"/>
    </sheetView>
  </sheetViews>
  <sheetFormatPr defaultRowHeight="11.25" x14ac:dyDescent="0.2"/>
  <cols>
    <col min="1" max="1" width="2.7109375" style="78" customWidth="1"/>
    <col min="2" max="2" width="3" style="78" bestFit="1" customWidth="1"/>
    <col min="3" max="3" width="5" style="78" bestFit="1" customWidth="1"/>
    <col min="4" max="4" width="16.140625" style="78" bestFit="1" customWidth="1"/>
    <col min="5" max="5" width="21.42578125" style="78" bestFit="1" customWidth="1"/>
    <col min="6" max="6" width="39.5703125" style="120" customWidth="1"/>
    <col min="7" max="7" width="2.7109375" style="78" customWidth="1"/>
    <col min="8" max="8" width="12" style="78" bestFit="1" customWidth="1"/>
    <col min="9" max="9" width="15.140625" style="78" bestFit="1" customWidth="1"/>
    <col min="10" max="14" width="10.7109375" style="78" customWidth="1"/>
    <col min="15" max="15" width="2.7109375" style="78" customWidth="1"/>
    <col min="16" max="16" width="10.7109375" style="78" customWidth="1"/>
    <col min="17" max="17" width="2.7109375" style="78" customWidth="1"/>
    <col min="18" max="19" width="10.7109375" style="78" customWidth="1"/>
    <col min="20" max="20" width="2.7109375" style="78" customWidth="1"/>
    <col min="21" max="16384" width="9.140625" style="78"/>
  </cols>
  <sheetData>
    <row r="1" spans="1:22" ht="11.25" customHeight="1" x14ac:dyDescent="0.2">
      <c r="A1" s="120"/>
      <c r="E1" s="120"/>
      <c r="F1" s="78"/>
    </row>
    <row r="2" spans="1:22" ht="11.25" customHeight="1" x14ac:dyDescent="0.2">
      <c r="A2" s="80"/>
      <c r="E2" s="120"/>
      <c r="F2" s="78"/>
      <c r="I2" s="108" t="s">
        <v>123</v>
      </c>
      <c r="J2" s="80"/>
      <c r="K2" s="80"/>
      <c r="L2" s="80"/>
      <c r="M2" s="80"/>
      <c r="N2" s="80"/>
      <c r="O2" s="80"/>
      <c r="P2" s="80"/>
      <c r="Q2" s="80"/>
      <c r="R2" s="80"/>
    </row>
    <row r="3" spans="1:22" ht="11.25" customHeight="1" x14ac:dyDescent="0.2">
      <c r="A3" s="80"/>
      <c r="E3" s="120"/>
      <c r="F3" s="78"/>
      <c r="J3" s="80"/>
      <c r="K3" s="80"/>
      <c r="L3" s="80"/>
      <c r="M3" s="80"/>
      <c r="N3" s="80"/>
      <c r="O3" s="80"/>
      <c r="P3" s="80"/>
      <c r="Q3" s="80"/>
      <c r="S3" s="78">
        <f>_xll.ohTrigger(S5:S31)</f>
        <v>2</v>
      </c>
      <c r="T3" s="80"/>
    </row>
    <row r="4" spans="1:22" ht="24.75" customHeight="1" x14ac:dyDescent="0.2">
      <c r="A4" s="80"/>
      <c r="B4" s="119"/>
      <c r="C4" s="132"/>
      <c r="D4" s="133" t="s">
        <v>156</v>
      </c>
      <c r="E4" s="134" t="s">
        <v>155</v>
      </c>
      <c r="F4" s="135" t="str">
        <f>_xll.ohRangeRetrieveError(E4)</f>
        <v/>
      </c>
      <c r="G4" s="136"/>
      <c r="H4" s="91" t="s">
        <v>159</v>
      </c>
      <c r="I4" s="125" t="str">
        <f>_xll.RData(I5:I31,J4:M4,"RTFEED:IDN",ReutersRtMode,,J5)</f>
        <v>Updated at 15:26:09</v>
      </c>
      <c r="J4" s="91" t="s">
        <v>74</v>
      </c>
      <c r="K4" s="91" t="s">
        <v>73</v>
      </c>
      <c r="L4" s="91" t="s">
        <v>85</v>
      </c>
      <c r="M4" s="91" t="s">
        <v>91</v>
      </c>
      <c r="N4" s="91" t="s">
        <v>160</v>
      </c>
      <c r="O4" s="137"/>
      <c r="P4" s="91" t="s">
        <v>89</v>
      </c>
      <c r="Q4" s="137"/>
      <c r="R4" s="91" t="s">
        <v>88</v>
      </c>
      <c r="S4" s="91" t="s">
        <v>87</v>
      </c>
      <c r="T4" s="80"/>
      <c r="V4" s="121"/>
    </row>
    <row r="5" spans="1:22" ht="11.25" customHeight="1" x14ac:dyDescent="0.2">
      <c r="A5" s="80"/>
      <c r="B5" s="112">
        <v>1</v>
      </c>
      <c r="C5" s="117" t="str">
        <f>"X"&amp;B5+3&amp;"F"</f>
        <v>X4F</v>
      </c>
      <c r="D5" s="114" t="str">
        <f t="shared" ref="D5" si="0">OffCurrency&amp;$B5&amp;$C5&amp;QuoteSuffix</f>
        <v>CNH1X4F_Quote</v>
      </c>
      <c r="E5" s="114" t="str">
        <f>_xll.qlSimpleQuote(D5,,OnRateTickValue,Permanent,Trigger,ObjectOverwrite)</f>
        <v>CNH1X4F_Quote#0000</v>
      </c>
      <c r="F5" s="115" t="str">
        <f>_xll.ohRangeRetrieveError(E5)</f>
        <v/>
      </c>
      <c r="H5" s="106" t="str">
        <f t="shared" ref="H5:H31" si="1">OffCurrency&amp;$B5&amp;$C5</f>
        <v>CNH1X4F</v>
      </c>
      <c r="I5" s="123" t="str">
        <f t="array" ref="I5:I31">Instruments&amp;"="&amp;VLOOKUP(Contributor,ContributorTable,2,FALSE)</f>
        <v>CNH1X4F=TRHK</v>
      </c>
      <c r="J5" s="92">
        <v>0</v>
      </c>
      <c r="K5" s="92">
        <v>0</v>
      </c>
      <c r="L5" s="92">
        <v>0</v>
      </c>
      <c r="M5" s="92">
        <v>0</v>
      </c>
      <c r="N5" s="92">
        <f>AVERAGE(J5:K5)</f>
        <v>0</v>
      </c>
      <c r="O5" s="80"/>
      <c r="P5" s="92" t="e">
        <v>#NUM!</v>
      </c>
      <c r="Q5" s="80"/>
      <c r="R5" s="92">
        <f t="array" ref="R5:R31">QuoteLive</f>
        <v>0</v>
      </c>
      <c r="S5" s="92">
        <f>_xll.qlSimpleQuoteSetValue(E5,R5/100,Trigger)</f>
        <v>0</v>
      </c>
      <c r="T5" s="80"/>
      <c r="V5" s="122"/>
    </row>
    <row r="6" spans="1:22" ht="11.25" customHeight="1" x14ac:dyDescent="0.2">
      <c r="A6" s="80"/>
      <c r="B6" s="112">
        <v>2</v>
      </c>
      <c r="C6" s="117" t="str">
        <f t="shared" ref="C6:C10" si="2">"X"&amp;B6+3&amp;"F"</f>
        <v>X5F</v>
      </c>
      <c r="D6" s="114" t="str">
        <f t="shared" ref="D6:D31" si="3">OffCurrency&amp;$B6&amp;$C6&amp;QuoteSuffix</f>
        <v>CNH2X5F_Quote</v>
      </c>
      <c r="E6" s="114" t="str">
        <f>_xll.qlSimpleQuote(D6,,OnRateTickValue,Permanent,Trigger,ObjectOverwrite)</f>
        <v>CNH2X5F_Quote#0000</v>
      </c>
      <c r="F6" s="115" t="str">
        <f>_xll.ohRangeRetrieveError(E6)</f>
        <v/>
      </c>
      <c r="H6" s="106" t="str">
        <f t="shared" si="1"/>
        <v>CNH2X5F</v>
      </c>
      <c r="I6" s="123" t="str">
        <v>CNH2X5F=TRHK</v>
      </c>
      <c r="J6" s="93">
        <v>0</v>
      </c>
      <c r="K6" s="93">
        <v>0</v>
      </c>
      <c r="L6" s="93">
        <v>0</v>
      </c>
      <c r="M6" s="93">
        <v>0</v>
      </c>
      <c r="N6" s="93">
        <f t="shared" ref="N6:N31" si="4">AVERAGE(J6:K6)</f>
        <v>0</v>
      </c>
      <c r="O6" s="80"/>
      <c r="P6" s="93" t="e">
        <v>#NUM!</v>
      </c>
      <c r="Q6" s="80"/>
      <c r="R6" s="93">
        <v>0</v>
      </c>
      <c r="S6" s="93">
        <f>_xll.qlSimpleQuoteSetValue(E6,R6/100,Trigger)</f>
        <v>0</v>
      </c>
      <c r="T6" s="80"/>
      <c r="V6" s="122"/>
    </row>
    <row r="7" spans="1:22" ht="11.25" customHeight="1" x14ac:dyDescent="0.2">
      <c r="A7" s="80"/>
      <c r="B7" s="112">
        <v>3</v>
      </c>
      <c r="C7" s="117" t="str">
        <f t="shared" si="2"/>
        <v>X6F</v>
      </c>
      <c r="D7" s="114" t="str">
        <f t="shared" si="3"/>
        <v>CNH3X6F_Quote</v>
      </c>
      <c r="E7" s="114" t="str">
        <f>_xll.qlSimpleQuote(D7,,OnRateTickValue,Permanent,Trigger,ObjectOverwrite)</f>
        <v>CNH3X6F_Quote#0000</v>
      </c>
      <c r="F7" s="115" t="str">
        <f>_xll.ohRangeRetrieveError(E7)</f>
        <v/>
      </c>
      <c r="H7" s="106" t="str">
        <f t="shared" si="1"/>
        <v>CNH3X6F</v>
      </c>
      <c r="I7" s="123" t="str">
        <v>CNH3X6F=TRHK</v>
      </c>
      <c r="J7" s="93">
        <v>2.97</v>
      </c>
      <c r="K7" s="93">
        <v>3.07</v>
      </c>
      <c r="L7" s="93">
        <v>0</v>
      </c>
      <c r="M7" s="93">
        <v>0</v>
      </c>
      <c r="N7" s="93">
        <f t="shared" si="4"/>
        <v>3.02</v>
      </c>
      <c r="O7" s="80"/>
      <c r="P7" s="93">
        <v>2.38</v>
      </c>
      <c r="Q7" s="80"/>
      <c r="R7" s="93">
        <v>3.02</v>
      </c>
      <c r="S7" s="93">
        <f>_xll.qlSimpleQuoteSetValue(E7,R7/100,Trigger)</f>
        <v>0</v>
      </c>
      <c r="T7" s="80"/>
      <c r="V7" s="122"/>
    </row>
    <row r="8" spans="1:22" ht="11.25" customHeight="1" x14ac:dyDescent="0.2">
      <c r="A8" s="80"/>
      <c r="B8" s="112">
        <v>4</v>
      </c>
      <c r="C8" s="117" t="str">
        <f t="shared" si="2"/>
        <v>X7F</v>
      </c>
      <c r="D8" s="114" t="str">
        <f t="shared" si="3"/>
        <v>CNH4X7F_Quote</v>
      </c>
      <c r="E8" s="114" t="str">
        <f>_xll.qlSimpleQuote(D8,,OnRateTickValue,Permanent,Trigger,ObjectOverwrite)</f>
        <v>CNH4X7F_Quote#0000</v>
      </c>
      <c r="F8" s="115" t="str">
        <f>_xll.ohRangeRetrieveError(E8)</f>
        <v/>
      </c>
      <c r="H8" s="106" t="str">
        <f t="shared" si="1"/>
        <v>CNH4X7F</v>
      </c>
      <c r="I8" s="123" t="str">
        <v>CNH4X7F=TRHK</v>
      </c>
      <c r="J8" s="93" t="s">
        <v>81</v>
      </c>
      <c r="K8" s="93" t="s">
        <v>81</v>
      </c>
      <c r="L8" s="93" t="s">
        <v>81</v>
      </c>
      <c r="M8" s="93" t="s">
        <v>81</v>
      </c>
      <c r="N8" s="93" t="e">
        <f t="shared" si="4"/>
        <v>#DIV/0!</v>
      </c>
      <c r="O8" s="80"/>
      <c r="P8" s="93" t="e">
        <v>#NUM!</v>
      </c>
      <c r="Q8" s="80"/>
      <c r="R8" s="93" t="e">
        <v>#DIV/0!</v>
      </c>
      <c r="S8" s="93" t="e">
        <f>_xll.qlSimpleQuoteSetValue(E8,R8/100,Trigger)</f>
        <v>#NUM!</v>
      </c>
      <c r="T8" s="80"/>
      <c r="V8" s="122"/>
    </row>
    <row r="9" spans="1:22" ht="11.25" customHeight="1" x14ac:dyDescent="0.2">
      <c r="A9" s="80"/>
      <c r="B9" s="112">
        <v>5</v>
      </c>
      <c r="C9" s="117" t="str">
        <f t="shared" si="2"/>
        <v>X8F</v>
      </c>
      <c r="D9" s="114" t="str">
        <f t="shared" si="3"/>
        <v>CNH5X8F_Quote</v>
      </c>
      <c r="E9" s="114" t="str">
        <f>_xll.qlSimpleQuote(D9,,OnRateTickValue,Permanent,Trigger,ObjectOverwrite)</f>
        <v>CNH5X8F_Quote#0000</v>
      </c>
      <c r="F9" s="115" t="str">
        <f>_xll.ohRangeRetrieveError(E9)</f>
        <v/>
      </c>
      <c r="H9" s="106" t="str">
        <f t="shared" si="1"/>
        <v>CNH5X8F</v>
      </c>
      <c r="I9" s="123" t="str">
        <v>CNH5X8F=TRHK</v>
      </c>
      <c r="J9" s="93" t="s">
        <v>81</v>
      </c>
      <c r="K9" s="93" t="s">
        <v>81</v>
      </c>
      <c r="L9" s="93" t="s">
        <v>81</v>
      </c>
      <c r="M9" s="93" t="s">
        <v>81</v>
      </c>
      <c r="N9" s="93" t="e">
        <f t="shared" si="4"/>
        <v>#DIV/0!</v>
      </c>
      <c r="O9" s="80"/>
      <c r="P9" s="93" t="e">
        <v>#NUM!</v>
      </c>
      <c r="Q9" s="80"/>
      <c r="R9" s="93" t="e">
        <v>#DIV/0!</v>
      </c>
      <c r="S9" s="93" t="e">
        <f>_xll.qlSimpleQuoteSetValue(E9,R9/100,Trigger)</f>
        <v>#NUM!</v>
      </c>
      <c r="T9" s="80"/>
      <c r="V9" s="122"/>
    </row>
    <row r="10" spans="1:22" ht="11.25" customHeight="1" x14ac:dyDescent="0.2">
      <c r="A10" s="80"/>
      <c r="B10" s="112">
        <v>6</v>
      </c>
      <c r="C10" s="117" t="str">
        <f t="shared" si="2"/>
        <v>X9F</v>
      </c>
      <c r="D10" s="114" t="str">
        <f t="shared" si="3"/>
        <v>CNH6X9F_Quote</v>
      </c>
      <c r="E10" s="114" t="str">
        <f>_xll.qlSimpleQuote(D10,,OnRateTickValue,Permanent,Trigger,ObjectOverwrite)</f>
        <v>CNH6X9F_Quote#0000</v>
      </c>
      <c r="F10" s="115" t="str">
        <f>_xll.ohRangeRetrieveError(E10)</f>
        <v/>
      </c>
      <c r="H10" s="106" t="str">
        <f t="shared" si="1"/>
        <v>CNH6X9F</v>
      </c>
      <c r="I10" s="123" t="str">
        <v>CNH6X9F=TRHK</v>
      </c>
      <c r="J10" s="93">
        <v>3</v>
      </c>
      <c r="K10" s="93">
        <v>3.1</v>
      </c>
      <c r="L10" s="93">
        <v>0</v>
      </c>
      <c r="M10" s="93">
        <v>0</v>
      </c>
      <c r="N10" s="93">
        <f t="shared" si="4"/>
        <v>3.05</v>
      </c>
      <c r="O10" s="80"/>
      <c r="P10" s="93">
        <v>2.4500000000000002</v>
      </c>
      <c r="Q10" s="80"/>
      <c r="R10" s="93">
        <v>3.05</v>
      </c>
      <c r="S10" s="93">
        <f>_xll.qlSimpleQuoteSetValue(E10,R10/100,Trigger)</f>
        <v>0</v>
      </c>
      <c r="T10" s="80"/>
      <c r="V10" s="122"/>
    </row>
    <row r="11" spans="1:22" ht="11.25" customHeight="1" x14ac:dyDescent="0.2">
      <c r="A11" s="80"/>
      <c r="B11" s="129">
        <v>1</v>
      </c>
      <c r="C11" s="110" t="str">
        <f>"X"&amp;B11+6&amp;"F"</f>
        <v>X7F</v>
      </c>
      <c r="D11" s="111" t="str">
        <f t="shared" si="3"/>
        <v>CNH1X7F_Quote</v>
      </c>
      <c r="E11" s="111" t="str">
        <f>_xll.qlSimpleQuote(D11,,OnRateTickValue,Permanent,Trigger,ObjectOverwrite)</f>
        <v>CNH1X7F_Quote#0000</v>
      </c>
      <c r="F11" s="130" t="str">
        <f>_xll.ohRangeRetrieveError(E11)</f>
        <v/>
      </c>
      <c r="H11" s="105" t="str">
        <f t="shared" si="1"/>
        <v>CNH1X7F</v>
      </c>
      <c r="I11" s="131" t="str">
        <v>CNH1X7F=TRHK</v>
      </c>
      <c r="J11" s="92">
        <v>0</v>
      </c>
      <c r="K11" s="92">
        <v>0</v>
      </c>
      <c r="L11" s="92">
        <v>0</v>
      </c>
      <c r="M11" s="92">
        <v>0</v>
      </c>
      <c r="N11" s="92">
        <f t="shared" si="4"/>
        <v>0</v>
      </c>
      <c r="O11" s="80"/>
      <c r="P11" s="92" t="e">
        <v>#NUM!</v>
      </c>
      <c r="Q11" s="80"/>
      <c r="R11" s="92">
        <v>0</v>
      </c>
      <c r="S11" s="92">
        <f>_xll.qlSimpleQuoteSetValue(E11,R11/100,Trigger)</f>
        <v>0</v>
      </c>
      <c r="T11" s="80"/>
      <c r="V11" s="122"/>
    </row>
    <row r="12" spans="1:22" ht="11.25" customHeight="1" x14ac:dyDescent="0.2">
      <c r="A12" s="80"/>
      <c r="B12" s="112">
        <v>2</v>
      </c>
      <c r="C12" s="117" t="str">
        <f t="shared" ref="C12:C19" si="5">"X"&amp;B12+6&amp;"F"</f>
        <v>X8F</v>
      </c>
      <c r="D12" s="114" t="str">
        <f t="shared" si="3"/>
        <v>CNH2X8F_Quote</v>
      </c>
      <c r="E12" s="114" t="str">
        <f>_xll.qlSimpleQuote(D12,,OnRateTickValue,Permanent,Trigger,ObjectOverwrite)</f>
        <v>CNH2X8F_Quote#0000</v>
      </c>
      <c r="F12" s="115" t="str">
        <f>_xll.ohRangeRetrieveError(E12)</f>
        <v/>
      </c>
      <c r="H12" s="106" t="str">
        <f t="shared" si="1"/>
        <v>CNH2X8F</v>
      </c>
      <c r="I12" s="123" t="str">
        <v>CNH2X8F=TRHK</v>
      </c>
      <c r="J12" s="93">
        <v>0</v>
      </c>
      <c r="K12" s="93">
        <v>0</v>
      </c>
      <c r="L12" s="93">
        <v>0</v>
      </c>
      <c r="M12" s="93">
        <v>0</v>
      </c>
      <c r="N12" s="93">
        <f t="shared" si="4"/>
        <v>0</v>
      </c>
      <c r="O12" s="80"/>
      <c r="P12" s="93" t="e">
        <v>#NUM!</v>
      </c>
      <c r="Q12" s="80"/>
      <c r="R12" s="93">
        <v>0</v>
      </c>
      <c r="S12" s="93">
        <f>_xll.qlSimpleQuoteSetValue(E12,R12/100,Trigger)</f>
        <v>0</v>
      </c>
      <c r="T12" s="80"/>
      <c r="V12" s="122"/>
    </row>
    <row r="13" spans="1:22" ht="11.25" customHeight="1" x14ac:dyDescent="0.2">
      <c r="A13" s="80"/>
      <c r="B13" s="112">
        <v>3</v>
      </c>
      <c r="C13" s="117" t="str">
        <f t="shared" si="5"/>
        <v>X9F</v>
      </c>
      <c r="D13" s="114" t="str">
        <f t="shared" si="3"/>
        <v>CNH3X9F_Quote</v>
      </c>
      <c r="E13" s="114" t="str">
        <f>_xll.qlSimpleQuote(D13,,OnRateTickValue,Permanent,Trigger,ObjectOverwrite)</f>
        <v>CNH3X9F_Quote#0000</v>
      </c>
      <c r="F13" s="115" t="str">
        <f>_xll.ohRangeRetrieveError(E13)</f>
        <v/>
      </c>
      <c r="H13" s="106" t="str">
        <f t="shared" si="1"/>
        <v>CNH3X9F</v>
      </c>
      <c r="I13" s="123" t="str">
        <v>CNH3X9F=TRHK</v>
      </c>
      <c r="J13" s="93">
        <v>2.95</v>
      </c>
      <c r="K13" s="93">
        <v>3.15</v>
      </c>
      <c r="L13" s="93">
        <v>0</v>
      </c>
      <c r="M13" s="93">
        <v>0</v>
      </c>
      <c r="N13" s="93">
        <f t="shared" si="4"/>
        <v>3.05</v>
      </c>
      <c r="O13" s="80"/>
      <c r="P13" s="93">
        <v>2.8</v>
      </c>
      <c r="Q13" s="80"/>
      <c r="R13" s="93">
        <v>3.05</v>
      </c>
      <c r="S13" s="93">
        <f>_xll.qlSimpleQuoteSetValue(E13,R13/100,Trigger)</f>
        <v>0</v>
      </c>
      <c r="T13" s="80"/>
      <c r="V13" s="122"/>
    </row>
    <row r="14" spans="1:22" ht="11.25" customHeight="1" x14ac:dyDescent="0.2">
      <c r="A14" s="80"/>
      <c r="B14" s="112">
        <v>4</v>
      </c>
      <c r="C14" s="117" t="str">
        <f t="shared" si="5"/>
        <v>X10F</v>
      </c>
      <c r="D14" s="114" t="str">
        <f t="shared" si="3"/>
        <v>CNH4X10F_Quote</v>
      </c>
      <c r="E14" s="114" t="str">
        <f>_xll.qlSimpleQuote(D14,,OnRateTickValue,Permanent,Trigger,ObjectOverwrite)</f>
        <v>CNH4X10F_Quote#0000</v>
      </c>
      <c r="F14" s="115" t="str">
        <f>_xll.ohRangeRetrieveError(E14)</f>
        <v/>
      </c>
      <c r="H14" s="106" t="str">
        <f t="shared" si="1"/>
        <v>CNH4X10F</v>
      </c>
      <c r="I14" s="123" t="str">
        <v>CNH4X10F=TRHK</v>
      </c>
      <c r="J14" s="93" t="s">
        <v>81</v>
      </c>
      <c r="K14" s="93" t="s">
        <v>81</v>
      </c>
      <c r="L14" s="93" t="s">
        <v>81</v>
      </c>
      <c r="M14" s="93" t="s">
        <v>81</v>
      </c>
      <c r="N14" s="93" t="e">
        <f t="shared" si="4"/>
        <v>#DIV/0!</v>
      </c>
      <c r="O14" s="80"/>
      <c r="P14" s="93" t="e">
        <v>#NUM!</v>
      </c>
      <c r="Q14" s="80"/>
      <c r="R14" s="93" t="e">
        <v>#DIV/0!</v>
      </c>
      <c r="S14" s="93" t="e">
        <f>_xll.qlSimpleQuoteSetValue(E14,R14/100,Trigger)</f>
        <v>#NUM!</v>
      </c>
      <c r="T14" s="80"/>
      <c r="V14" s="122"/>
    </row>
    <row r="15" spans="1:22" ht="11.25" customHeight="1" x14ac:dyDescent="0.2">
      <c r="A15" s="80"/>
      <c r="B15" s="112">
        <v>5</v>
      </c>
      <c r="C15" s="117" t="str">
        <f t="shared" si="5"/>
        <v>X11F</v>
      </c>
      <c r="D15" s="114" t="str">
        <f t="shared" si="3"/>
        <v>CNH5X11F_Quote</v>
      </c>
      <c r="E15" s="114" t="str">
        <f>_xll.qlSimpleQuote(D15,,OnRateTickValue,Permanent,Trigger,ObjectOverwrite)</f>
        <v>CNH5X11F_Quote#0000</v>
      </c>
      <c r="F15" s="115" t="str">
        <f>_xll.ohRangeRetrieveError(E15)</f>
        <v/>
      </c>
      <c r="H15" s="106" t="str">
        <f t="shared" si="1"/>
        <v>CNH5X11F</v>
      </c>
      <c r="I15" s="123" t="str">
        <v>CNH5X11F=TRHK</v>
      </c>
      <c r="J15" s="93" t="s">
        <v>81</v>
      </c>
      <c r="K15" s="93" t="s">
        <v>81</v>
      </c>
      <c r="L15" s="93" t="s">
        <v>81</v>
      </c>
      <c r="M15" s="93" t="s">
        <v>81</v>
      </c>
      <c r="N15" s="93" t="e">
        <f t="shared" si="4"/>
        <v>#DIV/0!</v>
      </c>
      <c r="O15" s="80"/>
      <c r="P15" s="93" t="e">
        <v>#NUM!</v>
      </c>
      <c r="Q15" s="80"/>
      <c r="R15" s="93" t="e">
        <v>#DIV/0!</v>
      </c>
      <c r="S15" s="93" t="e">
        <f>_xll.qlSimpleQuoteSetValue(E15,R15/100,Trigger)</f>
        <v>#NUM!</v>
      </c>
      <c r="T15" s="80"/>
      <c r="V15" s="122"/>
    </row>
    <row r="16" spans="1:22" ht="11.25" customHeight="1" x14ac:dyDescent="0.2">
      <c r="A16" s="80"/>
      <c r="B16" s="112">
        <v>6</v>
      </c>
      <c r="C16" s="117" t="str">
        <f t="shared" si="5"/>
        <v>X12F</v>
      </c>
      <c r="D16" s="114" t="str">
        <f t="shared" si="3"/>
        <v>CNH6X12F_Quote</v>
      </c>
      <c r="E16" s="114" t="str">
        <f>_xll.qlSimpleQuote(D16,,OnRateTickValue,Permanent,Trigger,ObjectOverwrite)</f>
        <v>CNH6X12F_Quote#0000</v>
      </c>
      <c r="F16" s="115" t="str">
        <f>_xll.ohRangeRetrieveError(E16)</f>
        <v/>
      </c>
      <c r="H16" s="106" t="str">
        <f t="shared" si="1"/>
        <v>CNH6X12F</v>
      </c>
      <c r="I16" s="123" t="str">
        <v>CNH6X12F=TRHK</v>
      </c>
      <c r="J16" s="93">
        <v>2.98</v>
      </c>
      <c r="K16" s="93">
        <v>3.18</v>
      </c>
      <c r="L16" s="93">
        <v>0</v>
      </c>
      <c r="M16" s="93">
        <v>0</v>
      </c>
      <c r="N16" s="93">
        <f t="shared" si="4"/>
        <v>3.08</v>
      </c>
      <c r="O16" s="80"/>
      <c r="P16" s="93">
        <v>2.9</v>
      </c>
      <c r="Q16" s="80"/>
      <c r="R16" s="93">
        <v>3.08</v>
      </c>
      <c r="S16" s="93">
        <f>_xll.qlSimpleQuoteSetValue(E16,R16/100,Trigger)</f>
        <v>0</v>
      </c>
      <c r="T16" s="80"/>
      <c r="V16" s="122"/>
    </row>
    <row r="17" spans="1:22" ht="11.25" customHeight="1" x14ac:dyDescent="0.2">
      <c r="A17" s="80"/>
      <c r="B17" s="112">
        <v>9</v>
      </c>
      <c r="C17" s="117" t="str">
        <f t="shared" si="5"/>
        <v>X15F</v>
      </c>
      <c r="D17" s="114" t="str">
        <f t="shared" si="3"/>
        <v>CNH9X15F_Quote</v>
      </c>
      <c r="E17" s="114" t="str">
        <f>_xll.qlSimpleQuote(D17,,OnRateTickValue,Permanent,Trigger,ObjectOverwrite)</f>
        <v>CNH9X15F_Quote#0000</v>
      </c>
      <c r="F17" s="115" t="str">
        <f>_xll.ohRangeRetrieveError(E17)</f>
        <v/>
      </c>
      <c r="H17" s="106" t="str">
        <f t="shared" si="1"/>
        <v>CNH9X15F</v>
      </c>
      <c r="I17" s="123" t="str">
        <v>CNH9X15F=TRHK</v>
      </c>
      <c r="J17" s="93" t="s">
        <v>81</v>
      </c>
      <c r="K17" s="93" t="s">
        <v>81</v>
      </c>
      <c r="L17" s="93" t="s">
        <v>81</v>
      </c>
      <c r="M17" s="93" t="s">
        <v>81</v>
      </c>
      <c r="N17" s="93" t="e">
        <f t="shared" si="4"/>
        <v>#DIV/0!</v>
      </c>
      <c r="O17" s="80"/>
      <c r="P17" s="93" t="e">
        <v>#NUM!</v>
      </c>
      <c r="Q17" s="80"/>
      <c r="R17" s="93" t="e">
        <v>#DIV/0!</v>
      </c>
      <c r="S17" s="93" t="e">
        <f>_xll.qlSimpleQuoteSetValue(E17,R17/100,Trigger)</f>
        <v>#NUM!</v>
      </c>
      <c r="T17" s="80"/>
      <c r="V17" s="122"/>
    </row>
    <row r="18" spans="1:22" ht="11.25" customHeight="1" x14ac:dyDescent="0.2">
      <c r="A18" s="80"/>
      <c r="B18" s="112">
        <v>12</v>
      </c>
      <c r="C18" s="117" t="str">
        <f t="shared" si="5"/>
        <v>X18F</v>
      </c>
      <c r="D18" s="114" t="str">
        <f t="shared" si="3"/>
        <v>CNH12X18F_Quote</v>
      </c>
      <c r="E18" s="114" t="str">
        <f>_xll.qlSimpleQuote(D18,,OnRateTickValue,Permanent,Trigger,ObjectOverwrite)</f>
        <v>CNH12X18F_Quote#0000</v>
      </c>
      <c r="F18" s="115" t="str">
        <f>_xll.ohRangeRetrieveError(E18)</f>
        <v/>
      </c>
      <c r="H18" s="106" t="str">
        <f t="shared" si="1"/>
        <v>CNH12X18F</v>
      </c>
      <c r="I18" s="123" t="str">
        <v>CNH12X18F=TRHK</v>
      </c>
      <c r="J18" s="93" t="s">
        <v>81</v>
      </c>
      <c r="K18" s="93" t="s">
        <v>81</v>
      </c>
      <c r="L18" s="93" t="s">
        <v>81</v>
      </c>
      <c r="M18" s="93" t="s">
        <v>81</v>
      </c>
      <c r="N18" s="93" t="e">
        <f t="shared" si="4"/>
        <v>#DIV/0!</v>
      </c>
      <c r="O18" s="80"/>
      <c r="P18" s="93" t="e">
        <v>#NUM!</v>
      </c>
      <c r="Q18" s="80"/>
      <c r="R18" s="93" t="e">
        <v>#DIV/0!</v>
      </c>
      <c r="S18" s="93" t="e">
        <f>_xll.qlSimpleQuoteSetValue(E18,R18/100,Trigger)</f>
        <v>#NUM!</v>
      </c>
      <c r="T18" s="80"/>
      <c r="V18" s="122"/>
    </row>
    <row r="19" spans="1:22" ht="11.25" customHeight="1" x14ac:dyDescent="0.2">
      <c r="A19" s="80"/>
      <c r="B19" s="113">
        <v>18</v>
      </c>
      <c r="C19" s="118" t="str">
        <f t="shared" si="5"/>
        <v>X24F</v>
      </c>
      <c r="D19" s="109" t="str">
        <f t="shared" si="3"/>
        <v>CNH18X24F_Quote</v>
      </c>
      <c r="E19" s="109" t="str">
        <f>_xll.qlSimpleQuote(D19,,OnRateTickValue,Permanent,Trigger,ObjectOverwrite)</f>
        <v>CNH18X24F_Quote#0000</v>
      </c>
      <c r="F19" s="116" t="str">
        <f>_xll.ohRangeRetrieveError(E19)</f>
        <v/>
      </c>
      <c r="H19" s="107" t="str">
        <f t="shared" si="1"/>
        <v>CNH18X24F</v>
      </c>
      <c r="I19" s="124" t="str">
        <v>CNH18X24F=TRHK</v>
      </c>
      <c r="J19" s="94" t="s">
        <v>81</v>
      </c>
      <c r="K19" s="94" t="s">
        <v>81</v>
      </c>
      <c r="L19" s="94" t="s">
        <v>81</v>
      </c>
      <c r="M19" s="94" t="s">
        <v>81</v>
      </c>
      <c r="N19" s="94" t="e">
        <f t="shared" si="4"/>
        <v>#DIV/0!</v>
      </c>
      <c r="O19" s="80"/>
      <c r="P19" s="94" t="e">
        <v>#NUM!</v>
      </c>
      <c r="Q19" s="80"/>
      <c r="R19" s="94" t="e">
        <v>#DIV/0!</v>
      </c>
      <c r="S19" s="94" t="e">
        <f>_xll.qlSimpleQuoteSetValue(E19,R19/100,Trigger)</f>
        <v>#NUM!</v>
      </c>
      <c r="T19" s="80"/>
      <c r="V19" s="122"/>
    </row>
    <row r="20" spans="1:22" ht="11.25" customHeight="1" x14ac:dyDescent="0.2">
      <c r="B20" s="129">
        <v>1</v>
      </c>
      <c r="C20" s="110" t="str">
        <f>"x"&amp;B20+12&amp;"F"</f>
        <v>x13F</v>
      </c>
      <c r="D20" s="111" t="str">
        <f t="shared" si="3"/>
        <v>CNH1x13F_Quote</v>
      </c>
      <c r="E20" s="111" t="str">
        <f>_xll.qlSimpleQuote(D20,,OnRateTickValue,Permanent,Trigger,ObjectOverwrite)</f>
        <v>CNH1x13F_Quote#0000</v>
      </c>
      <c r="F20" s="130" t="str">
        <f>_xll.ohRangeRetrieveError(E20)</f>
        <v/>
      </c>
      <c r="H20" s="105" t="str">
        <f t="shared" si="1"/>
        <v>CNH1x13F</v>
      </c>
      <c r="I20" s="131" t="str">
        <v>CNH1x13F=TRHK</v>
      </c>
      <c r="J20" s="92" t="s">
        <v>81</v>
      </c>
      <c r="K20" s="92" t="s">
        <v>81</v>
      </c>
      <c r="L20" s="92" t="s">
        <v>81</v>
      </c>
      <c r="M20" s="92" t="s">
        <v>81</v>
      </c>
      <c r="N20" s="92" t="e">
        <f t="shared" si="4"/>
        <v>#DIV/0!</v>
      </c>
      <c r="P20" s="92" t="e">
        <v>#NUM!</v>
      </c>
      <c r="R20" s="92" t="e">
        <v>#DIV/0!</v>
      </c>
      <c r="S20" s="92" t="e">
        <f>_xll.qlSimpleQuoteSetValue(E20,R20/100,Trigger)</f>
        <v>#NUM!</v>
      </c>
    </row>
    <row r="21" spans="1:22" ht="11.25" customHeight="1" x14ac:dyDescent="0.2">
      <c r="B21" s="112">
        <v>2</v>
      </c>
      <c r="C21" s="117" t="str">
        <f t="shared" ref="C21:C31" si="6">"x"&amp;B21+12&amp;"F"</f>
        <v>x14F</v>
      </c>
      <c r="D21" s="114" t="str">
        <f t="shared" si="3"/>
        <v>CNH2x14F_Quote</v>
      </c>
      <c r="E21" s="114" t="str">
        <f>_xll.qlSimpleQuote(D21,,OnRateTickValue,Permanent,Trigger,ObjectOverwrite)</f>
        <v>CNH2x14F_Quote#0000</v>
      </c>
      <c r="F21" s="115" t="str">
        <f>_xll.ohRangeRetrieveError(E21)</f>
        <v/>
      </c>
      <c r="H21" s="106" t="str">
        <f t="shared" si="1"/>
        <v>CNH2x14F</v>
      </c>
      <c r="I21" s="123" t="str">
        <v>CNH2x14F=TRHK</v>
      </c>
      <c r="J21" s="93" t="s">
        <v>81</v>
      </c>
      <c r="K21" s="93" t="s">
        <v>81</v>
      </c>
      <c r="L21" s="93" t="s">
        <v>81</v>
      </c>
      <c r="M21" s="93" t="s">
        <v>81</v>
      </c>
      <c r="N21" s="93" t="e">
        <f t="shared" si="4"/>
        <v>#DIV/0!</v>
      </c>
      <c r="P21" s="93" t="e">
        <v>#NUM!</v>
      </c>
      <c r="R21" s="93" t="e">
        <v>#DIV/0!</v>
      </c>
      <c r="S21" s="93" t="e">
        <f>_xll.qlSimpleQuoteSetValue(E21,R21/100,Trigger)</f>
        <v>#NUM!</v>
      </c>
    </row>
    <row r="22" spans="1:22" ht="11.25" customHeight="1" x14ac:dyDescent="0.2">
      <c r="B22" s="112">
        <v>3</v>
      </c>
      <c r="C22" s="117" t="str">
        <f t="shared" si="6"/>
        <v>x15F</v>
      </c>
      <c r="D22" s="114" t="str">
        <f t="shared" si="3"/>
        <v>CNH3x15F_Quote</v>
      </c>
      <c r="E22" s="114" t="str">
        <f>_xll.qlSimpleQuote(D22,,OnRateTickValue,Permanent,Trigger,ObjectOverwrite)</f>
        <v>CNH3x15F_Quote#0000</v>
      </c>
      <c r="F22" s="115" t="str">
        <f>_xll.ohRangeRetrieveError(E22)</f>
        <v/>
      </c>
      <c r="H22" s="106" t="str">
        <f t="shared" si="1"/>
        <v>CNH3x15F</v>
      </c>
      <c r="I22" s="123" t="str">
        <v>CNH3x15F=TRHK</v>
      </c>
      <c r="J22" s="93" t="s">
        <v>81</v>
      </c>
      <c r="K22" s="93" t="s">
        <v>81</v>
      </c>
      <c r="L22" s="93" t="s">
        <v>81</v>
      </c>
      <c r="M22" s="93" t="s">
        <v>81</v>
      </c>
      <c r="N22" s="93" t="e">
        <f t="shared" si="4"/>
        <v>#DIV/0!</v>
      </c>
      <c r="P22" s="93" t="e">
        <v>#NUM!</v>
      </c>
      <c r="R22" s="93" t="e">
        <v>#DIV/0!</v>
      </c>
      <c r="S22" s="93" t="e">
        <f>_xll.qlSimpleQuoteSetValue(E22,R22/100,Trigger)</f>
        <v>#NUM!</v>
      </c>
    </row>
    <row r="23" spans="1:22" ht="11.25" customHeight="1" x14ac:dyDescent="0.2">
      <c r="B23" s="112">
        <v>4</v>
      </c>
      <c r="C23" s="117" t="str">
        <f t="shared" si="6"/>
        <v>x16F</v>
      </c>
      <c r="D23" s="114" t="str">
        <f t="shared" si="3"/>
        <v>CNH4x16F_Quote</v>
      </c>
      <c r="E23" s="114" t="str">
        <f>_xll.qlSimpleQuote(D23,,OnRateTickValue,Permanent,Trigger,ObjectOverwrite)</f>
        <v>CNH4x16F_Quote#0000</v>
      </c>
      <c r="F23" s="115" t="str">
        <f>_xll.ohRangeRetrieveError(E23)</f>
        <v/>
      </c>
      <c r="H23" s="106" t="str">
        <f t="shared" si="1"/>
        <v>CNH4x16F</v>
      </c>
      <c r="I23" s="123" t="str">
        <v>CNH4x16F=TRHK</v>
      </c>
      <c r="J23" s="93" t="s">
        <v>81</v>
      </c>
      <c r="K23" s="93" t="s">
        <v>81</v>
      </c>
      <c r="L23" s="93" t="s">
        <v>81</v>
      </c>
      <c r="M23" s="93" t="s">
        <v>81</v>
      </c>
      <c r="N23" s="93" t="e">
        <f t="shared" si="4"/>
        <v>#DIV/0!</v>
      </c>
      <c r="P23" s="93" t="e">
        <v>#NUM!</v>
      </c>
      <c r="R23" s="93" t="e">
        <v>#DIV/0!</v>
      </c>
      <c r="S23" s="93" t="e">
        <f>_xll.qlSimpleQuoteSetValue(E23,R23/100,Trigger)</f>
        <v>#NUM!</v>
      </c>
    </row>
    <row r="24" spans="1:22" ht="11.25" customHeight="1" x14ac:dyDescent="0.2">
      <c r="B24" s="112">
        <v>5</v>
      </c>
      <c r="C24" s="117" t="str">
        <f t="shared" si="6"/>
        <v>x17F</v>
      </c>
      <c r="D24" s="114" t="str">
        <f t="shared" si="3"/>
        <v>CNH5x17F_Quote</v>
      </c>
      <c r="E24" s="114" t="str">
        <f>_xll.qlSimpleQuote(D24,,OnRateTickValue,Permanent,Trigger,ObjectOverwrite)</f>
        <v>CNH5x17F_Quote#0000</v>
      </c>
      <c r="F24" s="115" t="str">
        <f>_xll.ohRangeRetrieveError(E24)</f>
        <v/>
      </c>
      <c r="H24" s="106" t="str">
        <f t="shared" si="1"/>
        <v>CNH5x17F</v>
      </c>
      <c r="I24" s="123" t="str">
        <v>CNH5x17F=TRHK</v>
      </c>
      <c r="J24" s="93" t="s">
        <v>81</v>
      </c>
      <c r="K24" s="93" t="s">
        <v>81</v>
      </c>
      <c r="L24" s="93" t="s">
        <v>81</v>
      </c>
      <c r="M24" s="93" t="s">
        <v>81</v>
      </c>
      <c r="N24" s="93" t="e">
        <f t="shared" si="4"/>
        <v>#DIV/0!</v>
      </c>
      <c r="P24" s="93" t="e">
        <v>#NUM!</v>
      </c>
      <c r="R24" s="93" t="e">
        <v>#DIV/0!</v>
      </c>
      <c r="S24" s="93" t="e">
        <f>_xll.qlSimpleQuoteSetValue(E24,R24/100,Trigger)</f>
        <v>#NUM!</v>
      </c>
    </row>
    <row r="25" spans="1:22" ht="11.25" customHeight="1" x14ac:dyDescent="0.2">
      <c r="B25" s="112">
        <v>6</v>
      </c>
      <c r="C25" s="117" t="str">
        <f t="shared" si="6"/>
        <v>x18F</v>
      </c>
      <c r="D25" s="114" t="str">
        <f t="shared" si="3"/>
        <v>CNH6x18F_Quote</v>
      </c>
      <c r="E25" s="114" t="str">
        <f>_xll.qlSimpleQuote(D25,,OnRateTickValue,Permanent,Trigger,ObjectOverwrite)</f>
        <v>CNH6x18F_Quote#0000</v>
      </c>
      <c r="F25" s="115" t="str">
        <f>_xll.ohRangeRetrieveError(E25)</f>
        <v/>
      </c>
      <c r="H25" s="106" t="str">
        <f t="shared" si="1"/>
        <v>CNH6x18F</v>
      </c>
      <c r="I25" s="123" t="str">
        <v>CNH6x18F=TRHK</v>
      </c>
      <c r="J25" s="93" t="s">
        <v>81</v>
      </c>
      <c r="K25" s="93" t="s">
        <v>81</v>
      </c>
      <c r="L25" s="93" t="s">
        <v>81</v>
      </c>
      <c r="M25" s="93" t="s">
        <v>81</v>
      </c>
      <c r="N25" s="93" t="e">
        <f t="shared" si="4"/>
        <v>#DIV/0!</v>
      </c>
      <c r="P25" s="93" t="e">
        <v>#NUM!</v>
      </c>
      <c r="R25" s="93" t="e">
        <v>#DIV/0!</v>
      </c>
      <c r="S25" s="93" t="e">
        <f>_xll.qlSimpleQuoteSetValue(E25,R25/100,Trigger)</f>
        <v>#NUM!</v>
      </c>
    </row>
    <row r="26" spans="1:22" ht="11.25" customHeight="1" x14ac:dyDescent="0.2">
      <c r="B26" s="112">
        <v>7</v>
      </c>
      <c r="C26" s="117" t="str">
        <f t="shared" si="6"/>
        <v>x19F</v>
      </c>
      <c r="D26" s="114" t="str">
        <f t="shared" si="3"/>
        <v>CNH7x19F_Quote</v>
      </c>
      <c r="E26" s="114" t="str">
        <f>_xll.qlSimpleQuote(D26,,OnRateTickValue,Permanent,Trigger,ObjectOverwrite)</f>
        <v>CNH7x19F_Quote#0000</v>
      </c>
      <c r="F26" s="115" t="str">
        <f>_xll.ohRangeRetrieveError(E26)</f>
        <v/>
      </c>
      <c r="H26" s="106" t="str">
        <f t="shared" si="1"/>
        <v>CNH7x19F</v>
      </c>
      <c r="I26" s="123" t="str">
        <v>CNH7x19F=TRHK</v>
      </c>
      <c r="J26" s="93" t="s">
        <v>81</v>
      </c>
      <c r="K26" s="93" t="s">
        <v>81</v>
      </c>
      <c r="L26" s="93" t="s">
        <v>81</v>
      </c>
      <c r="M26" s="93" t="s">
        <v>81</v>
      </c>
      <c r="N26" s="93" t="e">
        <f t="shared" si="4"/>
        <v>#DIV/0!</v>
      </c>
      <c r="P26" s="93" t="e">
        <v>#NUM!</v>
      </c>
      <c r="R26" s="93" t="e">
        <v>#DIV/0!</v>
      </c>
      <c r="S26" s="93" t="e">
        <f>_xll.qlSimpleQuoteSetValue(E26,R26/100,Trigger)</f>
        <v>#NUM!</v>
      </c>
    </row>
    <row r="27" spans="1:22" ht="11.25" customHeight="1" x14ac:dyDescent="0.2">
      <c r="B27" s="112">
        <v>8</v>
      </c>
      <c r="C27" s="117" t="str">
        <f t="shared" si="6"/>
        <v>x20F</v>
      </c>
      <c r="D27" s="114" t="str">
        <f t="shared" si="3"/>
        <v>CNH8x20F_Quote</v>
      </c>
      <c r="E27" s="114" t="str">
        <f>_xll.qlSimpleQuote(D27,,OnRateTickValue,Permanent,Trigger,ObjectOverwrite)</f>
        <v>CNH8x20F_Quote#0000</v>
      </c>
      <c r="F27" s="115" t="str">
        <f>_xll.ohRangeRetrieveError(E27)</f>
        <v/>
      </c>
      <c r="H27" s="106" t="str">
        <f t="shared" si="1"/>
        <v>CNH8x20F</v>
      </c>
      <c r="I27" s="123" t="str">
        <v>CNH8x20F=TRHK</v>
      </c>
      <c r="J27" s="93" t="s">
        <v>81</v>
      </c>
      <c r="K27" s="93" t="s">
        <v>81</v>
      </c>
      <c r="L27" s="93" t="s">
        <v>81</v>
      </c>
      <c r="M27" s="93" t="s">
        <v>81</v>
      </c>
      <c r="N27" s="93" t="e">
        <f t="shared" si="4"/>
        <v>#DIV/0!</v>
      </c>
      <c r="P27" s="93" t="e">
        <v>#NUM!</v>
      </c>
      <c r="R27" s="93" t="e">
        <v>#DIV/0!</v>
      </c>
      <c r="S27" s="93" t="e">
        <f>_xll.qlSimpleQuoteSetValue(E27,R27/100,Trigger)</f>
        <v>#NUM!</v>
      </c>
    </row>
    <row r="28" spans="1:22" ht="11.25" customHeight="1" x14ac:dyDescent="0.2">
      <c r="B28" s="112">
        <v>9</v>
      </c>
      <c r="C28" s="117" t="str">
        <f t="shared" si="6"/>
        <v>x21F</v>
      </c>
      <c r="D28" s="114" t="str">
        <f t="shared" si="3"/>
        <v>CNH9x21F_Quote</v>
      </c>
      <c r="E28" s="114" t="str">
        <f>_xll.qlSimpleQuote(D28,,OnRateTickValue,Permanent,Trigger,ObjectOverwrite)</f>
        <v>CNH9x21F_Quote#0000</v>
      </c>
      <c r="F28" s="115" t="str">
        <f>_xll.ohRangeRetrieveError(E28)</f>
        <v/>
      </c>
      <c r="H28" s="106" t="str">
        <f t="shared" si="1"/>
        <v>CNH9x21F</v>
      </c>
      <c r="I28" s="123" t="str">
        <v>CNH9x21F=TRHK</v>
      </c>
      <c r="J28" s="93" t="s">
        <v>81</v>
      </c>
      <c r="K28" s="93" t="s">
        <v>81</v>
      </c>
      <c r="L28" s="93" t="s">
        <v>81</v>
      </c>
      <c r="M28" s="93" t="s">
        <v>81</v>
      </c>
      <c r="N28" s="93" t="e">
        <f t="shared" si="4"/>
        <v>#DIV/0!</v>
      </c>
      <c r="P28" s="93" t="e">
        <v>#NUM!</v>
      </c>
      <c r="R28" s="93" t="e">
        <v>#DIV/0!</v>
      </c>
      <c r="S28" s="93" t="e">
        <f>_xll.qlSimpleQuoteSetValue(E28,R28/100,Trigger)</f>
        <v>#NUM!</v>
      </c>
    </row>
    <row r="29" spans="1:22" ht="11.25" customHeight="1" x14ac:dyDescent="0.2">
      <c r="B29" s="112">
        <v>10</v>
      </c>
      <c r="C29" s="117" t="str">
        <f t="shared" si="6"/>
        <v>x22F</v>
      </c>
      <c r="D29" s="114" t="str">
        <f t="shared" si="3"/>
        <v>CNH10x22F_Quote</v>
      </c>
      <c r="E29" s="114" t="str">
        <f>_xll.qlSimpleQuote(D29,,OnRateTickValue,Permanent,Trigger,ObjectOverwrite)</f>
        <v>CNH10x22F_Quote#0000</v>
      </c>
      <c r="F29" s="115" t="str">
        <f>_xll.ohRangeRetrieveError(E29)</f>
        <v/>
      </c>
      <c r="H29" s="106" t="str">
        <f t="shared" si="1"/>
        <v>CNH10x22F</v>
      </c>
      <c r="I29" s="123" t="str">
        <v>CNH10x22F=TRHK</v>
      </c>
      <c r="J29" s="93" t="s">
        <v>81</v>
      </c>
      <c r="K29" s="93" t="s">
        <v>81</v>
      </c>
      <c r="L29" s="93" t="s">
        <v>81</v>
      </c>
      <c r="M29" s="93" t="s">
        <v>81</v>
      </c>
      <c r="N29" s="93" t="e">
        <f t="shared" si="4"/>
        <v>#DIV/0!</v>
      </c>
      <c r="P29" s="93" t="e">
        <v>#NUM!</v>
      </c>
      <c r="R29" s="93" t="e">
        <v>#DIV/0!</v>
      </c>
      <c r="S29" s="93" t="e">
        <f>_xll.qlSimpleQuoteSetValue(E29,R29/100,Trigger)</f>
        <v>#NUM!</v>
      </c>
    </row>
    <row r="30" spans="1:22" ht="11.25" customHeight="1" x14ac:dyDescent="0.2">
      <c r="B30" s="112">
        <v>11</v>
      </c>
      <c r="C30" s="117" t="str">
        <f t="shared" si="6"/>
        <v>x23F</v>
      </c>
      <c r="D30" s="114" t="str">
        <f t="shared" si="3"/>
        <v>CNH11x23F_Quote</v>
      </c>
      <c r="E30" s="114" t="str">
        <f>_xll.qlSimpleQuote(D30,,OnRateTickValue,Permanent,Trigger,ObjectOverwrite)</f>
        <v>CNH11x23F_Quote#0000</v>
      </c>
      <c r="F30" s="115" t="str">
        <f>_xll.ohRangeRetrieveError(E30)</f>
        <v/>
      </c>
      <c r="H30" s="106" t="str">
        <f t="shared" si="1"/>
        <v>CNH11x23F</v>
      </c>
      <c r="I30" s="123" t="str">
        <v>CNH11x23F=TRHK</v>
      </c>
      <c r="J30" s="93" t="s">
        <v>81</v>
      </c>
      <c r="K30" s="93" t="s">
        <v>81</v>
      </c>
      <c r="L30" s="93" t="s">
        <v>81</v>
      </c>
      <c r="M30" s="93" t="s">
        <v>81</v>
      </c>
      <c r="N30" s="93" t="e">
        <f t="shared" si="4"/>
        <v>#DIV/0!</v>
      </c>
      <c r="P30" s="93" t="e">
        <v>#NUM!</v>
      </c>
      <c r="R30" s="93" t="e">
        <v>#DIV/0!</v>
      </c>
      <c r="S30" s="93" t="e">
        <f>_xll.qlSimpleQuoteSetValue(E30,R30/100,Trigger)</f>
        <v>#NUM!</v>
      </c>
    </row>
    <row r="31" spans="1:22" ht="11.25" customHeight="1" x14ac:dyDescent="0.2">
      <c r="B31" s="113">
        <v>12</v>
      </c>
      <c r="C31" s="118" t="str">
        <f t="shared" si="6"/>
        <v>x24F</v>
      </c>
      <c r="D31" s="109" t="str">
        <f t="shared" si="3"/>
        <v>CNH12x24F_Quote</v>
      </c>
      <c r="E31" s="109" t="str">
        <f>_xll.qlSimpleQuote(D31,,OnRateTickValue,Permanent,Trigger,ObjectOverwrite)</f>
        <v>CNH12x24F_Quote#0000</v>
      </c>
      <c r="F31" s="116" t="str">
        <f>_xll.ohRangeRetrieveError(E31)</f>
        <v/>
      </c>
      <c r="H31" s="107" t="str">
        <f t="shared" si="1"/>
        <v>CNH12x24F</v>
      </c>
      <c r="I31" s="124" t="str">
        <v>CNH12x24F=TRHK</v>
      </c>
      <c r="J31" s="94" t="s">
        <v>81</v>
      </c>
      <c r="K31" s="94" t="s">
        <v>81</v>
      </c>
      <c r="L31" s="94" t="s">
        <v>81</v>
      </c>
      <c r="M31" s="94" t="s">
        <v>81</v>
      </c>
      <c r="N31" s="94" t="e">
        <f t="shared" si="4"/>
        <v>#DIV/0!</v>
      </c>
      <c r="P31" s="94" t="e">
        <v>#NUM!</v>
      </c>
      <c r="R31" s="94" t="e">
        <v>#DIV/0!</v>
      </c>
      <c r="S31" s="94" t="e">
        <f>_xll.qlSimpleQuoteSetValue(E31,R31/100,Trigger)</f>
        <v>#NUM!</v>
      </c>
    </row>
    <row r="36" s="78" customFormat="1" x14ac:dyDescent="0.2"/>
  </sheetData>
  <dataValidations count="1">
    <dataValidation type="list" showInputMessage="1" showErrorMessage="1" sqref="I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8" width="10.7109375" style="78" customWidth="1"/>
    <col min="19" max="19" width="2.7109375" style="78" customWidth="1"/>
    <col min="20" max="20" width="10.7109375" style="78" customWidth="1"/>
    <col min="21" max="21" width="2.7109375" style="78" customWidth="1"/>
    <col min="22" max="23" width="10.7109375" style="78" customWidth="1"/>
    <col min="24" max="25" width="2.7109375" style="78" customWidth="1"/>
    <col min="26" max="16384" width="9.140625" style="78"/>
  </cols>
  <sheetData>
    <row r="1" spans="1:30" ht="11.25" customHeight="1" x14ac:dyDescent="0.2">
      <c r="A1" s="120"/>
      <c r="F1" s="78"/>
    </row>
    <row r="2" spans="1:30" ht="11.25" customHeight="1" x14ac:dyDescent="0.2">
      <c r="A2" s="120"/>
      <c r="F2" s="78"/>
      <c r="J2" s="140"/>
      <c r="K2" s="140"/>
      <c r="L2" s="140"/>
      <c r="M2" s="108" t="s">
        <v>163</v>
      </c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30" ht="11.25" customHeight="1" x14ac:dyDescent="0.2">
      <c r="A3" s="120"/>
      <c r="F3" s="78"/>
      <c r="H3" s="80"/>
      <c r="I3" s="80"/>
      <c r="S3" s="80"/>
      <c r="U3" s="80"/>
      <c r="W3" s="78">
        <f>_xll.ohTrigger(W5:W42)</f>
        <v>2</v>
      </c>
      <c r="X3" s="80"/>
    </row>
    <row r="4" spans="1:30" ht="22.5" x14ac:dyDescent="0.2">
      <c r="A4" s="80"/>
      <c r="B4" s="143"/>
      <c r="C4" s="144"/>
      <c r="D4" s="144"/>
      <c r="E4" s="133" t="s">
        <v>156</v>
      </c>
      <c r="F4" s="134" t="s">
        <v>155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_xll.RData(M5:M42,N4:Q4,"RTFEED:IDN",ReutersRtMode,,N5)</f>
        <v>Updated at 15:26:10</v>
      </c>
      <c r="N4" s="151" t="s">
        <v>74</v>
      </c>
      <c r="O4" s="151" t="s">
        <v>73</v>
      </c>
      <c r="P4" s="151" t="s">
        <v>85</v>
      </c>
      <c r="Q4" s="151" t="s">
        <v>91</v>
      </c>
      <c r="R4" s="151" t="s">
        <v>90</v>
      </c>
      <c r="S4" s="80"/>
      <c r="T4" s="151" t="s">
        <v>89</v>
      </c>
      <c r="U4" s="80"/>
      <c r="V4" s="151" t="s">
        <v>88</v>
      </c>
      <c r="W4" s="151" t="s">
        <v>87</v>
      </c>
      <c r="X4" s="80"/>
      <c r="AD4" s="121"/>
    </row>
    <row r="5" spans="1:30" ht="11.25" customHeight="1" x14ac:dyDescent="0.2">
      <c r="A5" s="80"/>
      <c r="B5" s="145" t="s">
        <v>13</v>
      </c>
      <c r="C5" s="146" t="s">
        <v>115</v>
      </c>
      <c r="D5" s="146" t="s">
        <v>166</v>
      </c>
      <c r="E5" s="84" t="str">
        <f t="shared" ref="E5:E42" si="0">OnCurrency&amp;$C5&amp;$D5&amp;$B5&amp;QuoteSuffix</f>
        <v>CNYQM7R1M_Quote</v>
      </c>
      <c r="F5" s="84" t="str">
        <f>_xll.qlSimpleQuote(OnCurrency&amp;$C5&amp;$D5&amp;$B5&amp;QuoteSuffix,,OnRateTickValue,Permanent,Trigger,ObjectOverwrite)</f>
        <v>CNYQM7R1M_Quote#0000</v>
      </c>
      <c r="G5" s="147" t="str">
        <f>_xll.ohRangeRetrieveError(F5)</f>
        <v/>
      </c>
      <c r="H5" s="80"/>
      <c r="I5" s="153" t="str">
        <f>B5</f>
        <v>1M</v>
      </c>
      <c r="J5" s="153" t="s">
        <v>115</v>
      </c>
      <c r="K5" s="153" t="s">
        <v>166</v>
      </c>
      <c r="L5" s="105" t="str">
        <f t="shared" ref="L5:L42" si="1">OnCurrency&amp;$J5&amp;$K5&amp;$I5</f>
        <v>CNYQM7R1M</v>
      </c>
      <c r="M5" s="105" t="str">
        <f t="array" ref="M5:M42">Instruments&amp;"="&amp;VLOOKUP(Contributor,ContributorTable,2,FALSE)</f>
        <v>CNYQM7R1M=TPSC</v>
      </c>
      <c r="N5" s="156">
        <v>3.05</v>
      </c>
      <c r="O5" s="156">
        <v>3.45</v>
      </c>
      <c r="P5" s="156">
        <v>0</v>
      </c>
      <c r="Q5" s="156">
        <v>0</v>
      </c>
      <c r="R5" s="156">
        <f>AVERAGE(N5:O5)</f>
        <v>3.25</v>
      </c>
      <c r="S5" s="120"/>
      <c r="T5" s="156">
        <v>3.33</v>
      </c>
      <c r="U5" s="120"/>
      <c r="V5" s="156">
        <f t="array" ref="V5:V42">QuoteLive</f>
        <v>3.25</v>
      </c>
      <c r="W5" s="156">
        <f>_xll.qlSimpleQuoteSetValue(F5,V5/100,Trigger)</f>
        <v>-1.5000000000000013E-3</v>
      </c>
      <c r="X5" s="80"/>
      <c r="AD5" s="122"/>
    </row>
    <row r="6" spans="1:30" ht="11.25" customHeight="1" x14ac:dyDescent="0.25">
      <c r="A6" s="80"/>
      <c r="B6" s="145" t="s">
        <v>11</v>
      </c>
      <c r="C6" s="146" t="s">
        <v>115</v>
      </c>
      <c r="D6" s="146" t="s">
        <v>166</v>
      </c>
      <c r="E6" s="86" t="str">
        <f t="shared" si="0"/>
        <v>CNYQM7R3M_Quote</v>
      </c>
      <c r="F6" s="86" t="str">
        <f>_xll.qlSimpleQuote(OnCurrency&amp;$C6&amp;$D6&amp;$B6&amp;QuoteSuffix,,OnRateTickValue,Permanent,Trigger,ObjectOverwrite)</f>
        <v>CNYQM7R3M_Quote#0000</v>
      </c>
      <c r="G6" s="147" t="str">
        <f>_xll.ohRangeRetrieveError(F6)</f>
        <v/>
      </c>
      <c r="H6" s="80"/>
      <c r="I6" s="154" t="str">
        <f t="shared" ref="I6:I42" si="2">B6</f>
        <v>3M</v>
      </c>
      <c r="J6" s="154" t="s">
        <v>115</v>
      </c>
      <c r="K6" s="154" t="s">
        <v>166</v>
      </c>
      <c r="L6" s="106" t="str">
        <f t="shared" si="1"/>
        <v>CNYQM7R3M</v>
      </c>
      <c r="M6" s="106" t="str">
        <v>CNYQM7R3M=TPSC</v>
      </c>
      <c r="N6" s="157">
        <v>3.25</v>
      </c>
      <c r="O6" s="157">
        <v>3.35</v>
      </c>
      <c r="P6" s="157">
        <v>0</v>
      </c>
      <c r="Q6" s="157">
        <v>0</v>
      </c>
      <c r="R6" s="157">
        <f t="shared" ref="R6:R42" si="3">AVERAGE(N6:O6)</f>
        <v>3.3</v>
      </c>
      <c r="S6" s="120"/>
      <c r="T6" s="157">
        <v>3.3600000000000003</v>
      </c>
      <c r="U6" s="120"/>
      <c r="V6" s="157">
        <v>3.3</v>
      </c>
      <c r="W6" s="157">
        <f>_xll.qlSimpleQuoteSetValue(F6,V6/100,Trigger)</f>
        <v>-8.9999999999999802E-4</v>
      </c>
      <c r="X6" s="80"/>
      <c r="AA6" s="141"/>
      <c r="AD6" s="122"/>
    </row>
    <row r="7" spans="1:30" ht="11.25" customHeight="1" x14ac:dyDescent="0.25">
      <c r="A7" s="80"/>
      <c r="B7" s="145" t="s">
        <v>10</v>
      </c>
      <c r="C7" s="146" t="s">
        <v>115</v>
      </c>
      <c r="D7" s="146" t="s">
        <v>166</v>
      </c>
      <c r="E7" s="86" t="str">
        <f t="shared" si="0"/>
        <v>CNYQM7R6M_Quote</v>
      </c>
      <c r="F7" s="86" t="str">
        <f>_xll.qlSimpleQuote(OnCurrency&amp;$C7&amp;$D7&amp;$B7&amp;QuoteSuffix,,OnRateTickValue,Permanent,Trigger,ObjectOverwrite)</f>
        <v>CNYQM7R6M_Quote#0000</v>
      </c>
      <c r="G7" s="147" t="str">
        <f>_xll.ohRangeRetrieveError(F7)</f>
        <v/>
      </c>
      <c r="H7" s="80"/>
      <c r="I7" s="154" t="str">
        <f t="shared" si="2"/>
        <v>6M</v>
      </c>
      <c r="J7" s="154" t="s">
        <v>115</v>
      </c>
      <c r="K7" s="154" t="s">
        <v>166</v>
      </c>
      <c r="L7" s="106" t="str">
        <f t="shared" si="1"/>
        <v>CNYQM7R6M</v>
      </c>
      <c r="M7" s="106" t="str">
        <v>CNYQM7R6M=TPSC</v>
      </c>
      <c r="N7" s="157">
        <v>3.25</v>
      </c>
      <c r="O7" s="157">
        <v>3.35</v>
      </c>
      <c r="P7" s="157">
        <v>0</v>
      </c>
      <c r="Q7" s="157">
        <v>0</v>
      </c>
      <c r="R7" s="157">
        <f t="shared" si="3"/>
        <v>3.3</v>
      </c>
      <c r="S7" s="120"/>
      <c r="T7" s="157">
        <v>3.37</v>
      </c>
      <c r="U7" s="120"/>
      <c r="V7" s="157">
        <v>3.3</v>
      </c>
      <c r="W7" s="157">
        <f>_xll.qlSimpleQuoteSetValue(F7,V7/100,Trigger)</f>
        <v>-6.9999999999999923E-4</v>
      </c>
      <c r="X7" s="80"/>
      <c r="AA7" s="141"/>
      <c r="AC7" s="142"/>
      <c r="AD7" s="122"/>
    </row>
    <row r="8" spans="1:30" ht="11.25" customHeight="1" x14ac:dyDescent="0.25">
      <c r="A8" s="80"/>
      <c r="B8" s="145" t="s">
        <v>9</v>
      </c>
      <c r="C8" s="146" t="s">
        <v>115</v>
      </c>
      <c r="D8" s="146" t="s">
        <v>166</v>
      </c>
      <c r="E8" s="86" t="str">
        <f t="shared" si="0"/>
        <v>CNYQM7R9M_Quote</v>
      </c>
      <c r="F8" s="86" t="str">
        <f>_xll.qlSimpleQuote(OnCurrency&amp;$C8&amp;$D8&amp;$B8&amp;QuoteSuffix,,OnRateTickValue,Permanent,Trigger,ObjectOverwrite)</f>
        <v>CNYQM7R9M_Quote#0000</v>
      </c>
      <c r="G8" s="147" t="str">
        <f>_xll.ohRangeRetrieveError(F8)</f>
        <v/>
      </c>
      <c r="H8" s="80"/>
      <c r="I8" s="154" t="str">
        <f t="shared" si="2"/>
        <v>9M</v>
      </c>
      <c r="J8" s="154" t="s">
        <v>115</v>
      </c>
      <c r="K8" s="154" t="s">
        <v>166</v>
      </c>
      <c r="L8" s="106" t="str">
        <f t="shared" si="1"/>
        <v>CNYQM7R9M</v>
      </c>
      <c r="M8" s="106" t="str">
        <v>CNYQM7R9M=TPSC</v>
      </c>
      <c r="N8" s="157">
        <v>3.26</v>
      </c>
      <c r="O8" s="157">
        <v>3.36</v>
      </c>
      <c r="P8" s="157">
        <v>0</v>
      </c>
      <c r="Q8" s="157">
        <v>0</v>
      </c>
      <c r="R8" s="157">
        <f t="shared" si="3"/>
        <v>3.3099999999999996</v>
      </c>
      <c r="S8" s="120"/>
      <c r="T8" s="157">
        <v>3.4000000000000004</v>
      </c>
      <c r="U8" s="120"/>
      <c r="V8" s="157">
        <v>3.3099999999999996</v>
      </c>
      <c r="W8" s="157">
        <f>_xll.qlSimpleQuoteSetValue(F8,V8/100,Trigger)</f>
        <v>0</v>
      </c>
      <c r="X8" s="80"/>
      <c r="AB8" s="141"/>
      <c r="AC8" s="142"/>
      <c r="AD8" s="122"/>
    </row>
    <row r="9" spans="1:30" ht="11.25" customHeight="1" x14ac:dyDescent="0.2">
      <c r="A9" s="80"/>
      <c r="B9" s="145" t="s">
        <v>8</v>
      </c>
      <c r="C9" s="146" t="s">
        <v>115</v>
      </c>
      <c r="D9" s="146" t="s">
        <v>166</v>
      </c>
      <c r="E9" s="86" t="str">
        <f t="shared" si="0"/>
        <v>CNYQM7R1Y_Quote</v>
      </c>
      <c r="F9" s="86" t="str">
        <f>_xll.qlSimpleQuote(OnCurrency&amp;$C9&amp;$D9&amp;$B9&amp;QuoteSuffix,,OnRateTickValue,Permanent,Trigger,ObjectOverwrite)</f>
        <v>CNYQM7R1Y_Quote#0000</v>
      </c>
      <c r="G9" s="147" t="str">
        <f>_xll.ohRangeRetrieveError(F9)</f>
        <v/>
      </c>
      <c r="H9" s="80"/>
      <c r="I9" s="154" t="str">
        <f t="shared" si="2"/>
        <v>1Y</v>
      </c>
      <c r="J9" s="154" t="s">
        <v>115</v>
      </c>
      <c r="K9" s="154" t="s">
        <v>166</v>
      </c>
      <c r="L9" s="106" t="str">
        <f t="shared" si="1"/>
        <v>CNYQM7R1Y</v>
      </c>
      <c r="M9" s="106" t="str">
        <v>CNYQM7R1Y=TPSC</v>
      </c>
      <c r="N9" s="157">
        <v>3.29</v>
      </c>
      <c r="O9" s="157">
        <v>3.38</v>
      </c>
      <c r="P9" s="157">
        <v>0</v>
      </c>
      <c r="Q9" s="157">
        <v>0</v>
      </c>
      <c r="R9" s="157">
        <f t="shared" si="3"/>
        <v>3.335</v>
      </c>
      <c r="S9" s="120"/>
      <c r="T9" s="157">
        <v>3.4299999999999997</v>
      </c>
      <c r="U9" s="120"/>
      <c r="V9" s="157">
        <v>3.335</v>
      </c>
      <c r="W9" s="157">
        <f>_xll.qlSimpleQuoteSetValue(F9,V9/100,Trigger)</f>
        <v>0</v>
      </c>
      <c r="X9" s="80"/>
      <c r="AD9" s="122"/>
    </row>
    <row r="10" spans="1:30" ht="11.25" customHeight="1" x14ac:dyDescent="0.2">
      <c r="A10" s="80"/>
      <c r="B10" s="145" t="s">
        <v>49</v>
      </c>
      <c r="C10" s="146" t="s">
        <v>115</v>
      </c>
      <c r="D10" s="146" t="s">
        <v>166</v>
      </c>
      <c r="E10" s="86" t="str">
        <f t="shared" si="0"/>
        <v>CNYQM7R2Y_Quote</v>
      </c>
      <c r="F10" s="86" t="str">
        <f>_xll.qlSimpleQuote(OnCurrency&amp;$C10&amp;$D10&amp;$B10&amp;QuoteSuffix,,OnRateTickValue,Permanent,Trigger,ObjectOverwrite)</f>
        <v>CNYQM7R2Y_Quote#0000</v>
      </c>
      <c r="G10" s="147" t="str">
        <f>_xll.ohRangeRetrieveError(F10)</f>
        <v/>
      </c>
      <c r="H10" s="80"/>
      <c r="I10" s="154" t="str">
        <f t="shared" si="2"/>
        <v>2Y</v>
      </c>
      <c r="J10" s="154" t="s">
        <v>115</v>
      </c>
      <c r="K10" s="154" t="s">
        <v>166</v>
      </c>
      <c r="L10" s="106" t="str">
        <f t="shared" si="1"/>
        <v>CNYQM7R2Y</v>
      </c>
      <c r="M10" s="106" t="str">
        <v>CNYQM7R2Y=TPSC</v>
      </c>
      <c r="N10" s="157">
        <v>3.36</v>
      </c>
      <c r="O10" s="157">
        <v>3.46</v>
      </c>
      <c r="P10" s="157">
        <v>0</v>
      </c>
      <c r="Q10" s="157">
        <v>0</v>
      </c>
      <c r="R10" s="157">
        <f t="shared" si="3"/>
        <v>3.41</v>
      </c>
      <c r="S10" s="120"/>
      <c r="T10" s="157">
        <v>3.5300000000000002</v>
      </c>
      <c r="U10" s="120"/>
      <c r="V10" s="157">
        <v>3.41</v>
      </c>
      <c r="W10" s="157">
        <f>_xll.qlSimpleQuoteSetValue(F10,V10/100,Trigger)</f>
        <v>-6.9999999999999923E-4</v>
      </c>
      <c r="X10" s="80"/>
      <c r="AD10" s="122"/>
    </row>
    <row r="11" spans="1:30" ht="11.25" customHeight="1" x14ac:dyDescent="0.2">
      <c r="A11" s="80"/>
      <c r="B11" s="145" t="s">
        <v>48</v>
      </c>
      <c r="C11" s="146" t="s">
        <v>115</v>
      </c>
      <c r="D11" s="146" t="s">
        <v>166</v>
      </c>
      <c r="E11" s="86" t="str">
        <f t="shared" si="0"/>
        <v>CNYQM7R3Y_Quote</v>
      </c>
      <c r="F11" s="86" t="str">
        <f>_xll.qlSimpleQuote(OnCurrency&amp;$C11&amp;$D11&amp;$B11&amp;QuoteSuffix,,OnRateTickValue,Permanent,Trigger,ObjectOverwrite)</f>
        <v>CNYQM7R3Y_Quote#0000</v>
      </c>
      <c r="G11" s="147" t="str">
        <f>_xll.ohRangeRetrieveError(F11)</f>
        <v/>
      </c>
      <c r="H11" s="80"/>
      <c r="I11" s="154" t="str">
        <f t="shared" si="2"/>
        <v>3Y</v>
      </c>
      <c r="J11" s="154" t="s">
        <v>115</v>
      </c>
      <c r="K11" s="154" t="s">
        <v>166</v>
      </c>
      <c r="L11" s="106" t="str">
        <f t="shared" si="1"/>
        <v>CNYQM7R3Y</v>
      </c>
      <c r="M11" s="106" t="str">
        <v>CNYQM7R3Y=TPSC</v>
      </c>
      <c r="N11" s="157">
        <v>3.43</v>
      </c>
      <c r="O11" s="157">
        <v>3.53</v>
      </c>
      <c r="P11" s="157">
        <v>0</v>
      </c>
      <c r="Q11" s="157">
        <v>0</v>
      </c>
      <c r="R11" s="157">
        <f t="shared" si="3"/>
        <v>3.48</v>
      </c>
      <c r="S11" s="120"/>
      <c r="T11" s="157">
        <v>3.6399999999999997</v>
      </c>
      <c r="U11" s="120"/>
      <c r="V11" s="157">
        <v>3.48</v>
      </c>
      <c r="W11" s="157">
        <f>_xll.qlSimpleQuoteSetValue(F11,V11/100,Trigger)</f>
        <v>-6.9999999999999923E-4</v>
      </c>
      <c r="X11" s="80"/>
      <c r="AD11" s="122"/>
    </row>
    <row r="12" spans="1:30" ht="11.25" customHeight="1" x14ac:dyDescent="0.2">
      <c r="A12" s="80"/>
      <c r="B12" s="145" t="s">
        <v>47</v>
      </c>
      <c r="C12" s="146" t="s">
        <v>115</v>
      </c>
      <c r="D12" s="146" t="s">
        <v>166</v>
      </c>
      <c r="E12" s="86" t="str">
        <f t="shared" si="0"/>
        <v>CNYQM7R4Y_Quote</v>
      </c>
      <c r="F12" s="86" t="str">
        <f>_xll.qlSimpleQuote(OnCurrency&amp;$C12&amp;$D12&amp;$B12&amp;QuoteSuffix,,OnRateTickValue,Permanent,Trigger,ObjectOverwrite)</f>
        <v>CNYQM7R4Y_Quote#0000</v>
      </c>
      <c r="G12" s="147" t="str">
        <f>_xll.ohRangeRetrieveError(F12)</f>
        <v/>
      </c>
      <c r="H12" s="80"/>
      <c r="I12" s="154" t="str">
        <f t="shared" si="2"/>
        <v>4Y</v>
      </c>
      <c r="J12" s="154" t="s">
        <v>115</v>
      </c>
      <c r="K12" s="154" t="s">
        <v>166</v>
      </c>
      <c r="L12" s="106" t="str">
        <f t="shared" si="1"/>
        <v>CNYQM7R4Y</v>
      </c>
      <c r="M12" s="106" t="str">
        <v>CNYQM7R4Y=TPSC</v>
      </c>
      <c r="N12" s="157">
        <v>3.48</v>
      </c>
      <c r="O12" s="157">
        <v>3.58</v>
      </c>
      <c r="P12" s="157">
        <v>0</v>
      </c>
      <c r="Q12" s="157">
        <v>0</v>
      </c>
      <c r="R12" s="157">
        <f t="shared" si="3"/>
        <v>3.5300000000000002</v>
      </c>
      <c r="S12" s="120"/>
      <c r="T12" s="157">
        <v>3.75</v>
      </c>
      <c r="U12" s="120"/>
      <c r="V12" s="157">
        <v>3.5300000000000002</v>
      </c>
      <c r="W12" s="157">
        <f>_xll.qlSimpleQuoteSetValue(F12,V12/100,Trigger)</f>
        <v>-7.9999999999999516E-4</v>
      </c>
      <c r="X12" s="80"/>
      <c r="AD12" s="122"/>
    </row>
    <row r="13" spans="1:30" ht="11.25" customHeight="1" x14ac:dyDescent="0.2">
      <c r="A13" s="80"/>
      <c r="B13" s="145" t="s">
        <v>46</v>
      </c>
      <c r="C13" s="146" t="s">
        <v>115</v>
      </c>
      <c r="D13" s="146" t="s">
        <v>166</v>
      </c>
      <c r="E13" s="86" t="str">
        <f t="shared" si="0"/>
        <v>CNYQM7R5Y_Quote</v>
      </c>
      <c r="F13" s="86" t="str">
        <f>_xll.qlSimpleQuote(OnCurrency&amp;$C13&amp;$D13&amp;$B13&amp;QuoteSuffix,,OnRateTickValue,Permanent,Trigger,ObjectOverwrite)</f>
        <v>CNYQM7R5Y_Quote#0000</v>
      </c>
      <c r="G13" s="147" t="str">
        <f>_xll.ohRangeRetrieveError(F13)</f>
        <v/>
      </c>
      <c r="H13" s="80"/>
      <c r="I13" s="154" t="str">
        <f t="shared" si="2"/>
        <v>5Y</v>
      </c>
      <c r="J13" s="154" t="s">
        <v>115</v>
      </c>
      <c r="K13" s="154" t="s">
        <v>166</v>
      </c>
      <c r="L13" s="106" t="str">
        <f t="shared" si="1"/>
        <v>CNYQM7R5Y</v>
      </c>
      <c r="M13" s="106" t="str">
        <v>CNYQM7R5Y=TPSC</v>
      </c>
      <c r="N13" s="157">
        <v>3.55</v>
      </c>
      <c r="O13" s="157">
        <v>3.65</v>
      </c>
      <c r="P13" s="157">
        <v>0</v>
      </c>
      <c r="Q13" s="157">
        <v>0</v>
      </c>
      <c r="R13" s="157">
        <f t="shared" si="3"/>
        <v>3.5999999999999996</v>
      </c>
      <c r="S13" s="120"/>
      <c r="T13" s="157">
        <v>3.87</v>
      </c>
      <c r="U13" s="120"/>
      <c r="V13" s="157">
        <v>3.5999999999999996</v>
      </c>
      <c r="W13" s="157">
        <f>_xll.qlSimpleQuoteSetValue(F13,V13/100,Trigger)</f>
        <v>-7.5000000000000067E-4</v>
      </c>
      <c r="X13" s="80"/>
      <c r="AD13" s="122"/>
    </row>
    <row r="14" spans="1:30" ht="11.25" customHeight="1" x14ac:dyDescent="0.2">
      <c r="A14" s="80"/>
      <c r="B14" s="145" t="s">
        <v>45</v>
      </c>
      <c r="C14" s="146" t="s">
        <v>115</v>
      </c>
      <c r="D14" s="146" t="s">
        <v>166</v>
      </c>
      <c r="E14" s="86" t="str">
        <f t="shared" si="0"/>
        <v>CNYQM7R6Y_Quote</v>
      </c>
      <c r="F14" s="86" t="str">
        <f>_xll.qlSimpleQuote(OnCurrency&amp;$C14&amp;$D14&amp;$B14&amp;QuoteSuffix,,OnRateTickValue,Permanent,Trigger,ObjectOverwrite)</f>
        <v>CNYQM7R6Y_Quote#0000</v>
      </c>
      <c r="G14" s="147" t="str">
        <f>_xll.ohRangeRetrieveError(F14)</f>
        <v/>
      </c>
      <c r="H14" s="80"/>
      <c r="I14" s="154" t="str">
        <f t="shared" si="2"/>
        <v>6Y</v>
      </c>
      <c r="J14" s="154" t="s">
        <v>115</v>
      </c>
      <c r="K14" s="154" t="s">
        <v>166</v>
      </c>
      <c r="L14" s="106" t="str">
        <f t="shared" si="1"/>
        <v>CNYQM7R6Y</v>
      </c>
      <c r="M14" s="106" t="str">
        <v>CNYQM7R6Y=TPSC</v>
      </c>
      <c r="N14" s="157" t="s">
        <v>81</v>
      </c>
      <c r="O14" s="157" t="s">
        <v>81</v>
      </c>
      <c r="P14" s="157" t="s">
        <v>81</v>
      </c>
      <c r="Q14" s="157" t="s">
        <v>81</v>
      </c>
      <c r="R14" s="157" t="e">
        <f t="shared" si="3"/>
        <v>#DIV/0!</v>
      </c>
      <c r="S14" s="120"/>
      <c r="T14" s="157">
        <v>3.9299999999999997</v>
      </c>
      <c r="U14" s="120"/>
      <c r="V14" s="157" t="e">
        <v>#DIV/0!</v>
      </c>
      <c r="W14" s="157" t="e">
        <f>_xll.qlSimpleQuoteSetValue(F14,V14/100,Trigger)</f>
        <v>#NUM!</v>
      </c>
      <c r="X14" s="80"/>
      <c r="AD14" s="122"/>
    </row>
    <row r="15" spans="1:30" ht="11.25" customHeight="1" x14ac:dyDescent="0.2">
      <c r="A15" s="80"/>
      <c r="B15" s="145" t="s">
        <v>44</v>
      </c>
      <c r="C15" s="146" t="s">
        <v>115</v>
      </c>
      <c r="D15" s="146" t="s">
        <v>166</v>
      </c>
      <c r="E15" s="86" t="str">
        <f t="shared" si="0"/>
        <v>CNYQM7R7Y_Quote</v>
      </c>
      <c r="F15" s="86" t="str">
        <f>_xll.qlSimpleQuote(OnCurrency&amp;$C15&amp;$D15&amp;$B15&amp;QuoteSuffix,,OnRateTickValue,Permanent,Trigger,ObjectOverwrite)</f>
        <v>CNYQM7R7Y_Quote#0000</v>
      </c>
      <c r="G15" s="147" t="str">
        <f>_xll.ohRangeRetrieveError(F15)</f>
        <v/>
      </c>
      <c r="H15" s="80"/>
      <c r="I15" s="154" t="str">
        <f t="shared" si="2"/>
        <v>7Y</v>
      </c>
      <c r="J15" s="154" t="s">
        <v>115</v>
      </c>
      <c r="K15" s="154" t="s">
        <v>166</v>
      </c>
      <c r="L15" s="106" t="str">
        <f t="shared" si="1"/>
        <v>CNYQM7R7Y</v>
      </c>
      <c r="M15" s="106" t="str">
        <v>CNYQM7R7Y=TPSC</v>
      </c>
      <c r="N15" s="157">
        <v>3.52</v>
      </c>
      <c r="O15" s="157">
        <v>3.91</v>
      </c>
      <c r="P15" s="157">
        <v>0</v>
      </c>
      <c r="Q15" s="157">
        <v>0</v>
      </c>
      <c r="R15" s="157">
        <f t="shared" si="3"/>
        <v>3.7149999999999999</v>
      </c>
      <c r="S15" s="120"/>
      <c r="T15" s="157">
        <v>4</v>
      </c>
      <c r="U15" s="120"/>
      <c r="V15" s="157">
        <v>3.7149999999999999</v>
      </c>
      <c r="W15" s="157">
        <f>_xll.qlSimpleQuoteSetValue(F15,V15/100,Trigger)</f>
        <v>-7.5000000000000761E-4</v>
      </c>
      <c r="X15" s="80"/>
      <c r="AD15" s="122"/>
    </row>
    <row r="16" spans="1:30" ht="11.25" customHeight="1" x14ac:dyDescent="0.2">
      <c r="A16" s="80"/>
      <c r="B16" s="145" t="s">
        <v>43</v>
      </c>
      <c r="C16" s="146" t="s">
        <v>115</v>
      </c>
      <c r="D16" s="146" t="s">
        <v>166</v>
      </c>
      <c r="E16" s="86" t="str">
        <f t="shared" si="0"/>
        <v>CNYQM7R8Y_Quote</v>
      </c>
      <c r="F16" s="86" t="str">
        <f>_xll.qlSimpleQuote(OnCurrency&amp;$C16&amp;$D16&amp;$B16&amp;QuoteSuffix,,OnRateTickValue,Permanent,Trigger,ObjectOverwrite)</f>
        <v>CNYQM7R8Y_Quote#0000</v>
      </c>
      <c r="G16" s="147" t="str">
        <f>_xll.ohRangeRetrieveError(F16)</f>
        <v/>
      </c>
      <c r="H16" s="80"/>
      <c r="I16" s="154" t="str">
        <f t="shared" si="2"/>
        <v>8Y</v>
      </c>
      <c r="J16" s="154" t="s">
        <v>115</v>
      </c>
      <c r="K16" s="154" t="s">
        <v>166</v>
      </c>
      <c r="L16" s="106" t="str">
        <f t="shared" si="1"/>
        <v>CNYQM7R8Y</v>
      </c>
      <c r="M16" s="106" t="str">
        <v>CNYQM7R8Y=TPSC</v>
      </c>
      <c r="N16" s="157" t="s">
        <v>81</v>
      </c>
      <c r="O16" s="157" t="s">
        <v>81</v>
      </c>
      <c r="P16" s="157" t="s">
        <v>81</v>
      </c>
      <c r="Q16" s="157" t="s">
        <v>81</v>
      </c>
      <c r="R16" s="157" t="e">
        <f t="shared" si="3"/>
        <v>#DIV/0!</v>
      </c>
      <c r="S16" s="120"/>
      <c r="T16" s="157">
        <v>4.04</v>
      </c>
      <c r="U16" s="120"/>
      <c r="V16" s="157" t="e">
        <v>#DIV/0!</v>
      </c>
      <c r="W16" s="157" t="e">
        <f>_xll.qlSimpleQuoteSetValue(F16,V16/100,Trigger)</f>
        <v>#NUM!</v>
      </c>
      <c r="X16" s="80"/>
      <c r="AD16" s="122"/>
    </row>
    <row r="17" spans="1:30" ht="11.25" customHeight="1" x14ac:dyDescent="0.2">
      <c r="A17" s="80"/>
      <c r="B17" s="145" t="s">
        <v>42</v>
      </c>
      <c r="C17" s="146" t="s">
        <v>115</v>
      </c>
      <c r="D17" s="146" t="s">
        <v>166</v>
      </c>
      <c r="E17" s="86" t="str">
        <f t="shared" si="0"/>
        <v>CNYQM7R9Y_Quote</v>
      </c>
      <c r="F17" s="86" t="str">
        <f>_xll.qlSimpleQuote(OnCurrency&amp;$C17&amp;$D17&amp;$B17&amp;QuoteSuffix,,OnRateTickValue,Permanent,Trigger,ObjectOverwrite)</f>
        <v>CNYQM7R9Y_Quote#0000</v>
      </c>
      <c r="G17" s="147" t="str">
        <f>_xll.ohRangeRetrieveError(F17)</f>
        <v/>
      </c>
      <c r="H17" s="80"/>
      <c r="I17" s="154" t="str">
        <f t="shared" si="2"/>
        <v>9Y</v>
      </c>
      <c r="J17" s="154" t="s">
        <v>115</v>
      </c>
      <c r="K17" s="154" t="s">
        <v>166</v>
      </c>
      <c r="L17" s="106" t="str">
        <f t="shared" si="1"/>
        <v>CNYQM7R9Y</v>
      </c>
      <c r="M17" s="106" t="str">
        <v>CNYQM7R9Y=TPSC</v>
      </c>
      <c r="N17" s="157" t="s">
        <v>81</v>
      </c>
      <c r="O17" s="157" t="s">
        <v>81</v>
      </c>
      <c r="P17" s="157" t="s">
        <v>81</v>
      </c>
      <c r="Q17" s="157" t="s">
        <v>81</v>
      </c>
      <c r="R17" s="157" t="e">
        <f t="shared" si="3"/>
        <v>#DIV/0!</v>
      </c>
      <c r="S17" s="120"/>
      <c r="T17" s="157">
        <v>4.08</v>
      </c>
      <c r="U17" s="120"/>
      <c r="V17" s="157" t="e">
        <v>#DIV/0!</v>
      </c>
      <c r="W17" s="157" t="e">
        <f>_xll.qlSimpleQuoteSetValue(F17,V17/100,Trigger)</f>
        <v>#NUM!</v>
      </c>
      <c r="X17" s="80"/>
      <c r="AD17" s="122"/>
    </row>
    <row r="18" spans="1:30" ht="11.25" customHeight="1" x14ac:dyDescent="0.2">
      <c r="A18" s="80"/>
      <c r="B18" s="145" t="s">
        <v>41</v>
      </c>
      <c r="C18" s="146" t="s">
        <v>115</v>
      </c>
      <c r="D18" s="146" t="s">
        <v>166</v>
      </c>
      <c r="E18" s="86" t="str">
        <f t="shared" si="0"/>
        <v>CNYQM7R10Y_Quote</v>
      </c>
      <c r="F18" s="86" t="str">
        <f>_xll.qlSimpleQuote(OnCurrency&amp;$C18&amp;$D18&amp;$B18&amp;QuoteSuffix,,OnRateTickValue,Permanent,Trigger,ObjectOverwrite)</f>
        <v>CNYQM7R10Y_Quote#0000</v>
      </c>
      <c r="G18" s="147" t="str">
        <f>_xll.ohRangeRetrieveError(F18)</f>
        <v/>
      </c>
      <c r="H18" s="80"/>
      <c r="I18" s="154" t="str">
        <f t="shared" si="2"/>
        <v>10Y</v>
      </c>
      <c r="J18" s="154" t="s">
        <v>115</v>
      </c>
      <c r="K18" s="154" t="s">
        <v>166</v>
      </c>
      <c r="L18" s="106" t="str">
        <f t="shared" si="1"/>
        <v>CNYQM7R10Y</v>
      </c>
      <c r="M18" s="106" t="str">
        <v>CNYQM7R10Y=TPSC</v>
      </c>
      <c r="N18" s="157">
        <v>3.6</v>
      </c>
      <c r="O18" s="157">
        <v>4</v>
      </c>
      <c r="P18" s="157">
        <v>0</v>
      </c>
      <c r="Q18" s="157">
        <v>0</v>
      </c>
      <c r="R18" s="157">
        <f t="shared" si="3"/>
        <v>3.8</v>
      </c>
      <c r="S18" s="120"/>
      <c r="T18" s="157">
        <v>4.1099999999999994</v>
      </c>
      <c r="U18" s="120"/>
      <c r="V18" s="157">
        <v>3.8</v>
      </c>
      <c r="W18" s="157">
        <f>_xll.qlSimpleQuoteSetValue(F18,V18/100,Trigger)</f>
        <v>0</v>
      </c>
      <c r="X18" s="80"/>
      <c r="AD18" s="122"/>
    </row>
    <row r="19" spans="1:30" ht="11.25" customHeight="1" x14ac:dyDescent="0.2">
      <c r="A19" s="80"/>
      <c r="B19" s="145" t="s">
        <v>40</v>
      </c>
      <c r="C19" s="146" t="s">
        <v>115</v>
      </c>
      <c r="D19" s="146" t="s">
        <v>166</v>
      </c>
      <c r="E19" s="86" t="str">
        <f t="shared" si="0"/>
        <v>CNYQM7R11Y_Quote</v>
      </c>
      <c r="F19" s="86" t="str">
        <f>_xll.qlSimpleQuote(OnCurrency&amp;$C19&amp;$D19&amp;$B19&amp;QuoteSuffix,,OnRateTickValue,Permanent,Trigger,ObjectOverwrite)</f>
        <v>CNYQM7R11Y_Quote#0000</v>
      </c>
      <c r="G19" s="147" t="str">
        <f>_xll.ohRangeRetrieveError(F19)</f>
        <v/>
      </c>
      <c r="H19" s="80"/>
      <c r="I19" s="154" t="str">
        <f t="shared" si="2"/>
        <v>11Y</v>
      </c>
      <c r="J19" s="154" t="s">
        <v>115</v>
      </c>
      <c r="K19" s="154" t="s">
        <v>166</v>
      </c>
      <c r="L19" s="106" t="str">
        <f t="shared" si="1"/>
        <v>CNYQM7R11Y</v>
      </c>
      <c r="M19" s="106" t="str">
        <v>CNYQM7R11Y=TPSC</v>
      </c>
      <c r="N19" s="157" t="s">
        <v>81</v>
      </c>
      <c r="O19" s="157" t="s">
        <v>81</v>
      </c>
      <c r="P19" s="157" t="s">
        <v>81</v>
      </c>
      <c r="Q19" s="157" t="s">
        <v>81</v>
      </c>
      <c r="R19" s="157" t="e">
        <f t="shared" si="3"/>
        <v>#DIV/0!</v>
      </c>
      <c r="S19" s="120"/>
      <c r="T19" s="157" t="e">
        <v>#NUM!</v>
      </c>
      <c r="U19" s="120"/>
      <c r="V19" s="157" t="e">
        <v>#DIV/0!</v>
      </c>
      <c r="W19" s="157" t="e">
        <f>_xll.qlSimpleQuoteSetValue(F19,V19/100,Trigger)</f>
        <v>#NUM!</v>
      </c>
      <c r="X19" s="80"/>
      <c r="AD19" s="122"/>
    </row>
    <row r="20" spans="1:30" ht="11.25" customHeight="1" x14ac:dyDescent="0.2">
      <c r="A20" s="80"/>
      <c r="B20" s="145" t="s">
        <v>39</v>
      </c>
      <c r="C20" s="146" t="s">
        <v>115</v>
      </c>
      <c r="D20" s="146" t="s">
        <v>166</v>
      </c>
      <c r="E20" s="86" t="str">
        <f t="shared" si="0"/>
        <v>CNYQM7R12Y_Quote</v>
      </c>
      <c r="F20" s="86" t="str">
        <f>_xll.qlSimpleQuote(OnCurrency&amp;$C20&amp;$D20&amp;$B20&amp;QuoteSuffix,,OnRateTickValue,Permanent,Trigger,ObjectOverwrite)</f>
        <v>CNYQM7R12Y_Quote#0000</v>
      </c>
      <c r="G20" s="147" t="str">
        <f>_xll.ohRangeRetrieveError(F20)</f>
        <v/>
      </c>
      <c r="H20" s="80"/>
      <c r="I20" s="154" t="str">
        <f t="shared" si="2"/>
        <v>12Y</v>
      </c>
      <c r="J20" s="154" t="s">
        <v>115</v>
      </c>
      <c r="K20" s="154" t="s">
        <v>166</v>
      </c>
      <c r="L20" s="106" t="str">
        <f t="shared" si="1"/>
        <v>CNYQM7R12Y</v>
      </c>
      <c r="M20" s="106" t="str">
        <v>CNYQM7R12Y=TPSC</v>
      </c>
      <c r="N20" s="157" t="s">
        <v>81</v>
      </c>
      <c r="O20" s="157" t="s">
        <v>81</v>
      </c>
      <c r="P20" s="157" t="s">
        <v>81</v>
      </c>
      <c r="Q20" s="157" t="s">
        <v>81</v>
      </c>
      <c r="R20" s="157" t="e">
        <f t="shared" si="3"/>
        <v>#DIV/0!</v>
      </c>
      <c r="S20" s="120"/>
      <c r="T20" s="157" t="e">
        <v>#NUM!</v>
      </c>
      <c r="U20" s="120"/>
      <c r="V20" s="157" t="e">
        <v>#DIV/0!</v>
      </c>
      <c r="W20" s="157" t="e">
        <f>_xll.qlSimpleQuoteSetValue(F20,V20/100,Trigger)</f>
        <v>#NUM!</v>
      </c>
      <c r="X20" s="80"/>
      <c r="AD20" s="122"/>
    </row>
    <row r="21" spans="1:30" ht="11.25" customHeight="1" x14ac:dyDescent="0.2">
      <c r="A21" s="80"/>
      <c r="B21" s="145" t="s">
        <v>38</v>
      </c>
      <c r="C21" s="146" t="s">
        <v>115</v>
      </c>
      <c r="D21" s="146" t="s">
        <v>166</v>
      </c>
      <c r="E21" s="86" t="str">
        <f t="shared" si="0"/>
        <v>CNYQM7R13Y_Quote</v>
      </c>
      <c r="F21" s="86" t="str">
        <f>_xll.qlSimpleQuote(OnCurrency&amp;$C21&amp;$D21&amp;$B21&amp;QuoteSuffix,,OnRateTickValue,Permanent,Trigger,ObjectOverwrite)</f>
        <v>CNYQM7R13Y_Quote#0000</v>
      </c>
      <c r="G21" s="147" t="str">
        <f>_xll.ohRangeRetrieveError(F21)</f>
        <v/>
      </c>
      <c r="H21" s="80"/>
      <c r="I21" s="154" t="str">
        <f t="shared" si="2"/>
        <v>13Y</v>
      </c>
      <c r="J21" s="154" t="s">
        <v>115</v>
      </c>
      <c r="K21" s="154" t="s">
        <v>166</v>
      </c>
      <c r="L21" s="106" t="str">
        <f t="shared" si="1"/>
        <v>CNYQM7R13Y</v>
      </c>
      <c r="M21" s="106" t="str">
        <v>CNYQM7R13Y=TPSC</v>
      </c>
      <c r="N21" s="157" t="s">
        <v>81</v>
      </c>
      <c r="O21" s="157" t="s">
        <v>81</v>
      </c>
      <c r="P21" s="157" t="s">
        <v>81</v>
      </c>
      <c r="Q21" s="157" t="s">
        <v>81</v>
      </c>
      <c r="R21" s="157" t="e">
        <f t="shared" si="3"/>
        <v>#DIV/0!</v>
      </c>
      <c r="S21" s="120"/>
      <c r="T21" s="157" t="e">
        <v>#NUM!</v>
      </c>
      <c r="U21" s="120"/>
      <c r="V21" s="157" t="e">
        <v>#DIV/0!</v>
      </c>
      <c r="W21" s="157" t="e">
        <f>_xll.qlSimpleQuoteSetValue(F21,V21/100,Trigger)</f>
        <v>#NUM!</v>
      </c>
      <c r="X21" s="80"/>
      <c r="AD21" s="122"/>
    </row>
    <row r="22" spans="1:30" ht="11.25" customHeight="1" x14ac:dyDescent="0.2">
      <c r="A22" s="80"/>
      <c r="B22" s="145" t="s">
        <v>37</v>
      </c>
      <c r="C22" s="146" t="s">
        <v>115</v>
      </c>
      <c r="D22" s="146" t="s">
        <v>166</v>
      </c>
      <c r="E22" s="86" t="str">
        <f t="shared" si="0"/>
        <v>CNYQM7R14Y_Quote</v>
      </c>
      <c r="F22" s="86" t="str">
        <f>_xll.qlSimpleQuote(OnCurrency&amp;$C22&amp;$D22&amp;$B22&amp;QuoteSuffix,,OnRateTickValue,Permanent,Trigger,ObjectOverwrite)</f>
        <v>CNYQM7R14Y_Quote#0000</v>
      </c>
      <c r="G22" s="147" t="str">
        <f>_xll.ohRangeRetrieveError(F22)</f>
        <v/>
      </c>
      <c r="H22" s="80"/>
      <c r="I22" s="154" t="str">
        <f t="shared" si="2"/>
        <v>14Y</v>
      </c>
      <c r="J22" s="154" t="s">
        <v>115</v>
      </c>
      <c r="K22" s="154" t="s">
        <v>166</v>
      </c>
      <c r="L22" s="106" t="str">
        <f t="shared" si="1"/>
        <v>CNYQM7R14Y</v>
      </c>
      <c r="M22" s="106" t="str">
        <v>CNYQM7R14Y=TPSC</v>
      </c>
      <c r="N22" s="157" t="s">
        <v>81</v>
      </c>
      <c r="O22" s="157" t="s">
        <v>81</v>
      </c>
      <c r="P22" s="157" t="s">
        <v>81</v>
      </c>
      <c r="Q22" s="157" t="s">
        <v>81</v>
      </c>
      <c r="R22" s="157" t="e">
        <f t="shared" si="3"/>
        <v>#DIV/0!</v>
      </c>
      <c r="S22" s="120"/>
      <c r="T22" s="157" t="e">
        <v>#NUM!</v>
      </c>
      <c r="U22" s="120"/>
      <c r="V22" s="157" t="e">
        <v>#DIV/0!</v>
      </c>
      <c r="W22" s="157" t="e">
        <f>_xll.qlSimpleQuoteSetValue(F22,V22/100,Trigger)</f>
        <v>#NUM!</v>
      </c>
      <c r="X22" s="80"/>
      <c r="AD22" s="122"/>
    </row>
    <row r="23" spans="1:30" ht="11.25" customHeight="1" x14ac:dyDescent="0.2">
      <c r="A23" s="80"/>
      <c r="B23" s="145" t="s">
        <v>36</v>
      </c>
      <c r="C23" s="146" t="s">
        <v>115</v>
      </c>
      <c r="D23" s="146" t="s">
        <v>166</v>
      </c>
      <c r="E23" s="86" t="str">
        <f t="shared" si="0"/>
        <v>CNYQM7R15Y_Quote</v>
      </c>
      <c r="F23" s="86" t="str">
        <f>_xll.qlSimpleQuote(OnCurrency&amp;$C23&amp;$D23&amp;$B23&amp;QuoteSuffix,,OnRateTickValue,Permanent,Trigger,ObjectOverwrite)</f>
        <v>CNYQM7R15Y_Quote#0000</v>
      </c>
      <c r="G23" s="147" t="str">
        <f>_xll.ohRangeRetrieveError(F23)</f>
        <v/>
      </c>
      <c r="H23" s="80"/>
      <c r="I23" s="154" t="str">
        <f t="shared" si="2"/>
        <v>15Y</v>
      </c>
      <c r="J23" s="154" t="s">
        <v>115</v>
      </c>
      <c r="K23" s="154" t="s">
        <v>166</v>
      </c>
      <c r="L23" s="106" t="str">
        <f t="shared" si="1"/>
        <v>CNYQM7R15Y</v>
      </c>
      <c r="M23" s="106" t="str">
        <v>CNYQM7R15Y=TPSC</v>
      </c>
      <c r="N23" s="157">
        <v>3.82</v>
      </c>
      <c r="O23" s="157">
        <v>4.22</v>
      </c>
      <c r="P23" s="157">
        <v>0</v>
      </c>
      <c r="Q23" s="157">
        <v>0</v>
      </c>
      <c r="R23" s="157">
        <f t="shared" si="3"/>
        <v>4.0199999999999996</v>
      </c>
      <c r="S23" s="120"/>
      <c r="T23" s="157" t="e">
        <v>#NUM!</v>
      </c>
      <c r="U23" s="120"/>
      <c r="V23" s="157">
        <v>4.0199999999999996</v>
      </c>
      <c r="W23" s="157">
        <f>_xll.qlSimpleQuoteSetValue(F23,V23/100,Trigger)</f>
        <v>0</v>
      </c>
      <c r="X23" s="80"/>
      <c r="AD23" s="122"/>
    </row>
    <row r="24" spans="1:30" ht="11.25" customHeight="1" x14ac:dyDescent="0.2">
      <c r="A24" s="80"/>
      <c r="B24" s="145" t="s">
        <v>35</v>
      </c>
      <c r="C24" s="146" t="s">
        <v>115</v>
      </c>
      <c r="D24" s="146" t="s">
        <v>166</v>
      </c>
      <c r="E24" s="86" t="str">
        <f t="shared" si="0"/>
        <v>CNYQM7R16Y_Quote</v>
      </c>
      <c r="F24" s="86" t="str">
        <f>_xll.qlSimpleQuote(OnCurrency&amp;$C24&amp;$D24&amp;$B24&amp;QuoteSuffix,,OnRateTickValue,Permanent,Trigger,ObjectOverwrite)</f>
        <v>CNYQM7R16Y_Quote#0000</v>
      </c>
      <c r="G24" s="147" t="str">
        <f>_xll.ohRangeRetrieveError(F24)</f>
        <v/>
      </c>
      <c r="H24" s="80"/>
      <c r="I24" s="154" t="str">
        <f t="shared" si="2"/>
        <v>16Y</v>
      </c>
      <c r="J24" s="154" t="s">
        <v>115</v>
      </c>
      <c r="K24" s="154" t="s">
        <v>166</v>
      </c>
      <c r="L24" s="106" t="str">
        <f t="shared" si="1"/>
        <v>CNYQM7R16Y</v>
      </c>
      <c r="M24" s="106" t="str">
        <v>CNYQM7R16Y=TPSC</v>
      </c>
      <c r="N24" s="157" t="s">
        <v>81</v>
      </c>
      <c r="O24" s="157" t="s">
        <v>81</v>
      </c>
      <c r="P24" s="157" t="s">
        <v>81</v>
      </c>
      <c r="Q24" s="157" t="s">
        <v>81</v>
      </c>
      <c r="R24" s="157" t="e">
        <f t="shared" si="3"/>
        <v>#DIV/0!</v>
      </c>
      <c r="S24" s="120"/>
      <c r="T24" s="157" t="e">
        <v>#NUM!</v>
      </c>
      <c r="U24" s="120"/>
      <c r="V24" s="157" t="e">
        <v>#DIV/0!</v>
      </c>
      <c r="W24" s="157" t="e">
        <f>_xll.qlSimpleQuoteSetValue(F24,V24/100,Trigger)</f>
        <v>#NUM!</v>
      </c>
      <c r="X24" s="80"/>
      <c r="AD24" s="122"/>
    </row>
    <row r="25" spans="1:30" ht="11.25" customHeight="1" x14ac:dyDescent="0.2">
      <c r="A25" s="80"/>
      <c r="B25" s="145" t="s">
        <v>34</v>
      </c>
      <c r="C25" s="146" t="s">
        <v>115</v>
      </c>
      <c r="D25" s="146" t="s">
        <v>166</v>
      </c>
      <c r="E25" s="86" t="str">
        <f t="shared" si="0"/>
        <v>CNYQM7R17Y_Quote</v>
      </c>
      <c r="F25" s="86" t="str">
        <f>_xll.qlSimpleQuote(OnCurrency&amp;$C25&amp;$D25&amp;$B25&amp;QuoteSuffix,,OnRateTickValue,Permanent,Trigger,ObjectOverwrite)</f>
        <v>CNYQM7R17Y_Quote#0000</v>
      </c>
      <c r="G25" s="147" t="str">
        <f>_xll.ohRangeRetrieveError(F25)</f>
        <v/>
      </c>
      <c r="H25" s="80"/>
      <c r="I25" s="154" t="str">
        <f t="shared" si="2"/>
        <v>17Y</v>
      </c>
      <c r="J25" s="154" t="s">
        <v>115</v>
      </c>
      <c r="K25" s="154" t="s">
        <v>166</v>
      </c>
      <c r="L25" s="106" t="str">
        <f t="shared" si="1"/>
        <v>CNYQM7R17Y</v>
      </c>
      <c r="M25" s="106" t="str">
        <v>CNYQM7R17Y=TPSC</v>
      </c>
      <c r="N25" s="157" t="s">
        <v>81</v>
      </c>
      <c r="O25" s="157" t="s">
        <v>81</v>
      </c>
      <c r="P25" s="157" t="s">
        <v>81</v>
      </c>
      <c r="Q25" s="157" t="s">
        <v>81</v>
      </c>
      <c r="R25" s="157" t="e">
        <f t="shared" si="3"/>
        <v>#DIV/0!</v>
      </c>
      <c r="S25" s="120"/>
      <c r="T25" s="157" t="e">
        <v>#NUM!</v>
      </c>
      <c r="U25" s="120"/>
      <c r="V25" s="157" t="e">
        <v>#DIV/0!</v>
      </c>
      <c r="W25" s="157" t="e">
        <f>_xll.qlSimpleQuoteSetValue(F25,V25/100,Trigger)</f>
        <v>#NUM!</v>
      </c>
      <c r="X25" s="80"/>
      <c r="AD25" s="122"/>
    </row>
    <row r="26" spans="1:30" ht="11.25" customHeight="1" x14ac:dyDescent="0.2">
      <c r="A26" s="80"/>
      <c r="B26" s="145" t="s">
        <v>33</v>
      </c>
      <c r="C26" s="146" t="s">
        <v>115</v>
      </c>
      <c r="D26" s="146" t="s">
        <v>166</v>
      </c>
      <c r="E26" s="86" t="str">
        <f t="shared" si="0"/>
        <v>CNYQM7R18Y_Quote</v>
      </c>
      <c r="F26" s="86" t="str">
        <f>_xll.qlSimpleQuote(OnCurrency&amp;$C26&amp;$D26&amp;$B26&amp;QuoteSuffix,,OnRateTickValue,Permanent,Trigger,ObjectOverwrite)</f>
        <v>CNYQM7R18Y_Quote#0000</v>
      </c>
      <c r="G26" s="147" t="str">
        <f>_xll.ohRangeRetrieveError(F26)</f>
        <v/>
      </c>
      <c r="H26" s="80"/>
      <c r="I26" s="154" t="str">
        <f t="shared" si="2"/>
        <v>18Y</v>
      </c>
      <c r="J26" s="154" t="s">
        <v>115</v>
      </c>
      <c r="K26" s="154" t="s">
        <v>166</v>
      </c>
      <c r="L26" s="106" t="str">
        <f t="shared" si="1"/>
        <v>CNYQM7R18Y</v>
      </c>
      <c r="M26" s="106" t="str">
        <v>CNYQM7R18Y=TPSC</v>
      </c>
      <c r="N26" s="157" t="s">
        <v>81</v>
      </c>
      <c r="O26" s="157" t="s">
        <v>81</v>
      </c>
      <c r="P26" s="157" t="s">
        <v>81</v>
      </c>
      <c r="Q26" s="157" t="s">
        <v>81</v>
      </c>
      <c r="R26" s="157" t="e">
        <f t="shared" si="3"/>
        <v>#DIV/0!</v>
      </c>
      <c r="S26" s="120"/>
      <c r="T26" s="157" t="e">
        <v>#NUM!</v>
      </c>
      <c r="U26" s="120"/>
      <c r="V26" s="157" t="e">
        <v>#DIV/0!</v>
      </c>
      <c r="W26" s="157" t="e">
        <f>_xll.qlSimpleQuoteSetValue(F26,V26/100,Trigger)</f>
        <v>#NUM!</v>
      </c>
      <c r="X26" s="80"/>
      <c r="AD26" s="122"/>
    </row>
    <row r="27" spans="1:30" ht="11.25" customHeight="1" x14ac:dyDescent="0.2">
      <c r="A27" s="80"/>
      <c r="B27" s="145" t="s">
        <v>32</v>
      </c>
      <c r="C27" s="146" t="s">
        <v>115</v>
      </c>
      <c r="D27" s="146" t="s">
        <v>166</v>
      </c>
      <c r="E27" s="86" t="str">
        <f t="shared" si="0"/>
        <v>CNYQM7R19Y_Quote</v>
      </c>
      <c r="F27" s="86" t="str">
        <f>_xll.qlSimpleQuote(OnCurrency&amp;$C27&amp;$D27&amp;$B27&amp;QuoteSuffix,,OnRateTickValue,Permanent,Trigger,ObjectOverwrite)</f>
        <v>CNYQM7R19Y_Quote#0000</v>
      </c>
      <c r="G27" s="147" t="str">
        <f>_xll.ohRangeRetrieveError(F27)</f>
        <v/>
      </c>
      <c r="H27" s="80"/>
      <c r="I27" s="154" t="str">
        <f t="shared" si="2"/>
        <v>19Y</v>
      </c>
      <c r="J27" s="154" t="s">
        <v>115</v>
      </c>
      <c r="K27" s="154" t="s">
        <v>166</v>
      </c>
      <c r="L27" s="106" t="str">
        <f t="shared" si="1"/>
        <v>CNYQM7R19Y</v>
      </c>
      <c r="M27" s="106" t="str">
        <v>CNYQM7R19Y=TPSC</v>
      </c>
      <c r="N27" s="157" t="s">
        <v>81</v>
      </c>
      <c r="O27" s="157" t="s">
        <v>81</v>
      </c>
      <c r="P27" s="157" t="s">
        <v>81</v>
      </c>
      <c r="Q27" s="157" t="s">
        <v>81</v>
      </c>
      <c r="R27" s="157" t="e">
        <f t="shared" si="3"/>
        <v>#DIV/0!</v>
      </c>
      <c r="S27" s="120"/>
      <c r="T27" s="157" t="e">
        <v>#NUM!</v>
      </c>
      <c r="U27" s="120"/>
      <c r="V27" s="157" t="e">
        <v>#DIV/0!</v>
      </c>
      <c r="W27" s="157" t="e">
        <f>_xll.qlSimpleQuoteSetValue(F27,V27/100,Trigger)</f>
        <v>#NUM!</v>
      </c>
      <c r="X27" s="80"/>
      <c r="AD27" s="122"/>
    </row>
    <row r="28" spans="1:30" ht="11.25" customHeight="1" x14ac:dyDescent="0.2">
      <c r="A28" s="80"/>
      <c r="B28" s="145" t="s">
        <v>31</v>
      </c>
      <c r="C28" s="146" t="s">
        <v>115</v>
      </c>
      <c r="D28" s="146" t="s">
        <v>166</v>
      </c>
      <c r="E28" s="86" t="str">
        <f t="shared" si="0"/>
        <v>CNYQM7R20Y_Quote</v>
      </c>
      <c r="F28" s="86" t="str">
        <f>_xll.qlSimpleQuote(OnCurrency&amp;$C28&amp;$D28&amp;$B28&amp;QuoteSuffix,,OnRateTickValue,Permanent,Trigger,ObjectOverwrite)</f>
        <v>CNYQM7R20Y_Quote#0000</v>
      </c>
      <c r="G28" s="147" t="str">
        <f>_xll.ohRangeRetrieveError(F28)</f>
        <v/>
      </c>
      <c r="H28" s="80"/>
      <c r="I28" s="154" t="str">
        <f t="shared" si="2"/>
        <v>20Y</v>
      </c>
      <c r="J28" s="154" t="s">
        <v>115</v>
      </c>
      <c r="K28" s="154" t="s">
        <v>166</v>
      </c>
      <c r="L28" s="106" t="str">
        <f t="shared" si="1"/>
        <v>CNYQM7R20Y</v>
      </c>
      <c r="M28" s="106" t="str">
        <v>CNYQM7R20Y=TPSC</v>
      </c>
      <c r="N28" s="157" t="s">
        <v>81</v>
      </c>
      <c r="O28" s="157" t="s">
        <v>81</v>
      </c>
      <c r="P28" s="157" t="s">
        <v>81</v>
      </c>
      <c r="Q28" s="157" t="s">
        <v>81</v>
      </c>
      <c r="R28" s="157" t="e">
        <f t="shared" si="3"/>
        <v>#DIV/0!</v>
      </c>
      <c r="S28" s="120"/>
      <c r="T28" s="157" t="e">
        <v>#NUM!</v>
      </c>
      <c r="U28" s="120"/>
      <c r="V28" s="157" t="e">
        <v>#DIV/0!</v>
      </c>
      <c r="W28" s="157" t="e">
        <f>_xll.qlSimpleQuoteSetValue(F28,V28/100,Trigger)</f>
        <v>#NUM!</v>
      </c>
      <c r="X28" s="80"/>
      <c r="AD28" s="122"/>
    </row>
    <row r="29" spans="1:30" ht="11.25" customHeight="1" x14ac:dyDescent="0.2">
      <c r="A29" s="80"/>
      <c r="B29" s="145" t="s">
        <v>30</v>
      </c>
      <c r="C29" s="146" t="s">
        <v>115</v>
      </c>
      <c r="D29" s="146" t="s">
        <v>166</v>
      </c>
      <c r="E29" s="86" t="str">
        <f t="shared" si="0"/>
        <v>CNYQM7R21Y_Quote</v>
      </c>
      <c r="F29" s="86" t="str">
        <f>_xll.qlSimpleQuote(OnCurrency&amp;$C29&amp;$D29&amp;$B29&amp;QuoteSuffix,,OnRateTickValue,Permanent,Trigger,ObjectOverwrite)</f>
        <v>CNYQM7R21Y_Quote#0000</v>
      </c>
      <c r="G29" s="147" t="str">
        <f>_xll.ohRangeRetrieveError(F29)</f>
        <v/>
      </c>
      <c r="H29" s="80"/>
      <c r="I29" s="154" t="str">
        <f t="shared" si="2"/>
        <v>21Y</v>
      </c>
      <c r="J29" s="154" t="s">
        <v>115</v>
      </c>
      <c r="K29" s="154" t="s">
        <v>166</v>
      </c>
      <c r="L29" s="106" t="str">
        <f t="shared" si="1"/>
        <v>CNYQM7R21Y</v>
      </c>
      <c r="M29" s="106" t="str">
        <v>CNYQM7R21Y=TPSC</v>
      </c>
      <c r="N29" s="157" t="s">
        <v>81</v>
      </c>
      <c r="O29" s="157" t="s">
        <v>81</v>
      </c>
      <c r="P29" s="157" t="s">
        <v>81</v>
      </c>
      <c r="Q29" s="157" t="s">
        <v>81</v>
      </c>
      <c r="R29" s="157" t="e">
        <f t="shared" si="3"/>
        <v>#DIV/0!</v>
      </c>
      <c r="S29" s="120"/>
      <c r="T29" s="157" t="e">
        <v>#NUM!</v>
      </c>
      <c r="U29" s="120"/>
      <c r="V29" s="157" t="e">
        <v>#DIV/0!</v>
      </c>
      <c r="W29" s="157" t="e">
        <f>_xll.qlSimpleQuoteSetValue(F29,V29/100,Trigger)</f>
        <v>#NUM!</v>
      </c>
      <c r="X29" s="80"/>
      <c r="AD29" s="122"/>
    </row>
    <row r="30" spans="1:30" ht="11.25" customHeight="1" x14ac:dyDescent="0.2">
      <c r="A30" s="80"/>
      <c r="B30" s="145" t="s">
        <v>29</v>
      </c>
      <c r="C30" s="146" t="s">
        <v>115</v>
      </c>
      <c r="D30" s="146" t="s">
        <v>166</v>
      </c>
      <c r="E30" s="86" t="str">
        <f t="shared" si="0"/>
        <v>CNYQM7R22Y_Quote</v>
      </c>
      <c r="F30" s="86" t="str">
        <f>_xll.qlSimpleQuote(OnCurrency&amp;$C30&amp;$D30&amp;$B30&amp;QuoteSuffix,,OnRateTickValue,Permanent,Trigger,ObjectOverwrite)</f>
        <v>CNYQM7R22Y_Quote#0000</v>
      </c>
      <c r="G30" s="147" t="str">
        <f>_xll.ohRangeRetrieveError(F30)</f>
        <v/>
      </c>
      <c r="H30" s="80"/>
      <c r="I30" s="154" t="str">
        <f t="shared" si="2"/>
        <v>22Y</v>
      </c>
      <c r="J30" s="154" t="s">
        <v>115</v>
      </c>
      <c r="K30" s="154" t="s">
        <v>166</v>
      </c>
      <c r="L30" s="106" t="str">
        <f t="shared" si="1"/>
        <v>CNYQM7R22Y</v>
      </c>
      <c r="M30" s="106" t="str">
        <v>CNYQM7R22Y=TPSC</v>
      </c>
      <c r="N30" s="157" t="s">
        <v>81</v>
      </c>
      <c r="O30" s="157" t="s">
        <v>81</v>
      </c>
      <c r="P30" s="157" t="s">
        <v>81</v>
      </c>
      <c r="Q30" s="157" t="s">
        <v>81</v>
      </c>
      <c r="R30" s="157" t="e">
        <f t="shared" si="3"/>
        <v>#DIV/0!</v>
      </c>
      <c r="S30" s="120"/>
      <c r="T30" s="157" t="e">
        <v>#NUM!</v>
      </c>
      <c r="U30" s="120"/>
      <c r="V30" s="157" t="e">
        <v>#DIV/0!</v>
      </c>
      <c r="W30" s="157" t="e">
        <f>_xll.qlSimpleQuoteSetValue(F30,V30/100,Trigger)</f>
        <v>#NUM!</v>
      </c>
      <c r="X30" s="80"/>
      <c r="AD30" s="122"/>
    </row>
    <row r="31" spans="1:30" ht="11.25" customHeight="1" x14ac:dyDescent="0.2">
      <c r="A31" s="80"/>
      <c r="B31" s="145" t="s">
        <v>28</v>
      </c>
      <c r="C31" s="146" t="s">
        <v>115</v>
      </c>
      <c r="D31" s="146" t="s">
        <v>166</v>
      </c>
      <c r="E31" s="86" t="str">
        <f t="shared" si="0"/>
        <v>CNYQM7R23Y_Quote</v>
      </c>
      <c r="F31" s="86" t="str">
        <f>_xll.qlSimpleQuote(OnCurrency&amp;$C31&amp;$D31&amp;$B31&amp;QuoteSuffix,,OnRateTickValue,Permanent,Trigger,ObjectOverwrite)</f>
        <v>CNYQM7R23Y_Quote#0000</v>
      </c>
      <c r="G31" s="147" t="str">
        <f>_xll.ohRangeRetrieveError(F31)</f>
        <v/>
      </c>
      <c r="H31" s="80"/>
      <c r="I31" s="154" t="str">
        <f t="shared" si="2"/>
        <v>23Y</v>
      </c>
      <c r="J31" s="154" t="s">
        <v>115</v>
      </c>
      <c r="K31" s="154" t="s">
        <v>166</v>
      </c>
      <c r="L31" s="106" t="str">
        <f t="shared" si="1"/>
        <v>CNYQM7R23Y</v>
      </c>
      <c r="M31" s="106" t="str">
        <v>CNYQM7R23Y=TPSC</v>
      </c>
      <c r="N31" s="157" t="s">
        <v>81</v>
      </c>
      <c r="O31" s="157" t="s">
        <v>81</v>
      </c>
      <c r="P31" s="157" t="s">
        <v>81</v>
      </c>
      <c r="Q31" s="157" t="s">
        <v>81</v>
      </c>
      <c r="R31" s="157" t="e">
        <f t="shared" si="3"/>
        <v>#DIV/0!</v>
      </c>
      <c r="S31" s="120"/>
      <c r="T31" s="157" t="e">
        <v>#NUM!</v>
      </c>
      <c r="U31" s="120"/>
      <c r="V31" s="157" t="e">
        <v>#DIV/0!</v>
      </c>
      <c r="W31" s="157" t="e">
        <f>_xll.qlSimpleQuoteSetValue(F31,V31/100,Trigger)</f>
        <v>#NUM!</v>
      </c>
      <c r="X31" s="80"/>
      <c r="AD31" s="122"/>
    </row>
    <row r="32" spans="1:30" ht="11.25" customHeight="1" x14ac:dyDescent="0.2">
      <c r="A32" s="80"/>
      <c r="B32" s="145" t="s">
        <v>27</v>
      </c>
      <c r="C32" s="146" t="s">
        <v>115</v>
      </c>
      <c r="D32" s="146" t="s">
        <v>166</v>
      </c>
      <c r="E32" s="86" t="str">
        <f t="shared" si="0"/>
        <v>CNYQM7R24Y_Quote</v>
      </c>
      <c r="F32" s="86" t="str">
        <f>_xll.qlSimpleQuote(OnCurrency&amp;$C32&amp;$D32&amp;$B32&amp;QuoteSuffix,,OnRateTickValue,Permanent,Trigger,ObjectOverwrite)</f>
        <v>CNYQM7R24Y_Quote#0000</v>
      </c>
      <c r="G32" s="147" t="str">
        <f>_xll.ohRangeRetrieveError(F32)</f>
        <v/>
      </c>
      <c r="H32" s="80"/>
      <c r="I32" s="154" t="str">
        <f t="shared" si="2"/>
        <v>24Y</v>
      </c>
      <c r="J32" s="154" t="s">
        <v>115</v>
      </c>
      <c r="K32" s="154" t="s">
        <v>166</v>
      </c>
      <c r="L32" s="106" t="str">
        <f t="shared" si="1"/>
        <v>CNYQM7R24Y</v>
      </c>
      <c r="M32" s="106" t="str">
        <v>CNYQM7R24Y=TPSC</v>
      </c>
      <c r="N32" s="157" t="s">
        <v>81</v>
      </c>
      <c r="O32" s="157" t="s">
        <v>81</v>
      </c>
      <c r="P32" s="157" t="s">
        <v>81</v>
      </c>
      <c r="Q32" s="157" t="s">
        <v>81</v>
      </c>
      <c r="R32" s="157" t="e">
        <f t="shared" si="3"/>
        <v>#DIV/0!</v>
      </c>
      <c r="S32" s="120"/>
      <c r="T32" s="157" t="e">
        <v>#NUM!</v>
      </c>
      <c r="U32" s="120"/>
      <c r="V32" s="157" t="e">
        <v>#DIV/0!</v>
      </c>
      <c r="W32" s="157" t="e">
        <f>_xll.qlSimpleQuoteSetValue(F32,V32/100,Trigger)</f>
        <v>#NUM!</v>
      </c>
      <c r="X32" s="80"/>
      <c r="AD32" s="122"/>
    </row>
    <row r="33" spans="1:30" ht="11.25" customHeight="1" x14ac:dyDescent="0.2">
      <c r="A33" s="80"/>
      <c r="B33" s="145" t="s">
        <v>26</v>
      </c>
      <c r="C33" s="146" t="s">
        <v>115</v>
      </c>
      <c r="D33" s="146" t="s">
        <v>166</v>
      </c>
      <c r="E33" s="86" t="str">
        <f t="shared" si="0"/>
        <v>CNYQM7R25Y_Quote</v>
      </c>
      <c r="F33" s="86" t="str">
        <f>_xll.qlSimpleQuote(OnCurrency&amp;$C33&amp;$D33&amp;$B33&amp;QuoteSuffix,,OnRateTickValue,Permanent,Trigger,ObjectOverwrite)</f>
        <v>CNYQM7R25Y_Quote#0000</v>
      </c>
      <c r="G33" s="147" t="str">
        <f>_xll.ohRangeRetrieveError(F33)</f>
        <v/>
      </c>
      <c r="H33" s="80"/>
      <c r="I33" s="154" t="str">
        <f t="shared" si="2"/>
        <v>25Y</v>
      </c>
      <c r="J33" s="154" t="s">
        <v>115</v>
      </c>
      <c r="K33" s="154" t="s">
        <v>166</v>
      </c>
      <c r="L33" s="106" t="str">
        <f t="shared" si="1"/>
        <v>CNYQM7R25Y</v>
      </c>
      <c r="M33" s="106" t="str">
        <v>CNYQM7R25Y=TPSC</v>
      </c>
      <c r="N33" s="157" t="s">
        <v>81</v>
      </c>
      <c r="O33" s="157" t="s">
        <v>81</v>
      </c>
      <c r="P33" s="157" t="s">
        <v>81</v>
      </c>
      <c r="Q33" s="157" t="s">
        <v>81</v>
      </c>
      <c r="R33" s="157" t="e">
        <f t="shared" si="3"/>
        <v>#DIV/0!</v>
      </c>
      <c r="S33" s="120"/>
      <c r="T33" s="157" t="e">
        <v>#NUM!</v>
      </c>
      <c r="U33" s="120"/>
      <c r="V33" s="157" t="e">
        <v>#DIV/0!</v>
      </c>
      <c r="W33" s="157" t="e">
        <f>_xll.qlSimpleQuoteSetValue(F33,V33/100,Trigger)</f>
        <v>#NUM!</v>
      </c>
      <c r="X33" s="80"/>
      <c r="AD33" s="122"/>
    </row>
    <row r="34" spans="1:30" ht="11.25" customHeight="1" x14ac:dyDescent="0.2">
      <c r="A34" s="80"/>
      <c r="B34" s="145" t="s">
        <v>25</v>
      </c>
      <c r="C34" s="146" t="s">
        <v>115</v>
      </c>
      <c r="D34" s="146" t="s">
        <v>166</v>
      </c>
      <c r="E34" s="86" t="str">
        <f t="shared" si="0"/>
        <v>CNYQM7R26Y_Quote</v>
      </c>
      <c r="F34" s="86" t="str">
        <f>_xll.qlSimpleQuote(OnCurrency&amp;$C34&amp;$D34&amp;$B34&amp;QuoteSuffix,,OnRateTickValue,Permanent,Trigger,ObjectOverwrite)</f>
        <v>CNYQM7R26Y_Quote#0000</v>
      </c>
      <c r="G34" s="147" t="str">
        <f>_xll.ohRangeRetrieveError(F34)</f>
        <v/>
      </c>
      <c r="H34" s="80"/>
      <c r="I34" s="154" t="str">
        <f t="shared" si="2"/>
        <v>26Y</v>
      </c>
      <c r="J34" s="154" t="s">
        <v>115</v>
      </c>
      <c r="K34" s="154" t="s">
        <v>166</v>
      </c>
      <c r="L34" s="106" t="str">
        <f t="shared" si="1"/>
        <v>CNYQM7R26Y</v>
      </c>
      <c r="M34" s="106" t="str">
        <v>CNYQM7R26Y=TPSC</v>
      </c>
      <c r="N34" s="157" t="s">
        <v>81</v>
      </c>
      <c r="O34" s="157" t="s">
        <v>81</v>
      </c>
      <c r="P34" s="157" t="s">
        <v>81</v>
      </c>
      <c r="Q34" s="157" t="s">
        <v>81</v>
      </c>
      <c r="R34" s="157" t="e">
        <f t="shared" si="3"/>
        <v>#DIV/0!</v>
      </c>
      <c r="S34" s="120"/>
      <c r="T34" s="157" t="e">
        <v>#NUM!</v>
      </c>
      <c r="U34" s="120"/>
      <c r="V34" s="157" t="e">
        <v>#DIV/0!</v>
      </c>
      <c r="W34" s="157" t="e">
        <f>_xll.qlSimpleQuoteSetValue(F34,V34/100,Trigger)</f>
        <v>#NUM!</v>
      </c>
      <c r="X34" s="80"/>
      <c r="AD34" s="122"/>
    </row>
    <row r="35" spans="1:30" ht="11.25" customHeight="1" x14ac:dyDescent="0.2">
      <c r="A35" s="80"/>
      <c r="B35" s="145" t="s">
        <v>24</v>
      </c>
      <c r="C35" s="146" t="s">
        <v>115</v>
      </c>
      <c r="D35" s="146" t="s">
        <v>166</v>
      </c>
      <c r="E35" s="86" t="str">
        <f t="shared" si="0"/>
        <v>CNYQM7R27Y_Quote</v>
      </c>
      <c r="F35" s="86" t="str">
        <f>_xll.qlSimpleQuote(OnCurrency&amp;$C35&amp;$D35&amp;$B35&amp;QuoteSuffix,,OnRateTickValue,Permanent,Trigger,ObjectOverwrite)</f>
        <v>CNYQM7R27Y_Quote#0000</v>
      </c>
      <c r="G35" s="147" t="str">
        <f>_xll.ohRangeRetrieveError(F35)</f>
        <v/>
      </c>
      <c r="H35" s="80"/>
      <c r="I35" s="154" t="str">
        <f t="shared" si="2"/>
        <v>27Y</v>
      </c>
      <c r="J35" s="154" t="s">
        <v>115</v>
      </c>
      <c r="K35" s="154" t="s">
        <v>166</v>
      </c>
      <c r="L35" s="106" t="str">
        <f t="shared" si="1"/>
        <v>CNYQM7R27Y</v>
      </c>
      <c r="M35" s="106" t="str">
        <v>CNYQM7R27Y=TPSC</v>
      </c>
      <c r="N35" s="157" t="s">
        <v>81</v>
      </c>
      <c r="O35" s="157" t="s">
        <v>81</v>
      </c>
      <c r="P35" s="157" t="s">
        <v>81</v>
      </c>
      <c r="Q35" s="157" t="s">
        <v>81</v>
      </c>
      <c r="R35" s="157" t="e">
        <f t="shared" si="3"/>
        <v>#DIV/0!</v>
      </c>
      <c r="S35" s="120"/>
      <c r="T35" s="157" t="e">
        <v>#NUM!</v>
      </c>
      <c r="U35" s="120"/>
      <c r="V35" s="157" t="e">
        <v>#DIV/0!</v>
      </c>
      <c r="W35" s="157" t="e">
        <f>_xll.qlSimpleQuoteSetValue(F35,V35/100,Trigger)</f>
        <v>#NUM!</v>
      </c>
      <c r="X35" s="80"/>
      <c r="AD35" s="122"/>
    </row>
    <row r="36" spans="1:30" ht="11.25" customHeight="1" x14ac:dyDescent="0.2">
      <c r="A36" s="80"/>
      <c r="B36" s="145" t="s">
        <v>23</v>
      </c>
      <c r="C36" s="146" t="s">
        <v>115</v>
      </c>
      <c r="D36" s="146" t="s">
        <v>166</v>
      </c>
      <c r="E36" s="86" t="str">
        <f t="shared" si="0"/>
        <v>CNYQM7R28Y_Quote</v>
      </c>
      <c r="F36" s="86" t="str">
        <f>_xll.qlSimpleQuote(OnCurrency&amp;$C36&amp;$D36&amp;$B36&amp;QuoteSuffix,,OnRateTickValue,Permanent,Trigger,ObjectOverwrite)</f>
        <v>CNYQM7R28Y_Quote#0000</v>
      </c>
      <c r="G36" s="147" t="str">
        <f>_xll.ohRangeRetrieveError(F36)</f>
        <v/>
      </c>
      <c r="H36" s="80"/>
      <c r="I36" s="154" t="str">
        <f t="shared" si="2"/>
        <v>28Y</v>
      </c>
      <c r="J36" s="154" t="s">
        <v>115</v>
      </c>
      <c r="K36" s="154" t="s">
        <v>166</v>
      </c>
      <c r="L36" s="106" t="str">
        <f t="shared" si="1"/>
        <v>CNYQM7R28Y</v>
      </c>
      <c r="M36" s="106" t="str">
        <v>CNYQM7R28Y=TPSC</v>
      </c>
      <c r="N36" s="157" t="s">
        <v>81</v>
      </c>
      <c r="O36" s="157" t="s">
        <v>81</v>
      </c>
      <c r="P36" s="157" t="s">
        <v>81</v>
      </c>
      <c r="Q36" s="157" t="s">
        <v>81</v>
      </c>
      <c r="R36" s="157" t="e">
        <f t="shared" si="3"/>
        <v>#DIV/0!</v>
      </c>
      <c r="S36" s="120"/>
      <c r="T36" s="157" t="e">
        <v>#NUM!</v>
      </c>
      <c r="U36" s="120"/>
      <c r="V36" s="157" t="e">
        <v>#DIV/0!</v>
      </c>
      <c r="W36" s="157" t="e">
        <f>_xll.qlSimpleQuoteSetValue(F36,V36/100,Trigger)</f>
        <v>#NUM!</v>
      </c>
      <c r="X36" s="80"/>
      <c r="AD36" s="122"/>
    </row>
    <row r="37" spans="1:30" ht="11.25" customHeight="1" x14ac:dyDescent="0.2">
      <c r="A37" s="80"/>
      <c r="B37" s="145" t="s">
        <v>22</v>
      </c>
      <c r="C37" s="146" t="s">
        <v>115</v>
      </c>
      <c r="D37" s="146" t="s">
        <v>166</v>
      </c>
      <c r="E37" s="86" t="str">
        <f t="shared" si="0"/>
        <v>CNYQM7R29Y_Quote</v>
      </c>
      <c r="F37" s="86" t="str">
        <f>_xll.qlSimpleQuote(OnCurrency&amp;$C37&amp;$D37&amp;$B37&amp;QuoteSuffix,,OnRateTickValue,Permanent,Trigger,ObjectOverwrite)</f>
        <v>CNYQM7R29Y_Quote#0000</v>
      </c>
      <c r="G37" s="147" t="str">
        <f>_xll.ohRangeRetrieveError(F37)</f>
        <v/>
      </c>
      <c r="H37" s="80"/>
      <c r="I37" s="154" t="str">
        <f t="shared" si="2"/>
        <v>29Y</v>
      </c>
      <c r="J37" s="154" t="s">
        <v>115</v>
      </c>
      <c r="K37" s="154" t="s">
        <v>166</v>
      </c>
      <c r="L37" s="106" t="str">
        <f t="shared" si="1"/>
        <v>CNYQM7R29Y</v>
      </c>
      <c r="M37" s="106" t="str">
        <v>CNYQM7R29Y=TPSC</v>
      </c>
      <c r="N37" s="157" t="s">
        <v>81</v>
      </c>
      <c r="O37" s="157" t="s">
        <v>81</v>
      </c>
      <c r="P37" s="157" t="s">
        <v>81</v>
      </c>
      <c r="Q37" s="157" t="s">
        <v>81</v>
      </c>
      <c r="R37" s="157" t="e">
        <f t="shared" si="3"/>
        <v>#DIV/0!</v>
      </c>
      <c r="S37" s="120"/>
      <c r="T37" s="157" t="e">
        <v>#NUM!</v>
      </c>
      <c r="U37" s="120"/>
      <c r="V37" s="157" t="e">
        <v>#DIV/0!</v>
      </c>
      <c r="W37" s="157" t="e">
        <f>_xll.qlSimpleQuoteSetValue(F37,V37/100,Trigger)</f>
        <v>#NUM!</v>
      </c>
      <c r="X37" s="80"/>
      <c r="AD37" s="122"/>
    </row>
    <row r="38" spans="1:30" ht="11.25" customHeight="1" x14ac:dyDescent="0.2">
      <c r="A38" s="80"/>
      <c r="B38" s="145" t="s">
        <v>21</v>
      </c>
      <c r="C38" s="146" t="s">
        <v>115</v>
      </c>
      <c r="D38" s="146" t="s">
        <v>166</v>
      </c>
      <c r="E38" s="86" t="str">
        <f t="shared" si="0"/>
        <v>CNYQM7R30Y_Quote</v>
      </c>
      <c r="F38" s="86" t="str">
        <f>_xll.qlSimpleQuote(OnCurrency&amp;$C38&amp;$D38&amp;$B38&amp;QuoteSuffix,,OnRateTickValue,Permanent,Trigger,ObjectOverwrite)</f>
        <v>CNYQM7R30Y_Quote#0000</v>
      </c>
      <c r="G38" s="147" t="str">
        <f>_xll.ohRangeRetrieveError(F38)</f>
        <v/>
      </c>
      <c r="H38" s="80"/>
      <c r="I38" s="154" t="str">
        <f t="shared" si="2"/>
        <v>30Y</v>
      </c>
      <c r="J38" s="154" t="s">
        <v>115</v>
      </c>
      <c r="K38" s="154" t="s">
        <v>166</v>
      </c>
      <c r="L38" s="106" t="str">
        <f t="shared" si="1"/>
        <v>CNYQM7R30Y</v>
      </c>
      <c r="M38" s="106" t="str">
        <v>CNYQM7R30Y=TPSC</v>
      </c>
      <c r="N38" s="157" t="s">
        <v>81</v>
      </c>
      <c r="O38" s="157" t="s">
        <v>81</v>
      </c>
      <c r="P38" s="157" t="s">
        <v>81</v>
      </c>
      <c r="Q38" s="157" t="s">
        <v>81</v>
      </c>
      <c r="R38" s="157" t="e">
        <f t="shared" si="3"/>
        <v>#DIV/0!</v>
      </c>
      <c r="S38" s="120"/>
      <c r="T38" s="157" t="e">
        <v>#NUM!</v>
      </c>
      <c r="U38" s="120"/>
      <c r="V38" s="157" t="e">
        <v>#DIV/0!</v>
      </c>
      <c r="W38" s="157" t="e">
        <f>_xll.qlSimpleQuoteSetValue(F38,V38/100,Trigger)</f>
        <v>#NUM!</v>
      </c>
      <c r="X38" s="80"/>
      <c r="AD38" s="122"/>
    </row>
    <row r="39" spans="1:30" ht="11.25" customHeight="1" x14ac:dyDescent="0.2">
      <c r="A39" s="80"/>
      <c r="B39" s="145" t="s">
        <v>20</v>
      </c>
      <c r="C39" s="146" t="s">
        <v>115</v>
      </c>
      <c r="D39" s="146" t="s">
        <v>166</v>
      </c>
      <c r="E39" s="86" t="str">
        <f t="shared" si="0"/>
        <v>CNYQM7R35Y_Quote</v>
      </c>
      <c r="F39" s="86" t="str">
        <f>_xll.qlSimpleQuote(OnCurrency&amp;$C39&amp;$D39&amp;$B39&amp;QuoteSuffix,,OnRateTickValue,Permanent,Trigger,ObjectOverwrite)</f>
        <v>CNYQM7R35Y_Quote#0000</v>
      </c>
      <c r="G39" s="147" t="str">
        <f>_xll.ohRangeRetrieveError(F39)</f>
        <v/>
      </c>
      <c r="H39" s="80"/>
      <c r="I39" s="154" t="str">
        <f t="shared" si="2"/>
        <v>35Y</v>
      </c>
      <c r="J39" s="154" t="s">
        <v>115</v>
      </c>
      <c r="K39" s="154" t="s">
        <v>166</v>
      </c>
      <c r="L39" s="106" t="str">
        <f t="shared" si="1"/>
        <v>CNYQM7R35Y</v>
      </c>
      <c r="M39" s="106" t="str">
        <v>CNYQM7R35Y=TPSC</v>
      </c>
      <c r="N39" s="157" t="s">
        <v>81</v>
      </c>
      <c r="O39" s="157" t="s">
        <v>81</v>
      </c>
      <c r="P39" s="157" t="s">
        <v>81</v>
      </c>
      <c r="Q39" s="157" t="s">
        <v>81</v>
      </c>
      <c r="R39" s="157" t="e">
        <f t="shared" si="3"/>
        <v>#DIV/0!</v>
      </c>
      <c r="S39" s="120"/>
      <c r="T39" s="157" t="e">
        <v>#NUM!</v>
      </c>
      <c r="U39" s="120"/>
      <c r="V39" s="157" t="e">
        <v>#DIV/0!</v>
      </c>
      <c r="W39" s="157" t="e">
        <f>_xll.qlSimpleQuoteSetValue(F39,V39/100,Trigger)</f>
        <v>#NUM!</v>
      </c>
      <c r="X39" s="80"/>
      <c r="AD39" s="122"/>
    </row>
    <row r="40" spans="1:30" ht="11.25" customHeight="1" x14ac:dyDescent="0.2">
      <c r="A40" s="80"/>
      <c r="B40" s="145" t="s">
        <v>19</v>
      </c>
      <c r="C40" s="146" t="s">
        <v>115</v>
      </c>
      <c r="D40" s="146" t="s">
        <v>166</v>
      </c>
      <c r="E40" s="86" t="str">
        <f t="shared" si="0"/>
        <v>CNYQM7R40Y_Quote</v>
      </c>
      <c r="F40" s="86" t="str">
        <f>_xll.qlSimpleQuote(OnCurrency&amp;$C40&amp;$D40&amp;$B40&amp;QuoteSuffix,,OnRateTickValue,Permanent,Trigger,ObjectOverwrite)</f>
        <v>CNYQM7R40Y_Quote#0000</v>
      </c>
      <c r="G40" s="147" t="str">
        <f>_xll.ohRangeRetrieveError(F40)</f>
        <v/>
      </c>
      <c r="H40" s="80"/>
      <c r="I40" s="154" t="str">
        <f t="shared" si="2"/>
        <v>40Y</v>
      </c>
      <c r="J40" s="154" t="s">
        <v>115</v>
      </c>
      <c r="K40" s="154" t="s">
        <v>166</v>
      </c>
      <c r="L40" s="106" t="str">
        <f t="shared" si="1"/>
        <v>CNYQM7R40Y</v>
      </c>
      <c r="M40" s="106" t="str">
        <v>CNYQM7R40Y=TPSC</v>
      </c>
      <c r="N40" s="157" t="s">
        <v>81</v>
      </c>
      <c r="O40" s="157" t="s">
        <v>81</v>
      </c>
      <c r="P40" s="157" t="s">
        <v>81</v>
      </c>
      <c r="Q40" s="157" t="s">
        <v>81</v>
      </c>
      <c r="R40" s="157" t="e">
        <f t="shared" si="3"/>
        <v>#DIV/0!</v>
      </c>
      <c r="S40" s="120"/>
      <c r="T40" s="157" t="e">
        <v>#NUM!</v>
      </c>
      <c r="U40" s="120"/>
      <c r="V40" s="157" t="e">
        <v>#DIV/0!</v>
      </c>
      <c r="W40" s="157" t="e">
        <f>_xll.qlSimpleQuoteSetValue(F40,V40/100,Trigger)</f>
        <v>#NUM!</v>
      </c>
      <c r="X40" s="80"/>
      <c r="AD40" s="122"/>
    </row>
    <row r="41" spans="1:30" ht="11.25" customHeight="1" x14ac:dyDescent="0.2">
      <c r="A41" s="80"/>
      <c r="B41" s="145" t="s">
        <v>18</v>
      </c>
      <c r="C41" s="146" t="s">
        <v>115</v>
      </c>
      <c r="D41" s="146" t="s">
        <v>166</v>
      </c>
      <c r="E41" s="86" t="str">
        <f t="shared" si="0"/>
        <v>CNYQM7R50Y_Quote</v>
      </c>
      <c r="F41" s="86" t="str">
        <f>_xll.qlSimpleQuote(OnCurrency&amp;$C41&amp;$D41&amp;$B41&amp;QuoteSuffix,,OnRateTickValue,Permanent,Trigger,ObjectOverwrite)</f>
        <v>CNYQM7R50Y_Quote#0000</v>
      </c>
      <c r="G41" s="147" t="str">
        <f>_xll.ohRangeRetrieveError(F41)</f>
        <v/>
      </c>
      <c r="H41" s="80"/>
      <c r="I41" s="154" t="str">
        <f t="shared" si="2"/>
        <v>50Y</v>
      </c>
      <c r="J41" s="154" t="s">
        <v>115</v>
      </c>
      <c r="K41" s="154" t="s">
        <v>166</v>
      </c>
      <c r="L41" s="106" t="str">
        <f t="shared" si="1"/>
        <v>CNYQM7R50Y</v>
      </c>
      <c r="M41" s="106" t="str">
        <v>CNYQM7R50Y=TPSC</v>
      </c>
      <c r="N41" s="157" t="s">
        <v>81</v>
      </c>
      <c r="O41" s="157" t="s">
        <v>81</v>
      </c>
      <c r="P41" s="157" t="s">
        <v>81</v>
      </c>
      <c r="Q41" s="157" t="s">
        <v>81</v>
      </c>
      <c r="R41" s="157" t="e">
        <f t="shared" si="3"/>
        <v>#DIV/0!</v>
      </c>
      <c r="S41" s="120"/>
      <c r="T41" s="157" t="e">
        <v>#NUM!</v>
      </c>
      <c r="U41" s="120"/>
      <c r="V41" s="157" t="e">
        <v>#DIV/0!</v>
      </c>
      <c r="W41" s="157" t="e">
        <f>_xll.qlSimpleQuoteSetValue(F41,V41/100,Trigger)</f>
        <v>#NUM!</v>
      </c>
      <c r="X41" s="80"/>
      <c r="AD41" s="122"/>
    </row>
    <row r="42" spans="1:30" ht="11.25" customHeight="1" x14ac:dyDescent="0.2">
      <c r="A42" s="80"/>
      <c r="B42" s="148" t="s">
        <v>17</v>
      </c>
      <c r="C42" s="149" t="s">
        <v>115</v>
      </c>
      <c r="D42" s="149" t="s">
        <v>166</v>
      </c>
      <c r="E42" s="88" t="str">
        <f t="shared" si="0"/>
        <v>CNYQM7R60Y_Quote</v>
      </c>
      <c r="F42" s="88" t="str">
        <f>_xll.qlSimpleQuote(OnCurrency&amp;$C42&amp;$D42&amp;$B42&amp;QuoteSuffix,,OnRateTickValue,Permanent,Trigger,ObjectOverwrite)</f>
        <v>CNYQM7R60Y_Quote#0000</v>
      </c>
      <c r="G42" s="150" t="str">
        <f>_xll.ohRangeRetrieveError(F42)</f>
        <v/>
      </c>
      <c r="H42" s="80"/>
      <c r="I42" s="155" t="str">
        <f t="shared" si="2"/>
        <v>60Y</v>
      </c>
      <c r="J42" s="155" t="s">
        <v>115</v>
      </c>
      <c r="K42" s="155" t="s">
        <v>166</v>
      </c>
      <c r="L42" s="107" t="str">
        <f t="shared" si="1"/>
        <v>CNYQM7R60Y</v>
      </c>
      <c r="M42" s="107" t="str">
        <v>CNYQM7R60Y=TPSC</v>
      </c>
      <c r="N42" s="158" t="s">
        <v>81</v>
      </c>
      <c r="O42" s="158" t="s">
        <v>81</v>
      </c>
      <c r="P42" s="158" t="s">
        <v>81</v>
      </c>
      <c r="Q42" s="158" t="s">
        <v>81</v>
      </c>
      <c r="R42" s="158" t="e">
        <f t="shared" si="3"/>
        <v>#DIV/0!</v>
      </c>
      <c r="S42" s="120"/>
      <c r="T42" s="158" t="e">
        <v>#NUM!</v>
      </c>
      <c r="U42" s="120"/>
      <c r="V42" s="158" t="e">
        <v>#DIV/0!</v>
      </c>
      <c r="W42" s="158" t="e">
        <f>_xll.qlSimpleQuoteSetValue(F42,V42/100,Trigger)</f>
        <v>#NUM!</v>
      </c>
      <c r="X42" s="80"/>
      <c r="AD42" s="122"/>
    </row>
    <row r="43" spans="1:30" x14ac:dyDescent="0.2">
      <c r="A43" s="80"/>
      <c r="B43" s="80"/>
      <c r="C43" s="80"/>
      <c r="D43" s="80"/>
      <c r="E43" s="80"/>
      <c r="F43" s="80"/>
      <c r="G43" s="80"/>
      <c r="X43" s="80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R5:R13" formulaRange="1"/>
    <ignoredError sqref="R14:R42" evalError="1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D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17.28515625" style="78" bestFit="1" customWidth="1"/>
    <col min="6" max="6" width="22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8" width="10.7109375" style="78" customWidth="1"/>
    <col min="19" max="19" width="2.7109375" style="78" customWidth="1"/>
    <col min="20" max="20" width="10.7109375" style="78" customWidth="1"/>
    <col min="21" max="21" width="2.7109375" style="78" customWidth="1"/>
    <col min="22" max="23" width="10.7109375" style="78" customWidth="1"/>
    <col min="24" max="25" width="2.7109375" style="78" customWidth="1"/>
    <col min="26" max="16384" width="9.140625" style="78"/>
  </cols>
  <sheetData>
    <row r="1" spans="1:30" ht="11.25" customHeight="1" x14ac:dyDescent="0.2">
      <c r="A1" s="120"/>
      <c r="F1" s="78"/>
    </row>
    <row r="2" spans="1:30" ht="11.25" customHeight="1" x14ac:dyDescent="0.2">
      <c r="A2" s="120"/>
      <c r="F2" s="78"/>
      <c r="J2" s="140"/>
      <c r="K2" s="140"/>
      <c r="L2" s="140"/>
      <c r="M2" s="108" t="s">
        <v>123</v>
      </c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30" ht="11.25" customHeight="1" x14ac:dyDescent="0.2">
      <c r="A3" s="120"/>
      <c r="F3" s="78"/>
      <c r="H3" s="80"/>
      <c r="I3" s="80"/>
      <c r="S3" s="80"/>
      <c r="U3" s="80"/>
      <c r="W3" s="78">
        <f>_xll.ohTrigger(W5:W42)</f>
        <v>1</v>
      </c>
      <c r="X3" s="80"/>
    </row>
    <row r="4" spans="1:30" ht="22.5" x14ac:dyDescent="0.2">
      <c r="A4" s="80"/>
      <c r="B4" s="143"/>
      <c r="C4" s="144"/>
      <c r="D4" s="144"/>
      <c r="E4" s="133" t="s">
        <v>156</v>
      </c>
      <c r="F4" s="134" t="s">
        <v>155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_xll.RData(M5:M42,N4:Q4,"RTFEED:IDN",ReutersRtMode,,N5)</f>
        <v>Updated at 15:26:09</v>
      </c>
      <c r="N4" s="151" t="s">
        <v>74</v>
      </c>
      <c r="O4" s="151" t="s">
        <v>73</v>
      </c>
      <c r="P4" s="151" t="s">
        <v>85</v>
      </c>
      <c r="Q4" s="151" t="s">
        <v>91</v>
      </c>
      <c r="R4" s="151" t="s">
        <v>90</v>
      </c>
      <c r="S4" s="80"/>
      <c r="T4" s="151" t="s">
        <v>89</v>
      </c>
      <c r="U4" s="80"/>
      <c r="V4" s="151" t="s">
        <v>88</v>
      </c>
      <c r="W4" s="151" t="s">
        <v>87</v>
      </c>
      <c r="X4" s="80"/>
      <c r="AD4" s="121"/>
    </row>
    <row r="5" spans="1:30" ht="11.25" customHeight="1" x14ac:dyDescent="0.2">
      <c r="A5" s="80"/>
      <c r="B5" s="145" t="s">
        <v>13</v>
      </c>
      <c r="C5" s="164" t="s">
        <v>130</v>
      </c>
      <c r="D5" s="164" t="s">
        <v>131</v>
      </c>
      <c r="E5" s="84" t="str">
        <f t="shared" ref="E5:E42" si="0">SUBSTITUTE(OnCurrency,"Y","")&amp;$C5&amp;$D5&amp;$B5&amp;QuoteSuffix</f>
        <v>CNNDIRS1M_Quote</v>
      </c>
      <c r="F5" s="84" t="str">
        <f>_xll.qlSimpleQuote(E5,,OnRateTickValue,Permanent,Trigger,ObjectOverwrite)</f>
        <v>CNNDIRS1M_Quote#0000</v>
      </c>
      <c r="G5" s="147" t="str">
        <f>_xll.ohRangeRetrieveError(F5)</f>
        <v/>
      </c>
      <c r="H5" s="80"/>
      <c r="I5" s="153" t="str">
        <f>B5</f>
        <v>1M</v>
      </c>
      <c r="J5" s="153" t="s">
        <v>130</v>
      </c>
      <c r="K5" s="153" t="s">
        <v>131</v>
      </c>
      <c r="L5" s="105" t="str">
        <f t="shared" ref="L5:L42" si="1">SUBSTITUTE(OnCurrency,"Y","")&amp;$J5&amp;$K5&amp;$I5</f>
        <v>CNNDIRS1M</v>
      </c>
      <c r="M5" s="105" t="str">
        <f t="array" ref="M5:M42">Instruments&amp;"="&amp;VLOOKUP(Contributor,ContributorTable,2,FALSE)</f>
        <v>CNNDIRS1M=TRHK</v>
      </c>
      <c r="N5" s="156">
        <v>3.22</v>
      </c>
      <c r="O5" s="156">
        <v>3.32</v>
      </c>
      <c r="P5" s="156">
        <v>0</v>
      </c>
      <c r="Q5" s="156">
        <v>0</v>
      </c>
      <c r="R5" s="156">
        <f>AVERAGE(N5:O5)</f>
        <v>3.27</v>
      </c>
      <c r="S5" s="120"/>
      <c r="T5" s="156">
        <v>3.33</v>
      </c>
      <c r="U5" s="120"/>
      <c r="V5" s="156">
        <f t="array" ref="V5:V42">QuoteLive</f>
        <v>3.27</v>
      </c>
      <c r="W5" s="156">
        <f>_xll.qlSimpleQuoteSetValue(F5,V5/100,Trigger)</f>
        <v>-3.0000000000000165E-4</v>
      </c>
      <c r="X5" s="80"/>
      <c r="AD5" s="122"/>
    </row>
    <row r="6" spans="1:30" ht="11.25" customHeight="1" x14ac:dyDescent="0.25">
      <c r="A6" s="80"/>
      <c r="B6" s="145" t="s">
        <v>11</v>
      </c>
      <c r="C6" s="164" t="s">
        <v>130</v>
      </c>
      <c r="D6" s="164" t="s">
        <v>131</v>
      </c>
      <c r="E6" s="86" t="str">
        <f t="shared" si="0"/>
        <v>CNNDIRS3M_Quote</v>
      </c>
      <c r="F6" s="86" t="str">
        <f>_xll.qlSimpleQuote(E6,,OnRateTickValue,Permanent,Trigger,ObjectOverwrite)</f>
        <v>CNNDIRS3M_Quote#0000</v>
      </c>
      <c r="G6" s="147" t="str">
        <f>_xll.ohRangeRetrieveError(F6)</f>
        <v/>
      </c>
      <c r="H6" s="80"/>
      <c r="I6" s="154" t="str">
        <f t="shared" ref="I6:I42" si="2">B6</f>
        <v>3M</v>
      </c>
      <c r="J6" s="154" t="s">
        <v>130</v>
      </c>
      <c r="K6" s="154" t="s">
        <v>131</v>
      </c>
      <c r="L6" s="106" t="str">
        <f t="shared" si="1"/>
        <v>CNNDIRS3M</v>
      </c>
      <c r="M6" s="106" t="str">
        <v>CNNDIRS3M=TRHK</v>
      </c>
      <c r="N6" s="157">
        <v>3.19</v>
      </c>
      <c r="O6" s="157">
        <v>3.29</v>
      </c>
      <c r="P6" s="157">
        <v>0</v>
      </c>
      <c r="Q6" s="157">
        <v>0</v>
      </c>
      <c r="R6" s="157">
        <f t="shared" ref="R6:R42" si="3">AVERAGE(N6:O6)</f>
        <v>3.24</v>
      </c>
      <c r="S6" s="120"/>
      <c r="T6" s="157">
        <v>3.3600000000000003</v>
      </c>
      <c r="U6" s="120"/>
      <c r="V6" s="157">
        <v>3.24</v>
      </c>
      <c r="W6" s="157">
        <f>_xll.qlSimpleQuoteSetValue(F6,V6/100,Trigger)</f>
        <v>3.0000000000000859E-4</v>
      </c>
      <c r="X6" s="80"/>
      <c r="AA6" s="141"/>
      <c r="AD6" s="122"/>
    </row>
    <row r="7" spans="1:30" ht="11.25" customHeight="1" x14ac:dyDescent="0.25">
      <c r="A7" s="80"/>
      <c r="B7" s="145" t="s">
        <v>10</v>
      </c>
      <c r="C7" s="164" t="s">
        <v>130</v>
      </c>
      <c r="D7" s="164" t="s">
        <v>131</v>
      </c>
      <c r="E7" s="86" t="str">
        <f t="shared" si="0"/>
        <v>CNNDIRS6M_Quote</v>
      </c>
      <c r="F7" s="86" t="str">
        <f>_xll.qlSimpleQuote(E7,,OnRateTickValue,Permanent,Trigger,ObjectOverwrite)</f>
        <v>CNNDIRS6M_Quote#0000</v>
      </c>
      <c r="G7" s="147" t="str">
        <f>_xll.ohRangeRetrieveError(F7)</f>
        <v/>
      </c>
      <c r="H7" s="80"/>
      <c r="I7" s="154" t="str">
        <f t="shared" si="2"/>
        <v>6M</v>
      </c>
      <c r="J7" s="154" t="s">
        <v>130</v>
      </c>
      <c r="K7" s="154" t="s">
        <v>131</v>
      </c>
      <c r="L7" s="106" t="str">
        <f t="shared" si="1"/>
        <v>CNNDIRS6M</v>
      </c>
      <c r="M7" s="106" t="str">
        <v>CNNDIRS6M=TRHK</v>
      </c>
      <c r="N7" s="157">
        <v>3.14</v>
      </c>
      <c r="O7" s="157">
        <v>3.24</v>
      </c>
      <c r="P7" s="157">
        <v>0</v>
      </c>
      <c r="Q7" s="157">
        <v>0</v>
      </c>
      <c r="R7" s="157">
        <f t="shared" si="3"/>
        <v>3.1900000000000004</v>
      </c>
      <c r="S7" s="120"/>
      <c r="T7" s="157">
        <v>3.37</v>
      </c>
      <c r="U7" s="120"/>
      <c r="V7" s="157">
        <v>3.1900000000000004</v>
      </c>
      <c r="W7" s="157">
        <f>_xll.qlSimpleQuoteSetValue(F7,V7/100,Trigger)</f>
        <v>-6.999999999999923E-4</v>
      </c>
      <c r="X7" s="80"/>
      <c r="AA7" s="141"/>
      <c r="AC7" s="142"/>
      <c r="AD7" s="122"/>
    </row>
    <row r="8" spans="1:30" ht="11.25" customHeight="1" x14ac:dyDescent="0.25">
      <c r="A8" s="80"/>
      <c r="B8" s="145" t="s">
        <v>9</v>
      </c>
      <c r="C8" s="164" t="s">
        <v>130</v>
      </c>
      <c r="D8" s="164" t="s">
        <v>131</v>
      </c>
      <c r="E8" s="86" t="str">
        <f t="shared" si="0"/>
        <v>CNNDIRS9M_Quote</v>
      </c>
      <c r="F8" s="86" t="str">
        <f>_xll.qlSimpleQuote(E8,,OnRateTickValue,Permanent,Trigger,ObjectOverwrite)</f>
        <v>CNNDIRS9M_Quote#0000</v>
      </c>
      <c r="G8" s="147" t="str">
        <f>_xll.ohRangeRetrieveError(F8)</f>
        <v/>
      </c>
      <c r="H8" s="80"/>
      <c r="I8" s="154" t="str">
        <f t="shared" si="2"/>
        <v>9M</v>
      </c>
      <c r="J8" s="154" t="s">
        <v>130</v>
      </c>
      <c r="K8" s="154" t="s">
        <v>131</v>
      </c>
      <c r="L8" s="106" t="str">
        <f t="shared" si="1"/>
        <v>CNNDIRS9M</v>
      </c>
      <c r="M8" s="106" t="str">
        <v>CNNDIRS9M=TRHK</v>
      </c>
      <c r="N8" s="157">
        <v>3.15</v>
      </c>
      <c r="O8" s="157">
        <v>3.25</v>
      </c>
      <c r="P8" s="157">
        <v>0</v>
      </c>
      <c r="Q8" s="157">
        <v>0</v>
      </c>
      <c r="R8" s="157">
        <f t="shared" si="3"/>
        <v>3.2</v>
      </c>
      <c r="S8" s="120"/>
      <c r="T8" s="157">
        <v>3.4000000000000004</v>
      </c>
      <c r="U8" s="120"/>
      <c r="V8" s="157">
        <v>3.2</v>
      </c>
      <c r="W8" s="157">
        <f>_xll.qlSimpleQuoteSetValue(F8,V8/100,Trigger)</f>
        <v>-6.9999999999999923E-4</v>
      </c>
      <c r="X8" s="80"/>
      <c r="AB8" s="141"/>
      <c r="AC8" s="142"/>
      <c r="AD8" s="122"/>
    </row>
    <row r="9" spans="1:30" ht="11.25" customHeight="1" x14ac:dyDescent="0.2">
      <c r="A9" s="80"/>
      <c r="B9" s="145" t="s">
        <v>8</v>
      </c>
      <c r="C9" s="164" t="s">
        <v>130</v>
      </c>
      <c r="D9" s="164" t="s">
        <v>131</v>
      </c>
      <c r="E9" s="86" t="str">
        <f t="shared" si="0"/>
        <v>CNNDIRS1Y_Quote</v>
      </c>
      <c r="F9" s="86" t="str">
        <f>_xll.qlSimpleQuote(E9,,OnRateTickValue,Permanent,Trigger,ObjectOverwrite)</f>
        <v>CNNDIRS1Y_Quote#0000</v>
      </c>
      <c r="G9" s="147" t="str">
        <f>_xll.ohRangeRetrieveError(F9)</f>
        <v/>
      </c>
      <c r="H9" s="80"/>
      <c r="I9" s="154" t="str">
        <f t="shared" si="2"/>
        <v>1Y</v>
      </c>
      <c r="J9" s="154" t="s">
        <v>130</v>
      </c>
      <c r="K9" s="154" t="s">
        <v>131</v>
      </c>
      <c r="L9" s="106" t="str">
        <f t="shared" si="1"/>
        <v>CNNDIRS1Y</v>
      </c>
      <c r="M9" s="106" t="str">
        <v>CNNDIRS1Y=TRHK</v>
      </c>
      <c r="N9" s="157">
        <v>3.16</v>
      </c>
      <c r="O9" s="157">
        <v>3.26</v>
      </c>
      <c r="P9" s="157">
        <v>0</v>
      </c>
      <c r="Q9" s="157">
        <v>0</v>
      </c>
      <c r="R9" s="157">
        <f t="shared" si="3"/>
        <v>3.21</v>
      </c>
      <c r="S9" s="120"/>
      <c r="T9" s="157">
        <v>3.4299999999999997</v>
      </c>
      <c r="U9" s="120"/>
      <c r="V9" s="157">
        <v>3.21</v>
      </c>
      <c r="W9" s="157">
        <f>_xll.qlSimpleQuoteSetValue(F9,V9/100,Trigger)</f>
        <v>-8.000000000000021E-4</v>
      </c>
      <c r="X9" s="80"/>
      <c r="AD9" s="122"/>
    </row>
    <row r="10" spans="1:30" ht="11.25" customHeight="1" x14ac:dyDescent="0.2">
      <c r="A10" s="80"/>
      <c r="B10" s="145" t="s">
        <v>49</v>
      </c>
      <c r="C10" s="164" t="s">
        <v>130</v>
      </c>
      <c r="D10" s="164" t="s">
        <v>131</v>
      </c>
      <c r="E10" s="86" t="str">
        <f t="shared" si="0"/>
        <v>CNNDIRS2Y_Quote</v>
      </c>
      <c r="F10" s="86" t="str">
        <f>_xll.qlSimpleQuote(E10,,OnRateTickValue,Permanent,Trigger,ObjectOverwrite)</f>
        <v>CNNDIRS2Y_Quote#0000</v>
      </c>
      <c r="G10" s="147" t="str">
        <f>_xll.ohRangeRetrieveError(F10)</f>
        <v/>
      </c>
      <c r="H10" s="80"/>
      <c r="I10" s="154" t="str">
        <f t="shared" si="2"/>
        <v>2Y</v>
      </c>
      <c r="J10" s="154" t="s">
        <v>130</v>
      </c>
      <c r="K10" s="154" t="s">
        <v>131</v>
      </c>
      <c r="L10" s="106" t="str">
        <f t="shared" si="1"/>
        <v>CNNDIRS2Y</v>
      </c>
      <c r="M10" s="106" t="str">
        <v>CNNDIRS2Y=TRHK</v>
      </c>
      <c r="N10" s="157">
        <v>3.2</v>
      </c>
      <c r="O10" s="157">
        <v>3.3</v>
      </c>
      <c r="P10" s="157">
        <v>0</v>
      </c>
      <c r="Q10" s="157">
        <v>0</v>
      </c>
      <c r="R10" s="157">
        <f t="shared" si="3"/>
        <v>3.25</v>
      </c>
      <c r="S10" s="120"/>
      <c r="T10" s="157">
        <v>3.5300000000000002</v>
      </c>
      <c r="U10" s="120"/>
      <c r="V10" s="157">
        <v>3.25</v>
      </c>
      <c r="W10" s="157">
        <f>_xll.qlSimpleQuoteSetValue(F10,V10/100,Trigger)</f>
        <v>-8.000000000000021E-4</v>
      </c>
      <c r="X10" s="80"/>
      <c r="AD10" s="122"/>
    </row>
    <row r="11" spans="1:30" ht="11.25" customHeight="1" x14ac:dyDescent="0.2">
      <c r="A11" s="80"/>
      <c r="B11" s="145" t="s">
        <v>48</v>
      </c>
      <c r="C11" s="164" t="s">
        <v>130</v>
      </c>
      <c r="D11" s="164" t="s">
        <v>131</v>
      </c>
      <c r="E11" s="86" t="str">
        <f t="shared" si="0"/>
        <v>CNNDIRS3Y_Quote</v>
      </c>
      <c r="F11" s="86" t="str">
        <f>_xll.qlSimpleQuote(E11,,OnRateTickValue,Permanent,Trigger,ObjectOverwrite)</f>
        <v>CNNDIRS3Y_Quote#0000</v>
      </c>
      <c r="G11" s="147" t="str">
        <f>_xll.ohRangeRetrieveError(F11)</f>
        <v/>
      </c>
      <c r="H11" s="80"/>
      <c r="I11" s="154" t="str">
        <f t="shared" si="2"/>
        <v>3Y</v>
      </c>
      <c r="J11" s="154" t="s">
        <v>130</v>
      </c>
      <c r="K11" s="154" t="s">
        <v>131</v>
      </c>
      <c r="L11" s="106" t="str">
        <f t="shared" si="1"/>
        <v>CNNDIRS3Y</v>
      </c>
      <c r="M11" s="106" t="str">
        <v>CNNDIRS3Y=TRHK</v>
      </c>
      <c r="N11" s="157">
        <v>3.27</v>
      </c>
      <c r="O11" s="157">
        <v>3.37</v>
      </c>
      <c r="P11" s="157">
        <v>0</v>
      </c>
      <c r="Q11" s="157">
        <v>0</v>
      </c>
      <c r="R11" s="157">
        <f t="shared" si="3"/>
        <v>3.3200000000000003</v>
      </c>
      <c r="S11" s="120"/>
      <c r="T11" s="157">
        <v>3.6399999999999997</v>
      </c>
      <c r="U11" s="120"/>
      <c r="V11" s="157">
        <v>3.3200000000000003</v>
      </c>
      <c r="W11" s="157">
        <f>_xll.qlSimpleQuoteSetValue(F11,V11/100,Trigger)</f>
        <v>-5.9999999999999637E-4</v>
      </c>
      <c r="X11" s="80"/>
      <c r="AD11" s="122"/>
    </row>
    <row r="12" spans="1:30" ht="11.25" customHeight="1" x14ac:dyDescent="0.2">
      <c r="A12" s="80"/>
      <c r="B12" s="145" t="s">
        <v>47</v>
      </c>
      <c r="C12" s="164" t="s">
        <v>130</v>
      </c>
      <c r="D12" s="164" t="s">
        <v>131</v>
      </c>
      <c r="E12" s="86" t="str">
        <f t="shared" si="0"/>
        <v>CNNDIRS4Y_Quote</v>
      </c>
      <c r="F12" s="86" t="str">
        <f>_xll.qlSimpleQuote(E12,,OnRateTickValue,Permanent,Trigger,ObjectOverwrite)</f>
        <v>CNNDIRS4Y_Quote#0000</v>
      </c>
      <c r="G12" s="147" t="str">
        <f>_xll.ohRangeRetrieveError(F12)</f>
        <v/>
      </c>
      <c r="H12" s="80"/>
      <c r="I12" s="154" t="str">
        <f t="shared" si="2"/>
        <v>4Y</v>
      </c>
      <c r="J12" s="154" t="s">
        <v>130</v>
      </c>
      <c r="K12" s="154" t="s">
        <v>131</v>
      </c>
      <c r="L12" s="106" t="str">
        <f t="shared" si="1"/>
        <v>CNNDIRS4Y</v>
      </c>
      <c r="M12" s="106" t="str">
        <v>CNNDIRS4Y=TRHK</v>
      </c>
      <c r="N12" s="157">
        <v>3.33</v>
      </c>
      <c r="O12" s="157">
        <v>3.43</v>
      </c>
      <c r="P12" s="157">
        <v>0</v>
      </c>
      <c r="Q12" s="157">
        <v>0</v>
      </c>
      <c r="R12" s="157">
        <f t="shared" si="3"/>
        <v>3.38</v>
      </c>
      <c r="S12" s="120"/>
      <c r="T12" s="157">
        <v>3.75</v>
      </c>
      <c r="U12" s="120"/>
      <c r="V12" s="157">
        <v>3.38</v>
      </c>
      <c r="W12" s="157">
        <f>_xll.qlSimpleQuoteSetValue(F12,V12/100,Trigger)</f>
        <v>-6.0000000000001025E-4</v>
      </c>
      <c r="X12" s="80"/>
      <c r="AD12" s="122"/>
    </row>
    <row r="13" spans="1:30" ht="11.25" customHeight="1" x14ac:dyDescent="0.2">
      <c r="A13" s="80"/>
      <c r="B13" s="145" t="s">
        <v>46</v>
      </c>
      <c r="C13" s="164" t="s">
        <v>130</v>
      </c>
      <c r="D13" s="164" t="s">
        <v>131</v>
      </c>
      <c r="E13" s="86" t="str">
        <f t="shared" si="0"/>
        <v>CNNDIRS5Y_Quote</v>
      </c>
      <c r="F13" s="86" t="str">
        <f>_xll.qlSimpleQuote(E13,,OnRateTickValue,Permanent,Trigger,ObjectOverwrite)</f>
        <v>CNNDIRS5Y_Quote#0000</v>
      </c>
      <c r="G13" s="147" t="str">
        <f>_xll.ohRangeRetrieveError(F13)</f>
        <v/>
      </c>
      <c r="H13" s="80"/>
      <c r="I13" s="154" t="str">
        <f t="shared" si="2"/>
        <v>5Y</v>
      </c>
      <c r="J13" s="154" t="s">
        <v>130</v>
      </c>
      <c r="K13" s="154" t="s">
        <v>131</v>
      </c>
      <c r="L13" s="106" t="str">
        <f t="shared" si="1"/>
        <v>CNNDIRS5Y</v>
      </c>
      <c r="M13" s="106" t="str">
        <v>CNNDIRS5Y=TRHK</v>
      </c>
      <c r="N13" s="157">
        <v>3.39</v>
      </c>
      <c r="O13" s="157">
        <v>3.49</v>
      </c>
      <c r="P13" s="157">
        <v>0</v>
      </c>
      <c r="Q13" s="157">
        <v>0</v>
      </c>
      <c r="R13" s="157">
        <f t="shared" si="3"/>
        <v>3.4400000000000004</v>
      </c>
      <c r="S13" s="120"/>
      <c r="T13" s="157">
        <v>3.87</v>
      </c>
      <c r="U13" s="120"/>
      <c r="V13" s="157">
        <v>3.4400000000000004</v>
      </c>
      <c r="W13" s="157">
        <f>_xll.qlSimpleQuoteSetValue(F13,V13/100,Trigger)</f>
        <v>-7.9999999999999516E-4</v>
      </c>
      <c r="X13" s="80"/>
      <c r="AD13" s="122"/>
    </row>
    <row r="14" spans="1:30" ht="11.25" customHeight="1" x14ac:dyDescent="0.2">
      <c r="A14" s="80"/>
      <c r="B14" s="145" t="s">
        <v>45</v>
      </c>
      <c r="C14" s="164" t="s">
        <v>130</v>
      </c>
      <c r="D14" s="164" t="s">
        <v>131</v>
      </c>
      <c r="E14" s="86" t="str">
        <f t="shared" si="0"/>
        <v>CNNDIRS6Y_Quote</v>
      </c>
      <c r="F14" s="86" t="str">
        <f>_xll.qlSimpleQuote(E14,,OnRateTickValue,Permanent,Trigger,ObjectOverwrite)</f>
        <v>CNNDIRS6Y_Quote#0000</v>
      </c>
      <c r="G14" s="147" t="str">
        <f>_xll.ohRangeRetrieveError(F14)</f>
        <v/>
      </c>
      <c r="H14" s="80"/>
      <c r="I14" s="154" t="str">
        <f t="shared" si="2"/>
        <v>6Y</v>
      </c>
      <c r="J14" s="154" t="s">
        <v>130</v>
      </c>
      <c r="K14" s="154" t="s">
        <v>131</v>
      </c>
      <c r="L14" s="106" t="str">
        <f t="shared" si="1"/>
        <v>CNNDIRS6Y</v>
      </c>
      <c r="M14" s="106" t="str">
        <v>CNNDIRS6Y=TRHK</v>
      </c>
      <c r="N14" s="157">
        <v>3.47</v>
      </c>
      <c r="O14" s="157">
        <v>3.57</v>
      </c>
      <c r="P14" s="157">
        <v>0</v>
      </c>
      <c r="Q14" s="157">
        <v>0</v>
      </c>
      <c r="R14" s="157">
        <f t="shared" si="3"/>
        <v>3.52</v>
      </c>
      <c r="S14" s="120"/>
      <c r="T14" s="157">
        <v>3.9299999999999997</v>
      </c>
      <c r="U14" s="120"/>
      <c r="V14" s="157">
        <v>3.52</v>
      </c>
      <c r="W14" s="157">
        <f>_xll.qlSimpleQuoteSetValue(F14,V14/100,Trigger)</f>
        <v>-7.9999999999999516E-4</v>
      </c>
      <c r="X14" s="80"/>
      <c r="AD14" s="122"/>
    </row>
    <row r="15" spans="1:30" ht="11.25" customHeight="1" x14ac:dyDescent="0.2">
      <c r="A15" s="80"/>
      <c r="B15" s="145" t="s">
        <v>44</v>
      </c>
      <c r="C15" s="164" t="s">
        <v>130</v>
      </c>
      <c r="D15" s="164" t="s">
        <v>131</v>
      </c>
      <c r="E15" s="86" t="str">
        <f t="shared" si="0"/>
        <v>CNNDIRS7Y_Quote</v>
      </c>
      <c r="F15" s="86" t="str">
        <f>_xll.qlSimpleQuote(E15,,OnRateTickValue,Permanent,Trigger,ObjectOverwrite)</f>
        <v>CNNDIRS7Y_Quote#0000</v>
      </c>
      <c r="G15" s="147" t="str">
        <f>_xll.ohRangeRetrieveError(F15)</f>
        <v/>
      </c>
      <c r="H15" s="80"/>
      <c r="I15" s="154" t="str">
        <f t="shared" si="2"/>
        <v>7Y</v>
      </c>
      <c r="J15" s="154" t="s">
        <v>130</v>
      </c>
      <c r="K15" s="154" t="s">
        <v>131</v>
      </c>
      <c r="L15" s="106" t="str">
        <f t="shared" si="1"/>
        <v>CNNDIRS7Y</v>
      </c>
      <c r="M15" s="106" t="str">
        <v>CNNDIRS7Y=TRHK</v>
      </c>
      <c r="N15" s="157">
        <v>3.53</v>
      </c>
      <c r="O15" s="157">
        <v>3.63</v>
      </c>
      <c r="P15" s="157">
        <v>0</v>
      </c>
      <c r="Q15" s="157">
        <v>0</v>
      </c>
      <c r="R15" s="157">
        <f t="shared" si="3"/>
        <v>3.58</v>
      </c>
      <c r="S15" s="120"/>
      <c r="T15" s="157">
        <v>4</v>
      </c>
      <c r="U15" s="120"/>
      <c r="V15" s="157">
        <v>3.58</v>
      </c>
      <c r="W15" s="157">
        <f>_xll.qlSimpleQuoteSetValue(F15,V15/100,Trigger)</f>
        <v>-8.000000000000021E-4</v>
      </c>
      <c r="X15" s="80"/>
      <c r="AD15" s="122"/>
    </row>
    <row r="16" spans="1:30" ht="11.25" customHeight="1" x14ac:dyDescent="0.2">
      <c r="A16" s="80"/>
      <c r="B16" s="145" t="s">
        <v>43</v>
      </c>
      <c r="C16" s="164" t="s">
        <v>130</v>
      </c>
      <c r="D16" s="164" t="s">
        <v>131</v>
      </c>
      <c r="E16" s="86" t="str">
        <f t="shared" si="0"/>
        <v>CNNDIRS8Y_Quote</v>
      </c>
      <c r="F16" s="86" t="str">
        <f>_xll.qlSimpleQuote(E16,,OnRateTickValue,Permanent,Trigger,ObjectOverwrite)</f>
        <v>CNNDIRS8Y_Quote#0000</v>
      </c>
      <c r="G16" s="147" t="str">
        <f>_xll.ohRangeRetrieveError(F16)</f>
        <v/>
      </c>
      <c r="H16" s="80"/>
      <c r="I16" s="154" t="str">
        <f t="shared" si="2"/>
        <v>8Y</v>
      </c>
      <c r="J16" s="154" t="s">
        <v>130</v>
      </c>
      <c r="K16" s="154" t="s">
        <v>131</v>
      </c>
      <c r="L16" s="106" t="str">
        <f t="shared" si="1"/>
        <v>CNNDIRS8Y</v>
      </c>
      <c r="M16" s="106" t="str">
        <v>CNNDIRS8Y=TRHK</v>
      </c>
      <c r="N16" s="157">
        <v>3.57</v>
      </c>
      <c r="O16" s="157">
        <v>3.67</v>
      </c>
      <c r="P16" s="157">
        <v>0</v>
      </c>
      <c r="Q16" s="157">
        <v>0</v>
      </c>
      <c r="R16" s="157">
        <f t="shared" si="3"/>
        <v>3.62</v>
      </c>
      <c r="S16" s="120"/>
      <c r="T16" s="157">
        <v>4.04</v>
      </c>
      <c r="U16" s="120"/>
      <c r="V16" s="157">
        <v>3.62</v>
      </c>
      <c r="W16" s="157">
        <f>_xll.qlSimpleQuoteSetValue(F16,V16/100,Trigger)</f>
        <v>-8.000000000000021E-4</v>
      </c>
      <c r="X16" s="80"/>
      <c r="AD16" s="122"/>
    </row>
    <row r="17" spans="1:30" ht="11.25" customHeight="1" x14ac:dyDescent="0.2">
      <c r="A17" s="80"/>
      <c r="B17" s="145" t="s">
        <v>42</v>
      </c>
      <c r="C17" s="164" t="s">
        <v>130</v>
      </c>
      <c r="D17" s="164" t="s">
        <v>131</v>
      </c>
      <c r="E17" s="86" t="str">
        <f t="shared" si="0"/>
        <v>CNNDIRS9Y_Quote</v>
      </c>
      <c r="F17" s="86" t="str">
        <f>_xll.qlSimpleQuote(E17,,OnRateTickValue,Permanent,Trigger,ObjectOverwrite)</f>
        <v>CNNDIRS9Y_Quote#0000</v>
      </c>
      <c r="G17" s="147" t="str">
        <f>_xll.ohRangeRetrieveError(F17)</f>
        <v/>
      </c>
      <c r="H17" s="80"/>
      <c r="I17" s="154" t="str">
        <f t="shared" si="2"/>
        <v>9Y</v>
      </c>
      <c r="J17" s="154" t="s">
        <v>130</v>
      </c>
      <c r="K17" s="154" t="s">
        <v>131</v>
      </c>
      <c r="L17" s="106" t="str">
        <f t="shared" si="1"/>
        <v>CNNDIRS9Y</v>
      </c>
      <c r="M17" s="106" t="str">
        <v>CNNDIRS9Y=TRHK</v>
      </c>
      <c r="N17" s="157">
        <v>3.61</v>
      </c>
      <c r="O17" s="157">
        <v>3.71</v>
      </c>
      <c r="P17" s="157">
        <v>0</v>
      </c>
      <c r="Q17" s="157">
        <v>0</v>
      </c>
      <c r="R17" s="157">
        <f t="shared" si="3"/>
        <v>3.66</v>
      </c>
      <c r="S17" s="120"/>
      <c r="T17" s="157">
        <v>4.08</v>
      </c>
      <c r="U17" s="120"/>
      <c r="V17" s="157">
        <v>3.66</v>
      </c>
      <c r="W17" s="157">
        <f>_xll.qlSimpleQuoteSetValue(F17,V17/100,Trigger)</f>
        <v>-8.000000000000021E-4</v>
      </c>
      <c r="X17" s="80"/>
      <c r="AD17" s="122"/>
    </row>
    <row r="18" spans="1:30" ht="11.25" customHeight="1" x14ac:dyDescent="0.2">
      <c r="A18" s="80"/>
      <c r="B18" s="145" t="s">
        <v>41</v>
      </c>
      <c r="C18" s="164" t="s">
        <v>130</v>
      </c>
      <c r="D18" s="164" t="s">
        <v>131</v>
      </c>
      <c r="E18" s="86" t="str">
        <f t="shared" si="0"/>
        <v>CNNDIRS10Y_Quote</v>
      </c>
      <c r="F18" s="86" t="str">
        <f>_xll.qlSimpleQuote(E18,,OnRateTickValue,Permanent,Trigger,ObjectOverwrite)</f>
        <v>CNNDIRS10Y_Quote#0000</v>
      </c>
      <c r="G18" s="147" t="str">
        <f>_xll.ohRangeRetrieveError(F18)</f>
        <v/>
      </c>
      <c r="H18" s="80"/>
      <c r="I18" s="154" t="str">
        <f t="shared" si="2"/>
        <v>10Y</v>
      </c>
      <c r="J18" s="154" t="s">
        <v>130</v>
      </c>
      <c r="K18" s="154" t="s">
        <v>131</v>
      </c>
      <c r="L18" s="106" t="str">
        <f t="shared" si="1"/>
        <v>CNNDIRS10Y</v>
      </c>
      <c r="M18" s="106" t="str">
        <v>CNNDIRS10Y=TRHK</v>
      </c>
      <c r="N18" s="157">
        <v>3.64</v>
      </c>
      <c r="O18" s="157">
        <v>3.74</v>
      </c>
      <c r="P18" s="157">
        <v>0</v>
      </c>
      <c r="Q18" s="157">
        <v>0</v>
      </c>
      <c r="R18" s="157">
        <f t="shared" si="3"/>
        <v>3.6900000000000004</v>
      </c>
      <c r="S18" s="120"/>
      <c r="T18" s="157">
        <v>4.1099999999999994</v>
      </c>
      <c r="U18" s="120"/>
      <c r="V18" s="157">
        <v>3.6900000000000004</v>
      </c>
      <c r="W18" s="157">
        <f>_xll.qlSimpleQuoteSetValue(F18,V18/100,Trigger)</f>
        <v>-7.9999999999999516E-4</v>
      </c>
      <c r="X18" s="80"/>
      <c r="AD18" s="122"/>
    </row>
    <row r="19" spans="1:30" ht="11.25" customHeight="1" x14ac:dyDescent="0.2">
      <c r="A19" s="80"/>
      <c r="B19" s="145" t="s">
        <v>40</v>
      </c>
      <c r="C19" s="164" t="s">
        <v>130</v>
      </c>
      <c r="D19" s="164" t="s">
        <v>131</v>
      </c>
      <c r="E19" s="86" t="str">
        <f t="shared" si="0"/>
        <v>CNNDIRS11Y_Quote</v>
      </c>
      <c r="F19" s="86" t="str">
        <f>_xll.qlSimpleQuote(E19,,OnRateTickValue,Permanent,Trigger,ObjectOverwrite)</f>
        <v>CNNDIRS11Y_Quote#0000</v>
      </c>
      <c r="G19" s="147" t="str">
        <f>_xll.ohRangeRetrieveError(F19)</f>
        <v/>
      </c>
      <c r="H19" s="80"/>
      <c r="I19" s="154" t="str">
        <f t="shared" si="2"/>
        <v>11Y</v>
      </c>
      <c r="J19" s="154" t="s">
        <v>130</v>
      </c>
      <c r="K19" s="154" t="s">
        <v>131</v>
      </c>
      <c r="L19" s="106" t="str">
        <f t="shared" si="1"/>
        <v>CNNDIRS11Y</v>
      </c>
      <c r="M19" s="106" t="str">
        <v>CNNDIRS11Y=TRHK</v>
      </c>
      <c r="N19" s="157" t="s">
        <v>81</v>
      </c>
      <c r="O19" s="157" t="s">
        <v>81</v>
      </c>
      <c r="P19" s="157" t="s">
        <v>81</v>
      </c>
      <c r="Q19" s="157" t="s">
        <v>81</v>
      </c>
      <c r="R19" s="157" t="e">
        <f t="shared" si="3"/>
        <v>#DIV/0!</v>
      </c>
      <c r="S19" s="120"/>
      <c r="T19" s="157" t="e">
        <v>#NUM!</v>
      </c>
      <c r="U19" s="120"/>
      <c r="V19" s="157" t="e">
        <v>#DIV/0!</v>
      </c>
      <c r="W19" s="157" t="e">
        <f>_xll.qlSimpleQuoteSetValue(F19,V19/100,Trigger)</f>
        <v>#NUM!</v>
      </c>
      <c r="X19" s="80"/>
      <c r="AD19" s="122"/>
    </row>
    <row r="20" spans="1:30" ht="11.25" customHeight="1" x14ac:dyDescent="0.2">
      <c r="A20" s="80"/>
      <c r="B20" s="145" t="s">
        <v>39</v>
      </c>
      <c r="C20" s="164" t="s">
        <v>130</v>
      </c>
      <c r="D20" s="164" t="s">
        <v>131</v>
      </c>
      <c r="E20" s="86" t="str">
        <f t="shared" si="0"/>
        <v>CNNDIRS12Y_Quote</v>
      </c>
      <c r="F20" s="86" t="str">
        <f>_xll.qlSimpleQuote(E20,,OnRateTickValue,Permanent,Trigger,ObjectOverwrite)</f>
        <v>CNNDIRS12Y_Quote#0000</v>
      </c>
      <c r="G20" s="147" t="str">
        <f>_xll.ohRangeRetrieveError(F20)</f>
        <v/>
      </c>
      <c r="H20" s="80"/>
      <c r="I20" s="154" t="str">
        <f t="shared" si="2"/>
        <v>12Y</v>
      </c>
      <c r="J20" s="154" t="s">
        <v>130</v>
      </c>
      <c r="K20" s="154" t="s">
        <v>131</v>
      </c>
      <c r="L20" s="106" t="str">
        <f t="shared" si="1"/>
        <v>CNNDIRS12Y</v>
      </c>
      <c r="M20" s="106" t="str">
        <v>CNNDIRS12Y=TRHK</v>
      </c>
      <c r="N20" s="157" t="s">
        <v>81</v>
      </c>
      <c r="O20" s="157" t="s">
        <v>81</v>
      </c>
      <c r="P20" s="157" t="s">
        <v>81</v>
      </c>
      <c r="Q20" s="157" t="s">
        <v>81</v>
      </c>
      <c r="R20" s="157" t="e">
        <f t="shared" si="3"/>
        <v>#DIV/0!</v>
      </c>
      <c r="S20" s="120"/>
      <c r="T20" s="157" t="e">
        <v>#NUM!</v>
      </c>
      <c r="U20" s="120"/>
      <c r="V20" s="157" t="e">
        <v>#DIV/0!</v>
      </c>
      <c r="W20" s="157" t="e">
        <f>_xll.qlSimpleQuoteSetValue(F20,V20/100,Trigger)</f>
        <v>#NUM!</v>
      </c>
      <c r="X20" s="80"/>
      <c r="AD20" s="122"/>
    </row>
    <row r="21" spans="1:30" ht="11.25" customHeight="1" x14ac:dyDescent="0.2">
      <c r="A21" s="80"/>
      <c r="B21" s="145" t="s">
        <v>38</v>
      </c>
      <c r="C21" s="164" t="s">
        <v>130</v>
      </c>
      <c r="D21" s="164" t="s">
        <v>131</v>
      </c>
      <c r="E21" s="86" t="str">
        <f t="shared" si="0"/>
        <v>CNNDIRS13Y_Quote</v>
      </c>
      <c r="F21" s="86" t="str">
        <f>_xll.qlSimpleQuote(E21,,OnRateTickValue,Permanent,Trigger,ObjectOverwrite)</f>
        <v>CNNDIRS13Y_Quote#0000</v>
      </c>
      <c r="G21" s="147" t="str">
        <f>_xll.ohRangeRetrieveError(F21)</f>
        <v/>
      </c>
      <c r="H21" s="80"/>
      <c r="I21" s="154" t="str">
        <f t="shared" si="2"/>
        <v>13Y</v>
      </c>
      <c r="J21" s="154" t="s">
        <v>130</v>
      </c>
      <c r="K21" s="154" t="s">
        <v>131</v>
      </c>
      <c r="L21" s="106" t="str">
        <f t="shared" si="1"/>
        <v>CNNDIRS13Y</v>
      </c>
      <c r="M21" s="106" t="str">
        <v>CNNDIRS13Y=TRHK</v>
      </c>
      <c r="N21" s="157" t="s">
        <v>81</v>
      </c>
      <c r="O21" s="157" t="s">
        <v>81</v>
      </c>
      <c r="P21" s="157" t="s">
        <v>81</v>
      </c>
      <c r="Q21" s="157" t="s">
        <v>81</v>
      </c>
      <c r="R21" s="157" t="e">
        <f t="shared" si="3"/>
        <v>#DIV/0!</v>
      </c>
      <c r="S21" s="120"/>
      <c r="T21" s="157" t="e">
        <v>#NUM!</v>
      </c>
      <c r="U21" s="120"/>
      <c r="V21" s="157" t="e">
        <v>#DIV/0!</v>
      </c>
      <c r="W21" s="157" t="e">
        <f>_xll.qlSimpleQuoteSetValue(F21,V21/100,Trigger)</f>
        <v>#NUM!</v>
      </c>
      <c r="X21" s="80"/>
      <c r="AD21" s="122"/>
    </row>
    <row r="22" spans="1:30" ht="11.25" customHeight="1" x14ac:dyDescent="0.2">
      <c r="A22" s="80"/>
      <c r="B22" s="145" t="s">
        <v>37</v>
      </c>
      <c r="C22" s="164" t="s">
        <v>130</v>
      </c>
      <c r="D22" s="164" t="s">
        <v>131</v>
      </c>
      <c r="E22" s="86" t="str">
        <f t="shared" si="0"/>
        <v>CNNDIRS14Y_Quote</v>
      </c>
      <c r="F22" s="86" t="str">
        <f>_xll.qlSimpleQuote(E22,,OnRateTickValue,Permanent,Trigger,ObjectOverwrite)</f>
        <v>CNNDIRS14Y_Quote#0000</v>
      </c>
      <c r="G22" s="147" t="str">
        <f>_xll.ohRangeRetrieveError(F22)</f>
        <v/>
      </c>
      <c r="H22" s="80"/>
      <c r="I22" s="154" t="str">
        <f t="shared" si="2"/>
        <v>14Y</v>
      </c>
      <c r="J22" s="154" t="s">
        <v>130</v>
      </c>
      <c r="K22" s="154" t="s">
        <v>131</v>
      </c>
      <c r="L22" s="106" t="str">
        <f t="shared" si="1"/>
        <v>CNNDIRS14Y</v>
      </c>
      <c r="M22" s="106" t="str">
        <v>CNNDIRS14Y=TRHK</v>
      </c>
      <c r="N22" s="157" t="s">
        <v>81</v>
      </c>
      <c r="O22" s="157" t="s">
        <v>81</v>
      </c>
      <c r="P22" s="157" t="s">
        <v>81</v>
      </c>
      <c r="Q22" s="157" t="s">
        <v>81</v>
      </c>
      <c r="R22" s="157" t="e">
        <f t="shared" si="3"/>
        <v>#DIV/0!</v>
      </c>
      <c r="S22" s="120"/>
      <c r="T22" s="157" t="e">
        <v>#NUM!</v>
      </c>
      <c r="U22" s="120"/>
      <c r="V22" s="157" t="e">
        <v>#DIV/0!</v>
      </c>
      <c r="W22" s="157" t="e">
        <f>_xll.qlSimpleQuoteSetValue(F22,V22/100,Trigger)</f>
        <v>#NUM!</v>
      </c>
      <c r="X22" s="80"/>
      <c r="AD22" s="122"/>
    </row>
    <row r="23" spans="1:30" ht="11.25" customHeight="1" x14ac:dyDescent="0.2">
      <c r="A23" s="80"/>
      <c r="B23" s="145" t="s">
        <v>36</v>
      </c>
      <c r="C23" s="164" t="s">
        <v>130</v>
      </c>
      <c r="D23" s="164" t="s">
        <v>131</v>
      </c>
      <c r="E23" s="86" t="str">
        <f t="shared" si="0"/>
        <v>CNNDIRS15Y_Quote</v>
      </c>
      <c r="F23" s="86" t="str">
        <f>_xll.qlSimpleQuote(E23,,OnRateTickValue,Permanent,Trigger,ObjectOverwrite)</f>
        <v>CNNDIRS15Y_Quote#0000</v>
      </c>
      <c r="G23" s="147" t="str">
        <f>_xll.ohRangeRetrieveError(F23)</f>
        <v/>
      </c>
      <c r="H23" s="80"/>
      <c r="I23" s="154" t="str">
        <f t="shared" si="2"/>
        <v>15Y</v>
      </c>
      <c r="J23" s="154" t="s">
        <v>130</v>
      </c>
      <c r="K23" s="154" t="s">
        <v>131</v>
      </c>
      <c r="L23" s="106" t="str">
        <f t="shared" si="1"/>
        <v>CNNDIRS15Y</v>
      </c>
      <c r="M23" s="106" t="str">
        <v>CNNDIRS15Y=TRHK</v>
      </c>
      <c r="N23" s="157" t="s">
        <v>81</v>
      </c>
      <c r="O23" s="157" t="s">
        <v>81</v>
      </c>
      <c r="P23" s="157" t="s">
        <v>81</v>
      </c>
      <c r="Q23" s="157" t="s">
        <v>81</v>
      </c>
      <c r="R23" s="157" t="e">
        <f t="shared" si="3"/>
        <v>#DIV/0!</v>
      </c>
      <c r="S23" s="120"/>
      <c r="T23" s="157" t="e">
        <v>#NUM!</v>
      </c>
      <c r="U23" s="120"/>
      <c r="V23" s="157" t="e">
        <v>#DIV/0!</v>
      </c>
      <c r="W23" s="157" t="e">
        <f>_xll.qlSimpleQuoteSetValue(F23,V23/100,Trigger)</f>
        <v>#NUM!</v>
      </c>
      <c r="X23" s="80"/>
      <c r="AD23" s="122"/>
    </row>
    <row r="24" spans="1:30" ht="11.25" customHeight="1" x14ac:dyDescent="0.2">
      <c r="A24" s="80"/>
      <c r="B24" s="145" t="s">
        <v>35</v>
      </c>
      <c r="C24" s="164" t="s">
        <v>130</v>
      </c>
      <c r="D24" s="164" t="s">
        <v>131</v>
      </c>
      <c r="E24" s="86" t="str">
        <f t="shared" si="0"/>
        <v>CNNDIRS16Y_Quote</v>
      </c>
      <c r="F24" s="86" t="str">
        <f>_xll.qlSimpleQuote(E24,,OnRateTickValue,Permanent,Trigger,ObjectOverwrite)</f>
        <v>CNNDIRS16Y_Quote#0000</v>
      </c>
      <c r="G24" s="147" t="str">
        <f>_xll.ohRangeRetrieveError(F24)</f>
        <v/>
      </c>
      <c r="H24" s="80"/>
      <c r="I24" s="154" t="str">
        <f t="shared" si="2"/>
        <v>16Y</v>
      </c>
      <c r="J24" s="154" t="s">
        <v>130</v>
      </c>
      <c r="K24" s="154" t="s">
        <v>131</v>
      </c>
      <c r="L24" s="106" t="str">
        <f t="shared" si="1"/>
        <v>CNNDIRS16Y</v>
      </c>
      <c r="M24" s="106" t="str">
        <v>CNNDIRS16Y=TRHK</v>
      </c>
      <c r="N24" s="157" t="s">
        <v>81</v>
      </c>
      <c r="O24" s="157" t="s">
        <v>81</v>
      </c>
      <c r="P24" s="157" t="s">
        <v>81</v>
      </c>
      <c r="Q24" s="157" t="s">
        <v>81</v>
      </c>
      <c r="R24" s="157" t="e">
        <f t="shared" si="3"/>
        <v>#DIV/0!</v>
      </c>
      <c r="S24" s="120"/>
      <c r="T24" s="157" t="e">
        <v>#NUM!</v>
      </c>
      <c r="U24" s="120"/>
      <c r="V24" s="157" t="e">
        <v>#DIV/0!</v>
      </c>
      <c r="W24" s="157" t="e">
        <f>_xll.qlSimpleQuoteSetValue(F24,V24/100,Trigger)</f>
        <v>#NUM!</v>
      </c>
      <c r="X24" s="80"/>
      <c r="AD24" s="122"/>
    </row>
    <row r="25" spans="1:30" ht="11.25" customHeight="1" x14ac:dyDescent="0.2">
      <c r="A25" s="80"/>
      <c r="B25" s="145" t="s">
        <v>34</v>
      </c>
      <c r="C25" s="164" t="s">
        <v>130</v>
      </c>
      <c r="D25" s="164" t="s">
        <v>131</v>
      </c>
      <c r="E25" s="86" t="str">
        <f t="shared" si="0"/>
        <v>CNNDIRS17Y_Quote</v>
      </c>
      <c r="F25" s="86" t="str">
        <f>_xll.qlSimpleQuote(E25,,OnRateTickValue,Permanent,Trigger,ObjectOverwrite)</f>
        <v>CNNDIRS17Y_Quote#0000</v>
      </c>
      <c r="G25" s="147" t="str">
        <f>_xll.ohRangeRetrieveError(F25)</f>
        <v/>
      </c>
      <c r="H25" s="80"/>
      <c r="I25" s="154" t="str">
        <f t="shared" si="2"/>
        <v>17Y</v>
      </c>
      <c r="J25" s="154" t="s">
        <v>130</v>
      </c>
      <c r="K25" s="154" t="s">
        <v>131</v>
      </c>
      <c r="L25" s="106" t="str">
        <f t="shared" si="1"/>
        <v>CNNDIRS17Y</v>
      </c>
      <c r="M25" s="106" t="str">
        <v>CNNDIRS17Y=TRHK</v>
      </c>
      <c r="N25" s="157" t="s">
        <v>81</v>
      </c>
      <c r="O25" s="157" t="s">
        <v>81</v>
      </c>
      <c r="P25" s="157" t="s">
        <v>81</v>
      </c>
      <c r="Q25" s="157" t="s">
        <v>81</v>
      </c>
      <c r="R25" s="157" t="e">
        <f t="shared" si="3"/>
        <v>#DIV/0!</v>
      </c>
      <c r="S25" s="120"/>
      <c r="T25" s="157" t="e">
        <v>#NUM!</v>
      </c>
      <c r="U25" s="120"/>
      <c r="V25" s="157" t="e">
        <v>#DIV/0!</v>
      </c>
      <c r="W25" s="157" t="e">
        <f>_xll.qlSimpleQuoteSetValue(F25,V25/100,Trigger)</f>
        <v>#NUM!</v>
      </c>
      <c r="X25" s="80"/>
      <c r="AD25" s="122"/>
    </row>
    <row r="26" spans="1:30" ht="11.25" customHeight="1" x14ac:dyDescent="0.2">
      <c r="A26" s="80"/>
      <c r="B26" s="145" t="s">
        <v>33</v>
      </c>
      <c r="C26" s="164" t="s">
        <v>130</v>
      </c>
      <c r="D26" s="164" t="s">
        <v>131</v>
      </c>
      <c r="E26" s="86" t="str">
        <f t="shared" si="0"/>
        <v>CNNDIRS18Y_Quote</v>
      </c>
      <c r="F26" s="86" t="str">
        <f>_xll.qlSimpleQuote(E26,,OnRateTickValue,Permanent,Trigger,ObjectOverwrite)</f>
        <v>CNNDIRS18Y_Quote#0000</v>
      </c>
      <c r="G26" s="147" t="str">
        <f>_xll.ohRangeRetrieveError(F26)</f>
        <v/>
      </c>
      <c r="H26" s="80"/>
      <c r="I26" s="154" t="str">
        <f t="shared" si="2"/>
        <v>18Y</v>
      </c>
      <c r="J26" s="154" t="s">
        <v>130</v>
      </c>
      <c r="K26" s="154" t="s">
        <v>131</v>
      </c>
      <c r="L26" s="106" t="str">
        <f t="shared" si="1"/>
        <v>CNNDIRS18Y</v>
      </c>
      <c r="M26" s="106" t="str">
        <v>CNNDIRS18Y=TRHK</v>
      </c>
      <c r="N26" s="157" t="s">
        <v>81</v>
      </c>
      <c r="O26" s="157" t="s">
        <v>81</v>
      </c>
      <c r="P26" s="157" t="s">
        <v>81</v>
      </c>
      <c r="Q26" s="157" t="s">
        <v>81</v>
      </c>
      <c r="R26" s="157" t="e">
        <f t="shared" si="3"/>
        <v>#DIV/0!</v>
      </c>
      <c r="S26" s="120"/>
      <c r="T26" s="157" t="e">
        <v>#NUM!</v>
      </c>
      <c r="U26" s="120"/>
      <c r="V26" s="157" t="e">
        <v>#DIV/0!</v>
      </c>
      <c r="W26" s="157" t="e">
        <f>_xll.qlSimpleQuoteSetValue(F26,V26/100,Trigger)</f>
        <v>#NUM!</v>
      </c>
      <c r="X26" s="80"/>
      <c r="AD26" s="122"/>
    </row>
    <row r="27" spans="1:30" ht="11.25" customHeight="1" x14ac:dyDescent="0.2">
      <c r="A27" s="80"/>
      <c r="B27" s="145" t="s">
        <v>32</v>
      </c>
      <c r="C27" s="164" t="s">
        <v>130</v>
      </c>
      <c r="D27" s="164" t="s">
        <v>131</v>
      </c>
      <c r="E27" s="86" t="str">
        <f t="shared" si="0"/>
        <v>CNNDIRS19Y_Quote</v>
      </c>
      <c r="F27" s="86" t="str">
        <f>_xll.qlSimpleQuote(E27,,OnRateTickValue,Permanent,Trigger,ObjectOverwrite)</f>
        <v>CNNDIRS19Y_Quote#0000</v>
      </c>
      <c r="G27" s="147" t="str">
        <f>_xll.ohRangeRetrieveError(F27)</f>
        <v/>
      </c>
      <c r="H27" s="80"/>
      <c r="I27" s="154" t="str">
        <f t="shared" si="2"/>
        <v>19Y</v>
      </c>
      <c r="J27" s="154" t="s">
        <v>130</v>
      </c>
      <c r="K27" s="154" t="s">
        <v>131</v>
      </c>
      <c r="L27" s="106" t="str">
        <f t="shared" si="1"/>
        <v>CNNDIRS19Y</v>
      </c>
      <c r="M27" s="106" t="str">
        <v>CNNDIRS19Y=TRHK</v>
      </c>
      <c r="N27" s="157" t="s">
        <v>81</v>
      </c>
      <c r="O27" s="157" t="s">
        <v>81</v>
      </c>
      <c r="P27" s="157" t="s">
        <v>81</v>
      </c>
      <c r="Q27" s="157" t="s">
        <v>81</v>
      </c>
      <c r="R27" s="157" t="e">
        <f t="shared" si="3"/>
        <v>#DIV/0!</v>
      </c>
      <c r="S27" s="120"/>
      <c r="T27" s="157" t="e">
        <v>#NUM!</v>
      </c>
      <c r="U27" s="120"/>
      <c r="V27" s="157" t="e">
        <v>#DIV/0!</v>
      </c>
      <c r="W27" s="157" t="e">
        <f>_xll.qlSimpleQuoteSetValue(F27,V27/100,Trigger)</f>
        <v>#NUM!</v>
      </c>
      <c r="X27" s="80"/>
      <c r="AD27" s="122"/>
    </row>
    <row r="28" spans="1:30" ht="11.25" customHeight="1" x14ac:dyDescent="0.2">
      <c r="A28" s="80"/>
      <c r="B28" s="145" t="s">
        <v>31</v>
      </c>
      <c r="C28" s="164" t="s">
        <v>130</v>
      </c>
      <c r="D28" s="164" t="s">
        <v>131</v>
      </c>
      <c r="E28" s="86" t="str">
        <f t="shared" si="0"/>
        <v>CNNDIRS20Y_Quote</v>
      </c>
      <c r="F28" s="86" t="str">
        <f>_xll.qlSimpleQuote(E28,,OnRateTickValue,Permanent,Trigger,ObjectOverwrite)</f>
        <v>CNNDIRS20Y_Quote#0000</v>
      </c>
      <c r="G28" s="147" t="str">
        <f>_xll.ohRangeRetrieveError(F28)</f>
        <v/>
      </c>
      <c r="H28" s="80"/>
      <c r="I28" s="154" t="str">
        <f t="shared" si="2"/>
        <v>20Y</v>
      </c>
      <c r="J28" s="154" t="s">
        <v>130</v>
      </c>
      <c r="K28" s="154" t="s">
        <v>131</v>
      </c>
      <c r="L28" s="106" t="str">
        <f t="shared" si="1"/>
        <v>CNNDIRS20Y</v>
      </c>
      <c r="M28" s="106" t="str">
        <v>CNNDIRS20Y=TRHK</v>
      </c>
      <c r="N28" s="157" t="s">
        <v>81</v>
      </c>
      <c r="O28" s="157" t="s">
        <v>81</v>
      </c>
      <c r="P28" s="157" t="s">
        <v>81</v>
      </c>
      <c r="Q28" s="157" t="s">
        <v>81</v>
      </c>
      <c r="R28" s="157" t="e">
        <f t="shared" si="3"/>
        <v>#DIV/0!</v>
      </c>
      <c r="S28" s="120"/>
      <c r="T28" s="157" t="e">
        <v>#NUM!</v>
      </c>
      <c r="U28" s="120"/>
      <c r="V28" s="157" t="e">
        <v>#DIV/0!</v>
      </c>
      <c r="W28" s="157" t="e">
        <f>_xll.qlSimpleQuoteSetValue(F28,V28/100,Trigger)</f>
        <v>#NUM!</v>
      </c>
      <c r="X28" s="80"/>
      <c r="AD28" s="122"/>
    </row>
    <row r="29" spans="1:30" ht="11.25" customHeight="1" x14ac:dyDescent="0.2">
      <c r="A29" s="80"/>
      <c r="B29" s="145" t="s">
        <v>30</v>
      </c>
      <c r="C29" s="164" t="s">
        <v>130</v>
      </c>
      <c r="D29" s="164" t="s">
        <v>131</v>
      </c>
      <c r="E29" s="86" t="str">
        <f t="shared" si="0"/>
        <v>CNNDIRS21Y_Quote</v>
      </c>
      <c r="F29" s="86" t="str">
        <f>_xll.qlSimpleQuote(E29,,OnRateTickValue,Permanent,Trigger,ObjectOverwrite)</f>
        <v>CNNDIRS21Y_Quote#0000</v>
      </c>
      <c r="G29" s="147" t="str">
        <f>_xll.ohRangeRetrieveError(F29)</f>
        <v/>
      </c>
      <c r="H29" s="80"/>
      <c r="I29" s="154" t="str">
        <f t="shared" si="2"/>
        <v>21Y</v>
      </c>
      <c r="J29" s="154" t="s">
        <v>130</v>
      </c>
      <c r="K29" s="154" t="s">
        <v>131</v>
      </c>
      <c r="L29" s="106" t="str">
        <f t="shared" si="1"/>
        <v>CNNDIRS21Y</v>
      </c>
      <c r="M29" s="106" t="str">
        <v>CNNDIRS21Y=TRHK</v>
      </c>
      <c r="N29" s="157" t="s">
        <v>81</v>
      </c>
      <c r="O29" s="157" t="s">
        <v>81</v>
      </c>
      <c r="P29" s="157" t="s">
        <v>81</v>
      </c>
      <c r="Q29" s="157" t="s">
        <v>81</v>
      </c>
      <c r="R29" s="157" t="e">
        <f t="shared" si="3"/>
        <v>#DIV/0!</v>
      </c>
      <c r="S29" s="120"/>
      <c r="T29" s="157" t="e">
        <v>#NUM!</v>
      </c>
      <c r="U29" s="120"/>
      <c r="V29" s="157" t="e">
        <v>#DIV/0!</v>
      </c>
      <c r="W29" s="157" t="e">
        <f>_xll.qlSimpleQuoteSetValue(F29,V29/100,Trigger)</f>
        <v>#NUM!</v>
      </c>
      <c r="X29" s="80"/>
      <c r="AD29" s="122"/>
    </row>
    <row r="30" spans="1:30" ht="11.25" customHeight="1" x14ac:dyDescent="0.2">
      <c r="A30" s="80"/>
      <c r="B30" s="145" t="s">
        <v>29</v>
      </c>
      <c r="C30" s="164" t="s">
        <v>130</v>
      </c>
      <c r="D30" s="164" t="s">
        <v>131</v>
      </c>
      <c r="E30" s="86" t="str">
        <f t="shared" si="0"/>
        <v>CNNDIRS22Y_Quote</v>
      </c>
      <c r="F30" s="86" t="str">
        <f>_xll.qlSimpleQuote(E30,,OnRateTickValue,Permanent,Trigger,ObjectOverwrite)</f>
        <v>CNNDIRS22Y_Quote#0000</v>
      </c>
      <c r="G30" s="147" t="str">
        <f>_xll.ohRangeRetrieveError(F30)</f>
        <v/>
      </c>
      <c r="H30" s="80"/>
      <c r="I30" s="154" t="str">
        <f t="shared" si="2"/>
        <v>22Y</v>
      </c>
      <c r="J30" s="154" t="s">
        <v>130</v>
      </c>
      <c r="K30" s="154" t="s">
        <v>131</v>
      </c>
      <c r="L30" s="106" t="str">
        <f t="shared" si="1"/>
        <v>CNNDIRS22Y</v>
      </c>
      <c r="M30" s="106" t="str">
        <v>CNNDIRS22Y=TRHK</v>
      </c>
      <c r="N30" s="157" t="s">
        <v>81</v>
      </c>
      <c r="O30" s="157" t="s">
        <v>81</v>
      </c>
      <c r="P30" s="157" t="s">
        <v>81</v>
      </c>
      <c r="Q30" s="157" t="s">
        <v>81</v>
      </c>
      <c r="R30" s="157" t="e">
        <f t="shared" si="3"/>
        <v>#DIV/0!</v>
      </c>
      <c r="S30" s="120"/>
      <c r="T30" s="157" t="e">
        <v>#NUM!</v>
      </c>
      <c r="U30" s="120"/>
      <c r="V30" s="157" t="e">
        <v>#DIV/0!</v>
      </c>
      <c r="W30" s="157" t="e">
        <f>_xll.qlSimpleQuoteSetValue(F30,V30/100,Trigger)</f>
        <v>#NUM!</v>
      </c>
      <c r="X30" s="80"/>
      <c r="AD30" s="122"/>
    </row>
    <row r="31" spans="1:30" ht="11.25" customHeight="1" x14ac:dyDescent="0.2">
      <c r="A31" s="80"/>
      <c r="B31" s="145" t="s">
        <v>28</v>
      </c>
      <c r="C31" s="164" t="s">
        <v>130</v>
      </c>
      <c r="D31" s="164" t="s">
        <v>131</v>
      </c>
      <c r="E31" s="86" t="str">
        <f t="shared" si="0"/>
        <v>CNNDIRS23Y_Quote</v>
      </c>
      <c r="F31" s="86" t="str">
        <f>_xll.qlSimpleQuote(E31,,OnRateTickValue,Permanent,Trigger,ObjectOverwrite)</f>
        <v>CNNDIRS23Y_Quote#0000</v>
      </c>
      <c r="G31" s="147" t="str">
        <f>_xll.ohRangeRetrieveError(F31)</f>
        <v/>
      </c>
      <c r="H31" s="80"/>
      <c r="I31" s="154" t="str">
        <f t="shared" si="2"/>
        <v>23Y</v>
      </c>
      <c r="J31" s="154" t="s">
        <v>130</v>
      </c>
      <c r="K31" s="154" t="s">
        <v>131</v>
      </c>
      <c r="L31" s="106" t="str">
        <f t="shared" si="1"/>
        <v>CNNDIRS23Y</v>
      </c>
      <c r="M31" s="106" t="str">
        <v>CNNDIRS23Y=TRHK</v>
      </c>
      <c r="N31" s="157" t="s">
        <v>81</v>
      </c>
      <c r="O31" s="157" t="s">
        <v>81</v>
      </c>
      <c r="P31" s="157" t="s">
        <v>81</v>
      </c>
      <c r="Q31" s="157" t="s">
        <v>81</v>
      </c>
      <c r="R31" s="157" t="e">
        <f t="shared" si="3"/>
        <v>#DIV/0!</v>
      </c>
      <c r="S31" s="120"/>
      <c r="T31" s="157" t="e">
        <v>#NUM!</v>
      </c>
      <c r="U31" s="120"/>
      <c r="V31" s="157" t="e">
        <v>#DIV/0!</v>
      </c>
      <c r="W31" s="157" t="e">
        <f>_xll.qlSimpleQuoteSetValue(F31,V31/100,Trigger)</f>
        <v>#NUM!</v>
      </c>
      <c r="X31" s="80"/>
      <c r="AD31" s="122"/>
    </row>
    <row r="32" spans="1:30" ht="11.25" customHeight="1" x14ac:dyDescent="0.2">
      <c r="A32" s="80"/>
      <c r="B32" s="145" t="s">
        <v>27</v>
      </c>
      <c r="C32" s="164" t="s">
        <v>130</v>
      </c>
      <c r="D32" s="164" t="s">
        <v>131</v>
      </c>
      <c r="E32" s="86" t="str">
        <f t="shared" si="0"/>
        <v>CNNDIRS24Y_Quote</v>
      </c>
      <c r="F32" s="86" t="str">
        <f>_xll.qlSimpleQuote(E32,,OnRateTickValue,Permanent,Trigger,ObjectOverwrite)</f>
        <v>CNNDIRS24Y_Quote#0000</v>
      </c>
      <c r="G32" s="147" t="str">
        <f>_xll.ohRangeRetrieveError(F32)</f>
        <v/>
      </c>
      <c r="H32" s="80"/>
      <c r="I32" s="154" t="str">
        <f t="shared" si="2"/>
        <v>24Y</v>
      </c>
      <c r="J32" s="154" t="s">
        <v>130</v>
      </c>
      <c r="K32" s="154" t="s">
        <v>131</v>
      </c>
      <c r="L32" s="106" t="str">
        <f t="shared" si="1"/>
        <v>CNNDIRS24Y</v>
      </c>
      <c r="M32" s="106" t="str">
        <v>CNNDIRS24Y=TRHK</v>
      </c>
      <c r="N32" s="157" t="s">
        <v>81</v>
      </c>
      <c r="O32" s="157" t="s">
        <v>81</v>
      </c>
      <c r="P32" s="157" t="s">
        <v>81</v>
      </c>
      <c r="Q32" s="157" t="s">
        <v>81</v>
      </c>
      <c r="R32" s="157" t="e">
        <f t="shared" si="3"/>
        <v>#DIV/0!</v>
      </c>
      <c r="S32" s="120"/>
      <c r="T32" s="157" t="e">
        <v>#NUM!</v>
      </c>
      <c r="U32" s="120"/>
      <c r="V32" s="157" t="e">
        <v>#DIV/0!</v>
      </c>
      <c r="W32" s="157" t="e">
        <f>_xll.qlSimpleQuoteSetValue(F32,V32/100,Trigger)</f>
        <v>#NUM!</v>
      </c>
      <c r="X32" s="80"/>
      <c r="AD32" s="122"/>
    </row>
    <row r="33" spans="1:30" ht="11.25" customHeight="1" x14ac:dyDescent="0.2">
      <c r="A33" s="80"/>
      <c r="B33" s="145" t="s">
        <v>26</v>
      </c>
      <c r="C33" s="164" t="s">
        <v>130</v>
      </c>
      <c r="D33" s="164" t="s">
        <v>131</v>
      </c>
      <c r="E33" s="86" t="str">
        <f t="shared" si="0"/>
        <v>CNNDIRS25Y_Quote</v>
      </c>
      <c r="F33" s="86" t="str">
        <f>_xll.qlSimpleQuote(E33,,OnRateTickValue,Permanent,Trigger,ObjectOverwrite)</f>
        <v>CNNDIRS25Y_Quote#0000</v>
      </c>
      <c r="G33" s="147" t="str">
        <f>_xll.ohRangeRetrieveError(F33)</f>
        <v/>
      </c>
      <c r="H33" s="80"/>
      <c r="I33" s="154" t="str">
        <f t="shared" si="2"/>
        <v>25Y</v>
      </c>
      <c r="J33" s="154" t="s">
        <v>130</v>
      </c>
      <c r="K33" s="154" t="s">
        <v>131</v>
      </c>
      <c r="L33" s="106" t="str">
        <f t="shared" si="1"/>
        <v>CNNDIRS25Y</v>
      </c>
      <c r="M33" s="106" t="str">
        <v>CNNDIRS25Y=TRHK</v>
      </c>
      <c r="N33" s="157" t="s">
        <v>81</v>
      </c>
      <c r="O33" s="157" t="s">
        <v>81</v>
      </c>
      <c r="P33" s="157" t="s">
        <v>81</v>
      </c>
      <c r="Q33" s="157" t="s">
        <v>81</v>
      </c>
      <c r="R33" s="157" t="e">
        <f t="shared" si="3"/>
        <v>#DIV/0!</v>
      </c>
      <c r="S33" s="120"/>
      <c r="T33" s="157" t="e">
        <v>#NUM!</v>
      </c>
      <c r="U33" s="120"/>
      <c r="V33" s="157" t="e">
        <v>#DIV/0!</v>
      </c>
      <c r="W33" s="157" t="e">
        <f>_xll.qlSimpleQuoteSetValue(F33,V33/100,Trigger)</f>
        <v>#NUM!</v>
      </c>
      <c r="X33" s="80"/>
      <c r="AD33" s="122"/>
    </row>
    <row r="34" spans="1:30" ht="11.25" customHeight="1" x14ac:dyDescent="0.2">
      <c r="A34" s="80"/>
      <c r="B34" s="145" t="s">
        <v>25</v>
      </c>
      <c r="C34" s="164" t="s">
        <v>130</v>
      </c>
      <c r="D34" s="164" t="s">
        <v>131</v>
      </c>
      <c r="E34" s="86" t="str">
        <f t="shared" si="0"/>
        <v>CNNDIRS26Y_Quote</v>
      </c>
      <c r="F34" s="86" t="str">
        <f>_xll.qlSimpleQuote(E34,,OnRateTickValue,Permanent,Trigger,ObjectOverwrite)</f>
        <v>CNNDIRS26Y_Quote#0000</v>
      </c>
      <c r="G34" s="147" t="str">
        <f>_xll.ohRangeRetrieveError(F34)</f>
        <v/>
      </c>
      <c r="H34" s="80"/>
      <c r="I34" s="154" t="str">
        <f t="shared" si="2"/>
        <v>26Y</v>
      </c>
      <c r="J34" s="154" t="s">
        <v>130</v>
      </c>
      <c r="K34" s="154" t="s">
        <v>131</v>
      </c>
      <c r="L34" s="106" t="str">
        <f t="shared" si="1"/>
        <v>CNNDIRS26Y</v>
      </c>
      <c r="M34" s="106" t="str">
        <v>CNNDIRS26Y=TRHK</v>
      </c>
      <c r="N34" s="157" t="s">
        <v>81</v>
      </c>
      <c r="O34" s="157" t="s">
        <v>81</v>
      </c>
      <c r="P34" s="157" t="s">
        <v>81</v>
      </c>
      <c r="Q34" s="157" t="s">
        <v>81</v>
      </c>
      <c r="R34" s="157" t="e">
        <f t="shared" si="3"/>
        <v>#DIV/0!</v>
      </c>
      <c r="S34" s="120"/>
      <c r="T34" s="157" t="e">
        <v>#NUM!</v>
      </c>
      <c r="U34" s="120"/>
      <c r="V34" s="157" t="e">
        <v>#DIV/0!</v>
      </c>
      <c r="W34" s="157" t="e">
        <f>_xll.qlSimpleQuoteSetValue(F34,V34/100,Trigger)</f>
        <v>#NUM!</v>
      </c>
      <c r="X34" s="80"/>
      <c r="AD34" s="122"/>
    </row>
    <row r="35" spans="1:30" ht="11.25" customHeight="1" x14ac:dyDescent="0.2">
      <c r="A35" s="80"/>
      <c r="B35" s="145" t="s">
        <v>24</v>
      </c>
      <c r="C35" s="164" t="s">
        <v>130</v>
      </c>
      <c r="D35" s="164" t="s">
        <v>131</v>
      </c>
      <c r="E35" s="86" t="str">
        <f t="shared" si="0"/>
        <v>CNNDIRS27Y_Quote</v>
      </c>
      <c r="F35" s="86" t="str">
        <f>_xll.qlSimpleQuote(E35,,OnRateTickValue,Permanent,Trigger,ObjectOverwrite)</f>
        <v>CNNDIRS27Y_Quote#0000</v>
      </c>
      <c r="G35" s="147" t="str">
        <f>_xll.ohRangeRetrieveError(F35)</f>
        <v/>
      </c>
      <c r="H35" s="80"/>
      <c r="I35" s="154" t="str">
        <f t="shared" si="2"/>
        <v>27Y</v>
      </c>
      <c r="J35" s="154" t="s">
        <v>130</v>
      </c>
      <c r="K35" s="154" t="s">
        <v>131</v>
      </c>
      <c r="L35" s="106" t="str">
        <f t="shared" si="1"/>
        <v>CNNDIRS27Y</v>
      </c>
      <c r="M35" s="106" t="str">
        <v>CNNDIRS27Y=TRHK</v>
      </c>
      <c r="N35" s="157" t="s">
        <v>81</v>
      </c>
      <c r="O35" s="157" t="s">
        <v>81</v>
      </c>
      <c r="P35" s="157" t="s">
        <v>81</v>
      </c>
      <c r="Q35" s="157" t="s">
        <v>81</v>
      </c>
      <c r="R35" s="157" t="e">
        <f t="shared" si="3"/>
        <v>#DIV/0!</v>
      </c>
      <c r="S35" s="120"/>
      <c r="T35" s="157" t="e">
        <v>#NUM!</v>
      </c>
      <c r="U35" s="120"/>
      <c r="V35" s="157" t="e">
        <v>#DIV/0!</v>
      </c>
      <c r="W35" s="157" t="e">
        <f>_xll.qlSimpleQuoteSetValue(F35,V35/100,Trigger)</f>
        <v>#NUM!</v>
      </c>
      <c r="X35" s="80"/>
      <c r="AD35" s="122"/>
    </row>
    <row r="36" spans="1:30" ht="11.25" customHeight="1" x14ac:dyDescent="0.2">
      <c r="A36" s="80"/>
      <c r="B36" s="145" t="s">
        <v>23</v>
      </c>
      <c r="C36" s="164" t="s">
        <v>130</v>
      </c>
      <c r="D36" s="164" t="s">
        <v>131</v>
      </c>
      <c r="E36" s="86" t="str">
        <f t="shared" si="0"/>
        <v>CNNDIRS28Y_Quote</v>
      </c>
      <c r="F36" s="86" t="str">
        <f>_xll.qlSimpleQuote(E36,,OnRateTickValue,Permanent,Trigger,ObjectOverwrite)</f>
        <v>CNNDIRS28Y_Quote#0000</v>
      </c>
      <c r="G36" s="147" t="str">
        <f>_xll.ohRangeRetrieveError(F36)</f>
        <v/>
      </c>
      <c r="H36" s="80"/>
      <c r="I36" s="154" t="str">
        <f t="shared" si="2"/>
        <v>28Y</v>
      </c>
      <c r="J36" s="154" t="s">
        <v>130</v>
      </c>
      <c r="K36" s="154" t="s">
        <v>131</v>
      </c>
      <c r="L36" s="106" t="str">
        <f t="shared" si="1"/>
        <v>CNNDIRS28Y</v>
      </c>
      <c r="M36" s="106" t="str">
        <v>CNNDIRS28Y=TRHK</v>
      </c>
      <c r="N36" s="157" t="s">
        <v>81</v>
      </c>
      <c r="O36" s="157" t="s">
        <v>81</v>
      </c>
      <c r="P36" s="157" t="s">
        <v>81</v>
      </c>
      <c r="Q36" s="157" t="s">
        <v>81</v>
      </c>
      <c r="R36" s="157" t="e">
        <f t="shared" si="3"/>
        <v>#DIV/0!</v>
      </c>
      <c r="S36" s="120"/>
      <c r="T36" s="157" t="e">
        <v>#NUM!</v>
      </c>
      <c r="U36" s="120"/>
      <c r="V36" s="157" t="e">
        <v>#DIV/0!</v>
      </c>
      <c r="W36" s="157" t="e">
        <f>_xll.qlSimpleQuoteSetValue(F36,V36/100,Trigger)</f>
        <v>#NUM!</v>
      </c>
      <c r="X36" s="80"/>
      <c r="AD36" s="122"/>
    </row>
    <row r="37" spans="1:30" ht="11.25" customHeight="1" x14ac:dyDescent="0.2">
      <c r="A37" s="80"/>
      <c r="B37" s="145" t="s">
        <v>22</v>
      </c>
      <c r="C37" s="164" t="s">
        <v>130</v>
      </c>
      <c r="D37" s="164" t="s">
        <v>131</v>
      </c>
      <c r="E37" s="86" t="str">
        <f t="shared" si="0"/>
        <v>CNNDIRS29Y_Quote</v>
      </c>
      <c r="F37" s="86" t="str">
        <f>_xll.qlSimpleQuote(E37,,OnRateTickValue,Permanent,Trigger,ObjectOverwrite)</f>
        <v>CNNDIRS29Y_Quote#0000</v>
      </c>
      <c r="G37" s="147" t="str">
        <f>_xll.ohRangeRetrieveError(F37)</f>
        <v/>
      </c>
      <c r="H37" s="80"/>
      <c r="I37" s="154" t="str">
        <f t="shared" si="2"/>
        <v>29Y</v>
      </c>
      <c r="J37" s="154" t="s">
        <v>130</v>
      </c>
      <c r="K37" s="154" t="s">
        <v>131</v>
      </c>
      <c r="L37" s="106" t="str">
        <f t="shared" si="1"/>
        <v>CNNDIRS29Y</v>
      </c>
      <c r="M37" s="106" t="str">
        <v>CNNDIRS29Y=TRHK</v>
      </c>
      <c r="N37" s="157" t="s">
        <v>81</v>
      </c>
      <c r="O37" s="157" t="s">
        <v>81</v>
      </c>
      <c r="P37" s="157" t="s">
        <v>81</v>
      </c>
      <c r="Q37" s="157" t="s">
        <v>81</v>
      </c>
      <c r="R37" s="157" t="e">
        <f t="shared" si="3"/>
        <v>#DIV/0!</v>
      </c>
      <c r="S37" s="120"/>
      <c r="T37" s="157" t="e">
        <v>#NUM!</v>
      </c>
      <c r="U37" s="120"/>
      <c r="V37" s="157" t="e">
        <v>#DIV/0!</v>
      </c>
      <c r="W37" s="157" t="e">
        <f>_xll.qlSimpleQuoteSetValue(F37,V37/100,Trigger)</f>
        <v>#NUM!</v>
      </c>
      <c r="X37" s="80"/>
      <c r="AD37" s="122"/>
    </row>
    <row r="38" spans="1:30" ht="11.25" customHeight="1" x14ac:dyDescent="0.2">
      <c r="A38" s="80"/>
      <c r="B38" s="145" t="s">
        <v>21</v>
      </c>
      <c r="C38" s="164" t="s">
        <v>130</v>
      </c>
      <c r="D38" s="164" t="s">
        <v>131</v>
      </c>
      <c r="E38" s="86" t="str">
        <f t="shared" si="0"/>
        <v>CNNDIRS30Y_Quote</v>
      </c>
      <c r="F38" s="86" t="str">
        <f>_xll.qlSimpleQuote(E38,,OnRateTickValue,Permanent,Trigger,ObjectOverwrite)</f>
        <v>CNNDIRS30Y_Quote#0000</v>
      </c>
      <c r="G38" s="147" t="str">
        <f>_xll.ohRangeRetrieveError(F38)</f>
        <v/>
      </c>
      <c r="H38" s="80"/>
      <c r="I38" s="154" t="str">
        <f t="shared" si="2"/>
        <v>30Y</v>
      </c>
      <c r="J38" s="154" t="s">
        <v>130</v>
      </c>
      <c r="K38" s="154" t="s">
        <v>131</v>
      </c>
      <c r="L38" s="106" t="str">
        <f t="shared" si="1"/>
        <v>CNNDIRS30Y</v>
      </c>
      <c r="M38" s="106" t="str">
        <v>CNNDIRS30Y=TRHK</v>
      </c>
      <c r="N38" s="157" t="s">
        <v>81</v>
      </c>
      <c r="O38" s="157" t="s">
        <v>81</v>
      </c>
      <c r="P38" s="157" t="s">
        <v>81</v>
      </c>
      <c r="Q38" s="157" t="s">
        <v>81</v>
      </c>
      <c r="R38" s="157" t="e">
        <f t="shared" si="3"/>
        <v>#DIV/0!</v>
      </c>
      <c r="S38" s="120"/>
      <c r="T38" s="157" t="e">
        <v>#NUM!</v>
      </c>
      <c r="U38" s="120"/>
      <c r="V38" s="157" t="e">
        <v>#DIV/0!</v>
      </c>
      <c r="W38" s="157" t="e">
        <f>_xll.qlSimpleQuoteSetValue(F38,V38/100,Trigger)</f>
        <v>#NUM!</v>
      </c>
      <c r="X38" s="80"/>
      <c r="AD38" s="122"/>
    </row>
    <row r="39" spans="1:30" ht="11.25" customHeight="1" x14ac:dyDescent="0.2">
      <c r="A39" s="80"/>
      <c r="B39" s="145" t="s">
        <v>20</v>
      </c>
      <c r="C39" s="164" t="s">
        <v>130</v>
      </c>
      <c r="D39" s="164" t="s">
        <v>131</v>
      </c>
      <c r="E39" s="86" t="str">
        <f t="shared" si="0"/>
        <v>CNNDIRS35Y_Quote</v>
      </c>
      <c r="F39" s="86" t="str">
        <f>_xll.qlSimpleQuote(E39,,OnRateTickValue,Permanent,Trigger,ObjectOverwrite)</f>
        <v>CNNDIRS35Y_Quote#0000</v>
      </c>
      <c r="G39" s="147" t="str">
        <f>_xll.ohRangeRetrieveError(F39)</f>
        <v/>
      </c>
      <c r="H39" s="80"/>
      <c r="I39" s="154" t="str">
        <f t="shared" si="2"/>
        <v>35Y</v>
      </c>
      <c r="J39" s="154" t="s">
        <v>130</v>
      </c>
      <c r="K39" s="154" t="s">
        <v>131</v>
      </c>
      <c r="L39" s="106" t="str">
        <f t="shared" si="1"/>
        <v>CNNDIRS35Y</v>
      </c>
      <c r="M39" s="106" t="str">
        <v>CNNDIRS35Y=TRHK</v>
      </c>
      <c r="N39" s="157" t="s">
        <v>81</v>
      </c>
      <c r="O39" s="157" t="s">
        <v>81</v>
      </c>
      <c r="P39" s="157" t="s">
        <v>81</v>
      </c>
      <c r="Q39" s="157" t="s">
        <v>81</v>
      </c>
      <c r="R39" s="157" t="e">
        <f t="shared" si="3"/>
        <v>#DIV/0!</v>
      </c>
      <c r="S39" s="120"/>
      <c r="T39" s="157" t="e">
        <v>#NUM!</v>
      </c>
      <c r="U39" s="120"/>
      <c r="V39" s="157" t="e">
        <v>#DIV/0!</v>
      </c>
      <c r="W39" s="157" t="e">
        <f>_xll.qlSimpleQuoteSetValue(F39,V39/100,Trigger)</f>
        <v>#NUM!</v>
      </c>
      <c r="X39" s="80"/>
      <c r="AD39" s="122"/>
    </row>
    <row r="40" spans="1:30" ht="11.25" customHeight="1" x14ac:dyDescent="0.2">
      <c r="A40" s="80"/>
      <c r="B40" s="145" t="s">
        <v>19</v>
      </c>
      <c r="C40" s="164" t="s">
        <v>130</v>
      </c>
      <c r="D40" s="164" t="s">
        <v>131</v>
      </c>
      <c r="E40" s="86" t="str">
        <f t="shared" si="0"/>
        <v>CNNDIRS40Y_Quote</v>
      </c>
      <c r="F40" s="86" t="str">
        <f>_xll.qlSimpleQuote(E40,,OnRateTickValue,Permanent,Trigger,ObjectOverwrite)</f>
        <v>CNNDIRS40Y_Quote#0000</v>
      </c>
      <c r="G40" s="147" t="str">
        <f>_xll.ohRangeRetrieveError(F40)</f>
        <v/>
      </c>
      <c r="H40" s="80"/>
      <c r="I40" s="154" t="str">
        <f t="shared" si="2"/>
        <v>40Y</v>
      </c>
      <c r="J40" s="154" t="s">
        <v>130</v>
      </c>
      <c r="K40" s="154" t="s">
        <v>131</v>
      </c>
      <c r="L40" s="106" t="str">
        <f t="shared" si="1"/>
        <v>CNNDIRS40Y</v>
      </c>
      <c r="M40" s="106" t="str">
        <v>CNNDIRS40Y=TRHK</v>
      </c>
      <c r="N40" s="157" t="s">
        <v>81</v>
      </c>
      <c r="O40" s="157" t="s">
        <v>81</v>
      </c>
      <c r="P40" s="157" t="s">
        <v>81</v>
      </c>
      <c r="Q40" s="157" t="s">
        <v>81</v>
      </c>
      <c r="R40" s="157" t="e">
        <f t="shared" si="3"/>
        <v>#DIV/0!</v>
      </c>
      <c r="S40" s="120"/>
      <c r="T40" s="157" t="e">
        <v>#NUM!</v>
      </c>
      <c r="U40" s="120"/>
      <c r="V40" s="157" t="e">
        <v>#DIV/0!</v>
      </c>
      <c r="W40" s="157" t="e">
        <f>_xll.qlSimpleQuoteSetValue(F40,V40/100,Trigger)</f>
        <v>#NUM!</v>
      </c>
      <c r="X40" s="80"/>
      <c r="AD40" s="122"/>
    </row>
    <row r="41" spans="1:30" ht="11.25" customHeight="1" x14ac:dyDescent="0.2">
      <c r="A41" s="80"/>
      <c r="B41" s="145" t="s">
        <v>18</v>
      </c>
      <c r="C41" s="164" t="s">
        <v>130</v>
      </c>
      <c r="D41" s="164" t="s">
        <v>131</v>
      </c>
      <c r="E41" s="86" t="str">
        <f t="shared" si="0"/>
        <v>CNNDIRS50Y_Quote</v>
      </c>
      <c r="F41" s="86" t="str">
        <f>_xll.qlSimpleQuote(E41,,OnRateTickValue,Permanent,Trigger,ObjectOverwrite)</f>
        <v>CNNDIRS50Y_Quote#0000</v>
      </c>
      <c r="G41" s="147" t="str">
        <f>_xll.ohRangeRetrieveError(F41)</f>
        <v/>
      </c>
      <c r="H41" s="80"/>
      <c r="I41" s="154" t="str">
        <f t="shared" si="2"/>
        <v>50Y</v>
      </c>
      <c r="J41" s="154" t="s">
        <v>130</v>
      </c>
      <c r="K41" s="154" t="s">
        <v>131</v>
      </c>
      <c r="L41" s="106" t="str">
        <f t="shared" si="1"/>
        <v>CNNDIRS50Y</v>
      </c>
      <c r="M41" s="106" t="str">
        <v>CNNDIRS50Y=TRHK</v>
      </c>
      <c r="N41" s="157" t="s">
        <v>81</v>
      </c>
      <c r="O41" s="157" t="s">
        <v>81</v>
      </c>
      <c r="P41" s="157" t="s">
        <v>81</v>
      </c>
      <c r="Q41" s="157" t="s">
        <v>81</v>
      </c>
      <c r="R41" s="157" t="e">
        <f t="shared" si="3"/>
        <v>#DIV/0!</v>
      </c>
      <c r="S41" s="120"/>
      <c r="T41" s="157" t="e">
        <v>#NUM!</v>
      </c>
      <c r="U41" s="120"/>
      <c r="V41" s="157" t="e">
        <v>#DIV/0!</v>
      </c>
      <c r="W41" s="157" t="e">
        <f>_xll.qlSimpleQuoteSetValue(F41,V41/100,Trigger)</f>
        <v>#NUM!</v>
      </c>
      <c r="X41" s="80"/>
      <c r="AD41" s="122"/>
    </row>
    <row r="42" spans="1:30" ht="11.25" customHeight="1" x14ac:dyDescent="0.2">
      <c r="A42" s="80"/>
      <c r="B42" s="148" t="s">
        <v>17</v>
      </c>
      <c r="C42" s="165" t="s">
        <v>130</v>
      </c>
      <c r="D42" s="165" t="s">
        <v>131</v>
      </c>
      <c r="E42" s="88" t="str">
        <f t="shared" si="0"/>
        <v>CNNDIRS60Y_Quote</v>
      </c>
      <c r="F42" s="88" t="str">
        <f>_xll.qlSimpleQuote(E42,,OnRateTickValue,Permanent,Trigger,ObjectOverwrite)</f>
        <v>CNNDIRS60Y_Quote#0000</v>
      </c>
      <c r="G42" s="150" t="str">
        <f>_xll.ohRangeRetrieveError(F42)</f>
        <v/>
      </c>
      <c r="H42" s="80"/>
      <c r="I42" s="155" t="str">
        <f t="shared" si="2"/>
        <v>60Y</v>
      </c>
      <c r="J42" s="155" t="s">
        <v>130</v>
      </c>
      <c r="K42" s="155" t="s">
        <v>131</v>
      </c>
      <c r="L42" s="107" t="str">
        <f t="shared" si="1"/>
        <v>CNNDIRS60Y</v>
      </c>
      <c r="M42" s="107" t="str">
        <v>CNNDIRS60Y=TRHK</v>
      </c>
      <c r="N42" s="158" t="s">
        <v>81</v>
      </c>
      <c r="O42" s="158" t="s">
        <v>81</v>
      </c>
      <c r="P42" s="158" t="s">
        <v>81</v>
      </c>
      <c r="Q42" s="158" t="s">
        <v>81</v>
      </c>
      <c r="R42" s="158" t="e">
        <f t="shared" si="3"/>
        <v>#DIV/0!</v>
      </c>
      <c r="S42" s="120"/>
      <c r="T42" s="158" t="e">
        <v>#NUM!</v>
      </c>
      <c r="U42" s="120"/>
      <c r="V42" s="158" t="e">
        <v>#DIV/0!</v>
      </c>
      <c r="W42" s="158" t="e">
        <f>_xll.qlSimpleQuoteSetValue(F42,V42/100,Trigger)</f>
        <v>#NUM!</v>
      </c>
      <c r="X42" s="80"/>
      <c r="AD42" s="122"/>
    </row>
    <row r="43" spans="1:30" x14ac:dyDescent="0.2">
      <c r="A43" s="80"/>
      <c r="B43" s="80"/>
      <c r="C43" s="80"/>
      <c r="D43" s="80"/>
      <c r="E43" s="80"/>
      <c r="F43" s="80"/>
      <c r="G43" s="80"/>
      <c r="X43" s="80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R5:R42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8" width="10.7109375" style="78" customWidth="1"/>
    <col min="19" max="19" width="2.7109375" style="78" customWidth="1"/>
    <col min="20" max="20" width="10.7109375" style="78" customWidth="1"/>
    <col min="21" max="21" width="2.7109375" style="78" customWidth="1"/>
    <col min="22" max="23" width="10.7109375" style="78" customWidth="1"/>
    <col min="24" max="25" width="2.7109375" style="78" customWidth="1"/>
    <col min="26" max="16384" width="9.140625" style="78"/>
  </cols>
  <sheetData>
    <row r="1" spans="1:30" ht="11.25" customHeight="1" x14ac:dyDescent="0.2">
      <c r="A1" s="120"/>
      <c r="F1" s="78"/>
    </row>
    <row r="2" spans="1:30" ht="11.25" customHeight="1" x14ac:dyDescent="0.2">
      <c r="A2" s="120"/>
      <c r="F2" s="78"/>
      <c r="J2" s="140"/>
      <c r="K2" s="140"/>
      <c r="L2" s="140"/>
      <c r="M2" s="108" t="s">
        <v>123</v>
      </c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30" ht="11.25" customHeight="1" x14ac:dyDescent="0.2">
      <c r="A3" s="120"/>
      <c r="F3" s="78"/>
      <c r="H3" s="80"/>
      <c r="I3" s="80"/>
      <c r="S3" s="80"/>
      <c r="U3" s="80"/>
      <c r="W3" s="78">
        <f>_xll.ohTrigger(W5:W42)</f>
        <v>2</v>
      </c>
      <c r="X3" s="80"/>
    </row>
    <row r="4" spans="1:30" ht="22.5" x14ac:dyDescent="0.2">
      <c r="A4" s="80"/>
      <c r="B4" s="143"/>
      <c r="C4" s="144"/>
      <c r="D4" s="144"/>
      <c r="E4" s="133" t="s">
        <v>156</v>
      </c>
      <c r="F4" s="134" t="s">
        <v>155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_xll.RData(M5:M42,N4:Q4,"RTFEED:IDN",ReutersRtMode,,N5)</f>
        <v>Updated at 15:26:10</v>
      </c>
      <c r="N4" s="151" t="s">
        <v>74</v>
      </c>
      <c r="O4" s="151" t="s">
        <v>73</v>
      </c>
      <c r="P4" s="151" t="s">
        <v>85</v>
      </c>
      <c r="Q4" s="151" t="s">
        <v>91</v>
      </c>
      <c r="R4" s="151" t="s">
        <v>90</v>
      </c>
      <c r="S4" s="80"/>
      <c r="T4" s="151" t="s">
        <v>89</v>
      </c>
      <c r="U4" s="80"/>
      <c r="V4" s="151" t="s">
        <v>88</v>
      </c>
      <c r="W4" s="151" t="s">
        <v>87</v>
      </c>
      <c r="X4" s="80"/>
      <c r="AD4" s="121"/>
    </row>
    <row r="5" spans="1:30" ht="11.25" customHeight="1" x14ac:dyDescent="0.2">
      <c r="A5" s="80"/>
      <c r="B5" s="159" t="s">
        <v>13</v>
      </c>
      <c r="C5" s="160" t="s">
        <v>161</v>
      </c>
      <c r="D5" s="161" t="s">
        <v>168</v>
      </c>
      <c r="E5" s="84" t="str">
        <f t="shared" ref="E5:E42" si="0">OnCurrency&amp;$C5&amp;$D5&amp;$B5&amp;QuoteSuffix</f>
        <v>CNYAM1L1M_Quote</v>
      </c>
      <c r="F5" s="84" t="str">
        <f>_xll.qlSimpleQuote(OnCurrency&amp;$C5&amp;$D5&amp;$B5&amp;QuoteSuffix,,OnRateTickValue,Permanent,Trigger,ObjectOverwrite)</f>
        <v>CNYAM1L1M_Quote#0000</v>
      </c>
      <c r="G5" s="147" t="str">
        <f>_xll.ohRangeRetrieveError(F5)</f>
        <v/>
      </c>
      <c r="H5" s="80"/>
      <c r="I5" s="153" t="str">
        <f>B5</f>
        <v>1M</v>
      </c>
      <c r="J5" s="153" t="s">
        <v>161</v>
      </c>
      <c r="K5" s="161" t="s">
        <v>168</v>
      </c>
      <c r="L5" s="105" t="str">
        <f t="shared" ref="L5:L42" si="1">OnCurrency&amp;$J5&amp;$K5&amp;$I5&amp;"N"</f>
        <v>CNYAM1L1MN</v>
      </c>
      <c r="M5" s="105" t="str">
        <f t="array" ref="M5:M42">Instruments&amp;"="&amp;VLOOKUP(Contributor,ContributorTable,2,FALSE)</f>
        <v>CNYAM1L1MN=TRHK</v>
      </c>
      <c r="N5" s="156" t="s">
        <v>81</v>
      </c>
      <c r="O5" s="156" t="s">
        <v>81</v>
      </c>
      <c r="P5" s="156" t="s">
        <v>81</v>
      </c>
      <c r="Q5" s="156" t="s">
        <v>81</v>
      </c>
      <c r="R5" s="156" t="e">
        <f>AVERAGE(N5:O5)</f>
        <v>#DIV/0!</v>
      </c>
      <c r="S5" s="120"/>
      <c r="T5" s="156">
        <v>3.33</v>
      </c>
      <c r="U5" s="120"/>
      <c r="V5" s="156" t="e">
        <f t="array" ref="V5:V42">QuoteLive</f>
        <v>#DIV/0!</v>
      </c>
      <c r="W5" s="156" t="e">
        <f>_xll.qlSimpleQuoteSetValue(F5,V5/100,Trigger)</f>
        <v>#NUM!</v>
      </c>
      <c r="X5" s="80"/>
      <c r="AD5" s="122"/>
    </row>
    <row r="6" spans="1:30" ht="11.25" customHeight="1" x14ac:dyDescent="0.25">
      <c r="A6" s="80"/>
      <c r="B6" s="145" t="s">
        <v>11</v>
      </c>
      <c r="C6" s="146" t="s">
        <v>161</v>
      </c>
      <c r="D6" s="162" t="s">
        <v>168</v>
      </c>
      <c r="E6" s="86" t="str">
        <f t="shared" si="0"/>
        <v>CNYAM1L3M_Quote</v>
      </c>
      <c r="F6" s="86" t="str">
        <f>_xll.qlSimpleQuote(OnCurrency&amp;$C6&amp;$D6&amp;$B6&amp;QuoteSuffix,,OnRateTickValue,Permanent,Trigger,ObjectOverwrite)</f>
        <v>CNYAM1L3M_Quote#0000</v>
      </c>
      <c r="G6" s="147" t="str">
        <f>_xll.ohRangeRetrieveError(F6)</f>
        <v/>
      </c>
      <c r="H6" s="80"/>
      <c r="I6" s="154" t="str">
        <f t="shared" ref="I6:I42" si="2">B6</f>
        <v>3M</v>
      </c>
      <c r="J6" s="154" t="s">
        <v>161</v>
      </c>
      <c r="K6" s="162" t="s">
        <v>168</v>
      </c>
      <c r="L6" s="106" t="str">
        <f t="shared" si="1"/>
        <v>CNYAM1L3MN</v>
      </c>
      <c r="M6" s="106" t="str">
        <v>CNYAM1L3MN=TRHK</v>
      </c>
      <c r="N6" s="157" t="s">
        <v>81</v>
      </c>
      <c r="O6" s="157" t="s">
        <v>81</v>
      </c>
      <c r="P6" s="157" t="s">
        <v>81</v>
      </c>
      <c r="Q6" s="157" t="s">
        <v>81</v>
      </c>
      <c r="R6" s="157" t="e">
        <f t="shared" ref="R6:R42" si="3">AVERAGE(N6:O6)</f>
        <v>#DIV/0!</v>
      </c>
      <c r="S6" s="120"/>
      <c r="T6" s="157">
        <v>3.3600000000000003</v>
      </c>
      <c r="U6" s="120"/>
      <c r="V6" s="157" t="e">
        <v>#DIV/0!</v>
      </c>
      <c r="W6" s="157" t="e">
        <f>_xll.qlSimpleQuoteSetValue(F6,V6/100,Trigger)</f>
        <v>#NUM!</v>
      </c>
      <c r="X6" s="80"/>
      <c r="AA6" s="141"/>
      <c r="AD6" s="122"/>
    </row>
    <row r="7" spans="1:30" ht="11.25" customHeight="1" x14ac:dyDescent="0.25">
      <c r="A7" s="80"/>
      <c r="B7" s="145" t="s">
        <v>10</v>
      </c>
      <c r="C7" s="146" t="s">
        <v>161</v>
      </c>
      <c r="D7" s="162" t="s">
        <v>168</v>
      </c>
      <c r="E7" s="86" t="str">
        <f t="shared" si="0"/>
        <v>CNYAM1L6M_Quote</v>
      </c>
      <c r="F7" s="86" t="str">
        <f>_xll.qlSimpleQuote(OnCurrency&amp;$C7&amp;$D7&amp;$B7&amp;QuoteSuffix,,OnRateTickValue,Permanent,Trigger,ObjectOverwrite)</f>
        <v>CNYAM1L6M_Quote#0000</v>
      </c>
      <c r="G7" s="147" t="str">
        <f>_xll.ohRangeRetrieveError(F7)</f>
        <v/>
      </c>
      <c r="H7" s="80"/>
      <c r="I7" s="154" t="str">
        <f t="shared" si="2"/>
        <v>6M</v>
      </c>
      <c r="J7" s="154" t="s">
        <v>161</v>
      </c>
      <c r="K7" s="162" t="s">
        <v>168</v>
      </c>
      <c r="L7" s="106" t="str">
        <f t="shared" si="1"/>
        <v>CNYAM1L6MN</v>
      </c>
      <c r="M7" s="106" t="str">
        <v>CNYAM1L6MN=TRHK</v>
      </c>
      <c r="N7" s="157" t="s">
        <v>81</v>
      </c>
      <c r="O7" s="157" t="s">
        <v>81</v>
      </c>
      <c r="P7" s="157" t="s">
        <v>81</v>
      </c>
      <c r="Q7" s="157" t="s">
        <v>81</v>
      </c>
      <c r="R7" s="157" t="e">
        <f t="shared" si="3"/>
        <v>#DIV/0!</v>
      </c>
      <c r="S7" s="120"/>
      <c r="T7" s="157">
        <v>3.37</v>
      </c>
      <c r="U7" s="120"/>
      <c r="V7" s="157" t="e">
        <v>#DIV/0!</v>
      </c>
      <c r="W7" s="157" t="e">
        <f>_xll.qlSimpleQuoteSetValue(F7,V7/100,Trigger)</f>
        <v>#NUM!</v>
      </c>
      <c r="X7" s="80"/>
      <c r="AA7" s="141"/>
      <c r="AC7" s="142"/>
      <c r="AD7" s="122"/>
    </row>
    <row r="8" spans="1:30" ht="11.25" customHeight="1" x14ac:dyDescent="0.25">
      <c r="A8" s="80"/>
      <c r="B8" s="145" t="s">
        <v>9</v>
      </c>
      <c r="C8" s="146" t="s">
        <v>161</v>
      </c>
      <c r="D8" s="162" t="s">
        <v>168</v>
      </c>
      <c r="E8" s="86" t="str">
        <f t="shared" si="0"/>
        <v>CNYAM1L9M_Quote</v>
      </c>
      <c r="F8" s="86" t="str">
        <f>_xll.qlSimpleQuote(OnCurrency&amp;$C8&amp;$D8&amp;$B8&amp;QuoteSuffix,,OnRateTickValue,Permanent,Trigger,ObjectOverwrite)</f>
        <v>CNYAM1L9M_Quote#0000</v>
      </c>
      <c r="G8" s="147" t="str">
        <f>_xll.ohRangeRetrieveError(F8)</f>
        <v/>
      </c>
      <c r="H8" s="80"/>
      <c r="I8" s="154" t="str">
        <f t="shared" si="2"/>
        <v>9M</v>
      </c>
      <c r="J8" s="154" t="s">
        <v>161</v>
      </c>
      <c r="K8" s="162" t="s">
        <v>168</v>
      </c>
      <c r="L8" s="106" t="str">
        <f t="shared" si="1"/>
        <v>CNYAM1L9MN</v>
      </c>
      <c r="M8" s="106" t="str">
        <v>CNYAM1L9MN=TRHK</v>
      </c>
      <c r="N8" s="157" t="s">
        <v>81</v>
      </c>
      <c r="O8" s="157" t="s">
        <v>81</v>
      </c>
      <c r="P8" s="157" t="s">
        <v>81</v>
      </c>
      <c r="Q8" s="157" t="s">
        <v>81</v>
      </c>
      <c r="R8" s="157" t="e">
        <f t="shared" si="3"/>
        <v>#DIV/0!</v>
      </c>
      <c r="S8" s="120"/>
      <c r="T8" s="157">
        <v>3.4000000000000004</v>
      </c>
      <c r="U8" s="120"/>
      <c r="V8" s="157" t="e">
        <v>#DIV/0!</v>
      </c>
      <c r="W8" s="157" t="e">
        <f>_xll.qlSimpleQuoteSetValue(F8,V8/100,Trigger)</f>
        <v>#NUM!</v>
      </c>
      <c r="X8" s="80"/>
      <c r="AB8" s="141"/>
      <c r="AC8" s="142"/>
      <c r="AD8" s="122"/>
    </row>
    <row r="9" spans="1:30" ht="11.25" customHeight="1" x14ac:dyDescent="0.2">
      <c r="A9" s="80"/>
      <c r="B9" s="145" t="s">
        <v>8</v>
      </c>
      <c r="C9" s="146" t="s">
        <v>161</v>
      </c>
      <c r="D9" s="162" t="s">
        <v>168</v>
      </c>
      <c r="E9" s="86" t="str">
        <f t="shared" si="0"/>
        <v>CNYAM1L1Y_Quote</v>
      </c>
      <c r="F9" s="86" t="str">
        <f>_xll.qlSimpleQuote(OnCurrency&amp;$C9&amp;$D9&amp;$B9&amp;QuoteSuffix,,OnRateTickValue,Permanent,Trigger,ObjectOverwrite)</f>
        <v>CNYAM1L1Y_Quote#0000</v>
      </c>
      <c r="G9" s="147" t="str">
        <f>_xll.ohRangeRetrieveError(F9)</f>
        <v/>
      </c>
      <c r="H9" s="80"/>
      <c r="I9" s="154" t="str">
        <f t="shared" si="2"/>
        <v>1Y</v>
      </c>
      <c r="J9" s="154" t="s">
        <v>161</v>
      </c>
      <c r="K9" s="162" t="s">
        <v>168</v>
      </c>
      <c r="L9" s="106" t="str">
        <f t="shared" si="1"/>
        <v>CNYAM1L1YN</v>
      </c>
      <c r="M9" s="106" t="str">
        <v>CNYAM1L1YN=TRHK</v>
      </c>
      <c r="N9" s="157" t="s">
        <v>81</v>
      </c>
      <c r="O9" s="157" t="s">
        <v>81</v>
      </c>
      <c r="P9" s="157" t="s">
        <v>81</v>
      </c>
      <c r="Q9" s="157" t="s">
        <v>81</v>
      </c>
      <c r="R9" s="157" t="e">
        <f t="shared" si="3"/>
        <v>#DIV/0!</v>
      </c>
      <c r="S9" s="120"/>
      <c r="T9" s="157">
        <v>3.4299999999999997</v>
      </c>
      <c r="U9" s="120"/>
      <c r="V9" s="157" t="e">
        <v>#DIV/0!</v>
      </c>
      <c r="W9" s="157" t="e">
        <f>_xll.qlSimpleQuoteSetValue(F9,V9/100,Trigger)</f>
        <v>#NUM!</v>
      </c>
      <c r="X9" s="80"/>
      <c r="AD9" s="122"/>
    </row>
    <row r="10" spans="1:30" ht="11.25" customHeight="1" x14ac:dyDescent="0.2">
      <c r="A10" s="80"/>
      <c r="B10" s="145" t="s">
        <v>49</v>
      </c>
      <c r="C10" s="146" t="s">
        <v>161</v>
      </c>
      <c r="D10" s="162" t="s">
        <v>168</v>
      </c>
      <c r="E10" s="86" t="str">
        <f t="shared" si="0"/>
        <v>CNYAM1L2Y_Quote</v>
      </c>
      <c r="F10" s="86" t="str">
        <f>_xll.qlSimpleQuote(OnCurrency&amp;$C10&amp;$D10&amp;$B10&amp;QuoteSuffix,,OnRateTickValue,Permanent,Trigger,ObjectOverwrite)</f>
        <v>CNYAM1L2Y_Quote#0000</v>
      </c>
      <c r="G10" s="147" t="str">
        <f>_xll.ohRangeRetrieveError(F10)</f>
        <v/>
      </c>
      <c r="H10" s="80"/>
      <c r="I10" s="154" t="str">
        <f t="shared" si="2"/>
        <v>2Y</v>
      </c>
      <c r="J10" s="154" t="s">
        <v>161</v>
      </c>
      <c r="K10" s="162" t="s">
        <v>168</v>
      </c>
      <c r="L10" s="106" t="str">
        <f t="shared" si="1"/>
        <v>CNYAM1L2YN</v>
      </c>
      <c r="M10" s="106" t="str">
        <v>CNYAM1L2YN=TRHK</v>
      </c>
      <c r="N10" s="157">
        <v>5.65</v>
      </c>
      <c r="O10" s="157">
        <v>6.15</v>
      </c>
      <c r="P10" s="157">
        <v>0</v>
      </c>
      <c r="Q10" s="157">
        <v>0</v>
      </c>
      <c r="R10" s="157">
        <f t="shared" si="3"/>
        <v>5.9</v>
      </c>
      <c r="S10" s="120"/>
      <c r="T10" s="157">
        <v>3.5300000000000002</v>
      </c>
      <c r="U10" s="120"/>
      <c r="V10" s="157">
        <v>5.9</v>
      </c>
      <c r="W10" s="157">
        <f>_xll.qlSimpleQuoteSetValue(F10,V10/100,Trigger)</f>
        <v>0</v>
      </c>
      <c r="X10" s="80"/>
      <c r="AD10" s="122"/>
    </row>
    <row r="11" spans="1:30" ht="11.25" customHeight="1" x14ac:dyDescent="0.2">
      <c r="A11" s="80"/>
      <c r="B11" s="145" t="s">
        <v>48</v>
      </c>
      <c r="C11" s="146" t="s">
        <v>161</v>
      </c>
      <c r="D11" s="162" t="s">
        <v>168</v>
      </c>
      <c r="E11" s="86" t="str">
        <f t="shared" si="0"/>
        <v>CNYAM1L3Y_Quote</v>
      </c>
      <c r="F11" s="86" t="str">
        <f>_xll.qlSimpleQuote(OnCurrency&amp;$C11&amp;$D11&amp;$B11&amp;QuoteSuffix,,OnRateTickValue,Permanent,Trigger,ObjectOverwrite)</f>
        <v>CNYAM1L3Y_Quote#0000</v>
      </c>
      <c r="G11" s="147" t="str">
        <f>_xll.ohRangeRetrieveError(F11)</f>
        <v/>
      </c>
      <c r="H11" s="80"/>
      <c r="I11" s="154" t="str">
        <f t="shared" si="2"/>
        <v>3Y</v>
      </c>
      <c r="J11" s="154" t="s">
        <v>161</v>
      </c>
      <c r="K11" s="162" t="s">
        <v>168</v>
      </c>
      <c r="L11" s="106" t="str">
        <f t="shared" si="1"/>
        <v>CNYAM1L3YN</v>
      </c>
      <c r="M11" s="106" t="str">
        <v>CNYAM1L3YN=TRHK</v>
      </c>
      <c r="N11" s="157">
        <v>5.43</v>
      </c>
      <c r="O11" s="157">
        <v>5.93</v>
      </c>
      <c r="P11" s="157">
        <v>0</v>
      </c>
      <c r="Q11" s="157">
        <v>0</v>
      </c>
      <c r="R11" s="157">
        <f t="shared" si="3"/>
        <v>5.68</v>
      </c>
      <c r="S11" s="120"/>
      <c r="T11" s="157">
        <v>3.6399999999999997</v>
      </c>
      <c r="U11" s="120"/>
      <c r="V11" s="157">
        <v>5.68</v>
      </c>
      <c r="W11" s="157">
        <f>_xll.qlSimpleQuoteSetValue(F11,V11/100,Trigger)</f>
        <v>0</v>
      </c>
      <c r="X11" s="80"/>
      <c r="AD11" s="122"/>
    </row>
    <row r="12" spans="1:30" ht="11.25" customHeight="1" x14ac:dyDescent="0.2">
      <c r="A12" s="80"/>
      <c r="B12" s="145" t="s">
        <v>47</v>
      </c>
      <c r="C12" s="146" t="s">
        <v>161</v>
      </c>
      <c r="D12" s="162" t="s">
        <v>168</v>
      </c>
      <c r="E12" s="86" t="str">
        <f t="shared" si="0"/>
        <v>CNYAM1L4Y_Quote</v>
      </c>
      <c r="F12" s="86" t="str">
        <f>_xll.qlSimpleQuote(OnCurrency&amp;$C12&amp;$D12&amp;$B12&amp;QuoteSuffix,,OnRateTickValue,Permanent,Trigger,ObjectOverwrite)</f>
        <v>CNYAM1L4Y_Quote#0000</v>
      </c>
      <c r="G12" s="147" t="str">
        <f>_xll.ohRangeRetrieveError(F12)</f>
        <v/>
      </c>
      <c r="H12" s="80"/>
      <c r="I12" s="154" t="str">
        <f t="shared" si="2"/>
        <v>4Y</v>
      </c>
      <c r="J12" s="154" t="s">
        <v>161</v>
      </c>
      <c r="K12" s="162" t="s">
        <v>168</v>
      </c>
      <c r="L12" s="106" t="str">
        <f t="shared" si="1"/>
        <v>CNYAM1L4YN</v>
      </c>
      <c r="M12" s="106" t="str">
        <v>CNYAM1L4YN=TRHK</v>
      </c>
      <c r="N12" s="157">
        <v>5.24</v>
      </c>
      <c r="O12" s="157">
        <v>5.74</v>
      </c>
      <c r="P12" s="157">
        <v>0</v>
      </c>
      <c r="Q12" s="157">
        <v>0</v>
      </c>
      <c r="R12" s="157">
        <f t="shared" si="3"/>
        <v>5.49</v>
      </c>
      <c r="S12" s="120"/>
      <c r="T12" s="157">
        <v>3.75</v>
      </c>
      <c r="U12" s="120"/>
      <c r="V12" s="157">
        <v>5.49</v>
      </c>
      <c r="W12" s="157">
        <f>_xll.qlSimpleQuoteSetValue(F12,V12/100,Trigger)</f>
        <v>0</v>
      </c>
      <c r="X12" s="80"/>
      <c r="AD12" s="122"/>
    </row>
    <row r="13" spans="1:30" ht="11.25" customHeight="1" x14ac:dyDescent="0.2">
      <c r="A13" s="80"/>
      <c r="B13" s="145" t="s">
        <v>46</v>
      </c>
      <c r="C13" s="146" t="s">
        <v>161</v>
      </c>
      <c r="D13" s="162" t="s">
        <v>168</v>
      </c>
      <c r="E13" s="86" t="str">
        <f t="shared" si="0"/>
        <v>CNYAM1L5Y_Quote</v>
      </c>
      <c r="F13" s="86" t="str">
        <f>_xll.qlSimpleQuote(OnCurrency&amp;$C13&amp;$D13&amp;$B13&amp;QuoteSuffix,,OnRateTickValue,Permanent,Trigger,ObjectOverwrite)</f>
        <v>CNYAM1L5Y_Quote#0000</v>
      </c>
      <c r="G13" s="147" t="str">
        <f>_xll.ohRangeRetrieveError(F13)</f>
        <v/>
      </c>
      <c r="H13" s="80"/>
      <c r="I13" s="154" t="str">
        <f t="shared" si="2"/>
        <v>5Y</v>
      </c>
      <c r="J13" s="154" t="s">
        <v>161</v>
      </c>
      <c r="K13" s="162" t="s">
        <v>168</v>
      </c>
      <c r="L13" s="106" t="str">
        <f t="shared" si="1"/>
        <v>CNYAM1L5YN</v>
      </c>
      <c r="M13" s="106" t="str">
        <v>CNYAM1L5YN=TRHK</v>
      </c>
      <c r="N13" s="157">
        <v>5.15</v>
      </c>
      <c r="O13" s="157">
        <v>5.65</v>
      </c>
      <c r="P13" s="157">
        <v>0</v>
      </c>
      <c r="Q13" s="157">
        <v>0</v>
      </c>
      <c r="R13" s="157">
        <f t="shared" si="3"/>
        <v>5.4</v>
      </c>
      <c r="S13" s="120"/>
      <c r="T13" s="157">
        <v>3.87</v>
      </c>
      <c r="U13" s="120"/>
      <c r="V13" s="157">
        <v>5.4</v>
      </c>
      <c r="W13" s="157">
        <f>_xll.qlSimpleQuoteSetValue(F13,V13/100,Trigger)</f>
        <v>0</v>
      </c>
      <c r="X13" s="80"/>
      <c r="AD13" s="122"/>
    </row>
    <row r="14" spans="1:30" ht="11.25" customHeight="1" x14ac:dyDescent="0.2">
      <c r="A14" s="80"/>
      <c r="B14" s="145" t="s">
        <v>45</v>
      </c>
      <c r="C14" s="146" t="s">
        <v>161</v>
      </c>
      <c r="D14" s="162" t="s">
        <v>168</v>
      </c>
      <c r="E14" s="86" t="str">
        <f t="shared" si="0"/>
        <v>CNYAM1L6Y_Quote</v>
      </c>
      <c r="F14" s="86" t="str">
        <f>_xll.qlSimpleQuote(OnCurrency&amp;$C14&amp;$D14&amp;$B14&amp;QuoteSuffix,,OnRateTickValue,Permanent,Trigger,ObjectOverwrite)</f>
        <v>CNYAM1L6Y_Quote#0000</v>
      </c>
      <c r="G14" s="147" t="str">
        <f>_xll.ohRangeRetrieveError(F14)</f>
        <v/>
      </c>
      <c r="H14" s="80"/>
      <c r="I14" s="154" t="str">
        <f t="shared" si="2"/>
        <v>6Y</v>
      </c>
      <c r="J14" s="154" t="s">
        <v>161</v>
      </c>
      <c r="K14" s="162" t="s">
        <v>168</v>
      </c>
      <c r="L14" s="106" t="str">
        <f t="shared" si="1"/>
        <v>CNYAM1L6YN</v>
      </c>
      <c r="M14" s="106" t="str">
        <v>CNYAM1L6YN=TRHK</v>
      </c>
      <c r="N14" s="157" t="s">
        <v>81</v>
      </c>
      <c r="O14" s="157" t="s">
        <v>81</v>
      </c>
      <c r="P14" s="157" t="s">
        <v>81</v>
      </c>
      <c r="Q14" s="157" t="s">
        <v>81</v>
      </c>
      <c r="R14" s="157" t="e">
        <f t="shared" si="3"/>
        <v>#DIV/0!</v>
      </c>
      <c r="S14" s="120"/>
      <c r="T14" s="157">
        <v>3.9299999999999997</v>
      </c>
      <c r="U14" s="120"/>
      <c r="V14" s="157" t="e">
        <v>#DIV/0!</v>
      </c>
      <c r="W14" s="157" t="e">
        <f>_xll.qlSimpleQuoteSetValue(F14,V14/100,Trigger)</f>
        <v>#NUM!</v>
      </c>
      <c r="X14" s="80"/>
      <c r="AD14" s="122"/>
    </row>
    <row r="15" spans="1:30" ht="11.25" customHeight="1" x14ac:dyDescent="0.2">
      <c r="A15" s="80"/>
      <c r="B15" s="145" t="s">
        <v>44</v>
      </c>
      <c r="C15" s="146" t="s">
        <v>161</v>
      </c>
      <c r="D15" s="162" t="s">
        <v>168</v>
      </c>
      <c r="E15" s="86" t="str">
        <f t="shared" si="0"/>
        <v>CNYAM1L7Y_Quote</v>
      </c>
      <c r="F15" s="86" t="str">
        <f>_xll.qlSimpleQuote(OnCurrency&amp;$C15&amp;$D15&amp;$B15&amp;QuoteSuffix,,OnRateTickValue,Permanent,Trigger,ObjectOverwrite)</f>
        <v>CNYAM1L7Y_Quote#0000</v>
      </c>
      <c r="G15" s="147" t="str">
        <f>_xll.ohRangeRetrieveError(F15)</f>
        <v/>
      </c>
      <c r="H15" s="80"/>
      <c r="I15" s="154" t="str">
        <f t="shared" si="2"/>
        <v>7Y</v>
      </c>
      <c r="J15" s="154" t="s">
        <v>161</v>
      </c>
      <c r="K15" s="162" t="s">
        <v>168</v>
      </c>
      <c r="L15" s="106" t="str">
        <f t="shared" si="1"/>
        <v>CNYAM1L7YN</v>
      </c>
      <c r="M15" s="106" t="str">
        <v>CNYAM1L7YN=TRHK</v>
      </c>
      <c r="N15" s="157" t="s">
        <v>81</v>
      </c>
      <c r="O15" s="157" t="s">
        <v>81</v>
      </c>
      <c r="P15" s="157" t="s">
        <v>81</v>
      </c>
      <c r="Q15" s="157" t="s">
        <v>81</v>
      </c>
      <c r="R15" s="157" t="e">
        <f t="shared" si="3"/>
        <v>#DIV/0!</v>
      </c>
      <c r="S15" s="120"/>
      <c r="T15" s="157">
        <v>4</v>
      </c>
      <c r="U15" s="120"/>
      <c r="V15" s="157" t="e">
        <v>#DIV/0!</v>
      </c>
      <c r="W15" s="157" t="e">
        <f>_xll.qlSimpleQuoteSetValue(F15,V15/100,Trigger)</f>
        <v>#NUM!</v>
      </c>
      <c r="X15" s="80"/>
      <c r="AD15" s="122"/>
    </row>
    <row r="16" spans="1:30" ht="11.25" customHeight="1" x14ac:dyDescent="0.2">
      <c r="A16" s="80"/>
      <c r="B16" s="145" t="s">
        <v>43</v>
      </c>
      <c r="C16" s="146" t="s">
        <v>161</v>
      </c>
      <c r="D16" s="162" t="s">
        <v>168</v>
      </c>
      <c r="E16" s="86" t="str">
        <f t="shared" si="0"/>
        <v>CNYAM1L8Y_Quote</v>
      </c>
      <c r="F16" s="86" t="str">
        <f>_xll.qlSimpleQuote(OnCurrency&amp;$C16&amp;$D16&amp;$B16&amp;QuoteSuffix,,OnRateTickValue,Permanent,Trigger,ObjectOverwrite)</f>
        <v>CNYAM1L8Y_Quote#0000</v>
      </c>
      <c r="G16" s="147" t="str">
        <f>_xll.ohRangeRetrieveError(F16)</f>
        <v/>
      </c>
      <c r="H16" s="80"/>
      <c r="I16" s="154" t="str">
        <f t="shared" si="2"/>
        <v>8Y</v>
      </c>
      <c r="J16" s="154" t="s">
        <v>161</v>
      </c>
      <c r="K16" s="162" t="s">
        <v>168</v>
      </c>
      <c r="L16" s="106" t="str">
        <f t="shared" si="1"/>
        <v>CNYAM1L8YN</v>
      </c>
      <c r="M16" s="106" t="str">
        <v>CNYAM1L8YN=TRHK</v>
      </c>
      <c r="N16" s="157" t="s">
        <v>81</v>
      </c>
      <c r="O16" s="157" t="s">
        <v>81</v>
      </c>
      <c r="P16" s="157" t="s">
        <v>81</v>
      </c>
      <c r="Q16" s="157" t="s">
        <v>81</v>
      </c>
      <c r="R16" s="157" t="e">
        <f t="shared" si="3"/>
        <v>#DIV/0!</v>
      </c>
      <c r="S16" s="120"/>
      <c r="T16" s="157">
        <v>4.04</v>
      </c>
      <c r="U16" s="120"/>
      <c r="V16" s="157" t="e">
        <v>#DIV/0!</v>
      </c>
      <c r="W16" s="157" t="e">
        <f>_xll.qlSimpleQuoteSetValue(F16,V16/100,Trigger)</f>
        <v>#NUM!</v>
      </c>
      <c r="X16" s="80"/>
      <c r="AD16" s="122"/>
    </row>
    <row r="17" spans="1:30" ht="11.25" customHeight="1" x14ac:dyDescent="0.2">
      <c r="A17" s="80"/>
      <c r="B17" s="145" t="s">
        <v>42</v>
      </c>
      <c r="C17" s="146" t="s">
        <v>161</v>
      </c>
      <c r="D17" s="162" t="s">
        <v>168</v>
      </c>
      <c r="E17" s="86" t="str">
        <f t="shared" si="0"/>
        <v>CNYAM1L9Y_Quote</v>
      </c>
      <c r="F17" s="86" t="str">
        <f>_xll.qlSimpleQuote(OnCurrency&amp;$C17&amp;$D17&amp;$B17&amp;QuoteSuffix,,OnRateTickValue,Permanent,Trigger,ObjectOverwrite)</f>
        <v>CNYAM1L9Y_Quote#0000</v>
      </c>
      <c r="G17" s="147" t="str">
        <f>_xll.ohRangeRetrieveError(F17)</f>
        <v/>
      </c>
      <c r="H17" s="80"/>
      <c r="I17" s="154" t="str">
        <f t="shared" si="2"/>
        <v>9Y</v>
      </c>
      <c r="J17" s="154" t="s">
        <v>161</v>
      </c>
      <c r="K17" s="162" t="s">
        <v>168</v>
      </c>
      <c r="L17" s="106" t="str">
        <f t="shared" si="1"/>
        <v>CNYAM1L9YN</v>
      </c>
      <c r="M17" s="106" t="str">
        <v>CNYAM1L9YN=TRHK</v>
      </c>
      <c r="N17" s="157" t="s">
        <v>81</v>
      </c>
      <c r="O17" s="157" t="s">
        <v>81</v>
      </c>
      <c r="P17" s="157" t="s">
        <v>81</v>
      </c>
      <c r="Q17" s="157" t="s">
        <v>81</v>
      </c>
      <c r="R17" s="157" t="e">
        <f t="shared" si="3"/>
        <v>#DIV/0!</v>
      </c>
      <c r="S17" s="120"/>
      <c r="T17" s="157">
        <v>4.08</v>
      </c>
      <c r="U17" s="120"/>
      <c r="V17" s="157" t="e">
        <v>#DIV/0!</v>
      </c>
      <c r="W17" s="157" t="e">
        <f>_xll.qlSimpleQuoteSetValue(F17,V17/100,Trigger)</f>
        <v>#NUM!</v>
      </c>
      <c r="X17" s="80"/>
      <c r="AD17" s="122"/>
    </row>
    <row r="18" spans="1:30" ht="11.25" customHeight="1" x14ac:dyDescent="0.2">
      <c r="A18" s="80"/>
      <c r="B18" s="145" t="s">
        <v>41</v>
      </c>
      <c r="C18" s="146" t="s">
        <v>161</v>
      </c>
      <c r="D18" s="162" t="s">
        <v>168</v>
      </c>
      <c r="E18" s="86" t="str">
        <f t="shared" si="0"/>
        <v>CNYAM1L10Y_Quote</v>
      </c>
      <c r="F18" s="86" t="str">
        <f>_xll.qlSimpleQuote(OnCurrency&amp;$C18&amp;$D18&amp;$B18&amp;QuoteSuffix,,OnRateTickValue,Permanent,Trigger,ObjectOverwrite)</f>
        <v>CNYAM1L10Y_Quote#0000</v>
      </c>
      <c r="G18" s="147" t="str">
        <f>_xll.ohRangeRetrieveError(F18)</f>
        <v/>
      </c>
      <c r="H18" s="80"/>
      <c r="I18" s="154" t="str">
        <f t="shared" si="2"/>
        <v>10Y</v>
      </c>
      <c r="J18" s="154" t="s">
        <v>161</v>
      </c>
      <c r="K18" s="162" t="s">
        <v>168</v>
      </c>
      <c r="L18" s="106" t="str">
        <f t="shared" si="1"/>
        <v>CNYAM1L10YN</v>
      </c>
      <c r="M18" s="106" t="str">
        <v>CNYAM1L10YN=TRHK</v>
      </c>
      <c r="N18" s="157" t="s">
        <v>81</v>
      </c>
      <c r="O18" s="157" t="s">
        <v>81</v>
      </c>
      <c r="P18" s="157" t="s">
        <v>81</v>
      </c>
      <c r="Q18" s="157" t="s">
        <v>81</v>
      </c>
      <c r="R18" s="157" t="e">
        <f t="shared" si="3"/>
        <v>#DIV/0!</v>
      </c>
      <c r="S18" s="120"/>
      <c r="T18" s="157">
        <v>4.1099999999999994</v>
      </c>
      <c r="U18" s="120"/>
      <c r="V18" s="157" t="e">
        <v>#DIV/0!</v>
      </c>
      <c r="W18" s="157" t="e">
        <f>_xll.qlSimpleQuoteSetValue(F18,V18/100,Trigger)</f>
        <v>#NUM!</v>
      </c>
      <c r="X18" s="80"/>
      <c r="AD18" s="122"/>
    </row>
    <row r="19" spans="1:30" ht="11.25" customHeight="1" x14ac:dyDescent="0.2">
      <c r="A19" s="80"/>
      <c r="B19" s="145" t="s">
        <v>40</v>
      </c>
      <c r="C19" s="146" t="s">
        <v>161</v>
      </c>
      <c r="D19" s="162" t="s">
        <v>168</v>
      </c>
      <c r="E19" s="86" t="str">
        <f t="shared" si="0"/>
        <v>CNYAM1L11Y_Quote</v>
      </c>
      <c r="F19" s="86" t="str">
        <f>_xll.qlSimpleQuote(OnCurrency&amp;$C19&amp;$D19&amp;$B19&amp;QuoteSuffix,,OnRateTickValue,Permanent,Trigger,ObjectOverwrite)</f>
        <v>CNYAM1L11Y_Quote#0000</v>
      </c>
      <c r="G19" s="147" t="str">
        <f>_xll.ohRangeRetrieveError(F19)</f>
        <v/>
      </c>
      <c r="H19" s="80"/>
      <c r="I19" s="154" t="str">
        <f t="shared" si="2"/>
        <v>11Y</v>
      </c>
      <c r="J19" s="154" t="s">
        <v>161</v>
      </c>
      <c r="K19" s="162" t="s">
        <v>168</v>
      </c>
      <c r="L19" s="106" t="str">
        <f t="shared" si="1"/>
        <v>CNYAM1L11YN</v>
      </c>
      <c r="M19" s="106" t="str">
        <v>CNYAM1L11YN=TRHK</v>
      </c>
      <c r="N19" s="157" t="s">
        <v>81</v>
      </c>
      <c r="O19" s="157" t="s">
        <v>81</v>
      </c>
      <c r="P19" s="157" t="s">
        <v>81</v>
      </c>
      <c r="Q19" s="157" t="s">
        <v>81</v>
      </c>
      <c r="R19" s="157" t="e">
        <f t="shared" si="3"/>
        <v>#DIV/0!</v>
      </c>
      <c r="S19" s="120"/>
      <c r="T19" s="157" t="e">
        <v>#NUM!</v>
      </c>
      <c r="U19" s="120"/>
      <c r="V19" s="157" t="e">
        <v>#DIV/0!</v>
      </c>
      <c r="W19" s="157" t="e">
        <f>_xll.qlSimpleQuoteSetValue(F19,V19/100,Trigger)</f>
        <v>#NUM!</v>
      </c>
      <c r="X19" s="80"/>
      <c r="AD19" s="122"/>
    </row>
    <row r="20" spans="1:30" ht="11.25" customHeight="1" x14ac:dyDescent="0.2">
      <c r="A20" s="80"/>
      <c r="B20" s="145" t="s">
        <v>39</v>
      </c>
      <c r="C20" s="146" t="s">
        <v>161</v>
      </c>
      <c r="D20" s="162" t="s">
        <v>168</v>
      </c>
      <c r="E20" s="86" t="str">
        <f t="shared" si="0"/>
        <v>CNYAM1L12Y_Quote</v>
      </c>
      <c r="F20" s="86" t="str">
        <f>_xll.qlSimpleQuote(OnCurrency&amp;$C20&amp;$D20&amp;$B20&amp;QuoteSuffix,,OnRateTickValue,Permanent,Trigger,ObjectOverwrite)</f>
        <v>CNYAM1L12Y_Quote#0000</v>
      </c>
      <c r="G20" s="147" t="str">
        <f>_xll.ohRangeRetrieveError(F20)</f>
        <v/>
      </c>
      <c r="H20" s="80"/>
      <c r="I20" s="154" t="str">
        <f t="shared" si="2"/>
        <v>12Y</v>
      </c>
      <c r="J20" s="154" t="s">
        <v>161</v>
      </c>
      <c r="K20" s="162" t="s">
        <v>168</v>
      </c>
      <c r="L20" s="106" t="str">
        <f t="shared" si="1"/>
        <v>CNYAM1L12YN</v>
      </c>
      <c r="M20" s="106" t="str">
        <v>CNYAM1L12YN=TRHK</v>
      </c>
      <c r="N20" s="157" t="s">
        <v>81</v>
      </c>
      <c r="O20" s="157" t="s">
        <v>81</v>
      </c>
      <c r="P20" s="157" t="s">
        <v>81</v>
      </c>
      <c r="Q20" s="157" t="s">
        <v>81</v>
      </c>
      <c r="R20" s="157" t="e">
        <f t="shared" si="3"/>
        <v>#DIV/0!</v>
      </c>
      <c r="S20" s="120"/>
      <c r="T20" s="157" t="e">
        <v>#NUM!</v>
      </c>
      <c r="U20" s="120"/>
      <c r="V20" s="157" t="e">
        <v>#DIV/0!</v>
      </c>
      <c r="W20" s="157" t="e">
        <f>_xll.qlSimpleQuoteSetValue(F20,V20/100,Trigger)</f>
        <v>#NUM!</v>
      </c>
      <c r="X20" s="80"/>
      <c r="AD20" s="122"/>
    </row>
    <row r="21" spans="1:30" ht="11.25" customHeight="1" x14ac:dyDescent="0.2">
      <c r="A21" s="80"/>
      <c r="B21" s="145" t="s">
        <v>38</v>
      </c>
      <c r="C21" s="146" t="s">
        <v>161</v>
      </c>
      <c r="D21" s="162" t="s">
        <v>168</v>
      </c>
      <c r="E21" s="86" t="str">
        <f t="shared" si="0"/>
        <v>CNYAM1L13Y_Quote</v>
      </c>
      <c r="F21" s="86" t="str">
        <f>_xll.qlSimpleQuote(OnCurrency&amp;$C21&amp;$D21&amp;$B21&amp;QuoteSuffix,,OnRateTickValue,Permanent,Trigger,ObjectOverwrite)</f>
        <v>CNYAM1L13Y_Quote#0000</v>
      </c>
      <c r="G21" s="147" t="str">
        <f>_xll.ohRangeRetrieveError(F21)</f>
        <v/>
      </c>
      <c r="H21" s="80"/>
      <c r="I21" s="154" t="str">
        <f t="shared" si="2"/>
        <v>13Y</v>
      </c>
      <c r="J21" s="154" t="s">
        <v>161</v>
      </c>
      <c r="K21" s="162" t="s">
        <v>168</v>
      </c>
      <c r="L21" s="106" t="str">
        <f t="shared" si="1"/>
        <v>CNYAM1L13YN</v>
      </c>
      <c r="M21" s="106" t="str">
        <v>CNYAM1L13YN=TRHK</v>
      </c>
      <c r="N21" s="157" t="s">
        <v>81</v>
      </c>
      <c r="O21" s="157" t="s">
        <v>81</v>
      </c>
      <c r="P21" s="157" t="s">
        <v>81</v>
      </c>
      <c r="Q21" s="157" t="s">
        <v>81</v>
      </c>
      <c r="R21" s="157" t="e">
        <f t="shared" si="3"/>
        <v>#DIV/0!</v>
      </c>
      <c r="S21" s="120"/>
      <c r="T21" s="157" t="e">
        <v>#NUM!</v>
      </c>
      <c r="U21" s="120"/>
      <c r="V21" s="157" t="e">
        <v>#DIV/0!</v>
      </c>
      <c r="W21" s="157" t="e">
        <f>_xll.qlSimpleQuoteSetValue(F21,V21/100,Trigger)</f>
        <v>#NUM!</v>
      </c>
      <c r="X21" s="80"/>
      <c r="AD21" s="122"/>
    </row>
    <row r="22" spans="1:30" ht="11.25" customHeight="1" x14ac:dyDescent="0.2">
      <c r="A22" s="80"/>
      <c r="B22" s="145" t="s">
        <v>37</v>
      </c>
      <c r="C22" s="146" t="s">
        <v>161</v>
      </c>
      <c r="D22" s="162" t="s">
        <v>168</v>
      </c>
      <c r="E22" s="86" t="str">
        <f t="shared" si="0"/>
        <v>CNYAM1L14Y_Quote</v>
      </c>
      <c r="F22" s="86" t="str">
        <f>_xll.qlSimpleQuote(OnCurrency&amp;$C22&amp;$D22&amp;$B22&amp;QuoteSuffix,,OnRateTickValue,Permanent,Trigger,ObjectOverwrite)</f>
        <v>CNYAM1L14Y_Quote#0000</v>
      </c>
      <c r="G22" s="147" t="str">
        <f>_xll.ohRangeRetrieveError(F22)</f>
        <v/>
      </c>
      <c r="H22" s="80"/>
      <c r="I22" s="154" t="str">
        <f t="shared" si="2"/>
        <v>14Y</v>
      </c>
      <c r="J22" s="154" t="s">
        <v>161</v>
      </c>
      <c r="K22" s="162" t="s">
        <v>168</v>
      </c>
      <c r="L22" s="106" t="str">
        <f t="shared" si="1"/>
        <v>CNYAM1L14YN</v>
      </c>
      <c r="M22" s="106" t="str">
        <v>CNYAM1L14YN=TRHK</v>
      </c>
      <c r="N22" s="157" t="s">
        <v>81</v>
      </c>
      <c r="O22" s="157" t="s">
        <v>81</v>
      </c>
      <c r="P22" s="157" t="s">
        <v>81</v>
      </c>
      <c r="Q22" s="157" t="s">
        <v>81</v>
      </c>
      <c r="R22" s="157" t="e">
        <f t="shared" si="3"/>
        <v>#DIV/0!</v>
      </c>
      <c r="S22" s="120"/>
      <c r="T22" s="157" t="e">
        <v>#NUM!</v>
      </c>
      <c r="U22" s="120"/>
      <c r="V22" s="157" t="e">
        <v>#DIV/0!</v>
      </c>
      <c r="W22" s="157" t="e">
        <f>_xll.qlSimpleQuoteSetValue(F22,V22/100,Trigger)</f>
        <v>#NUM!</v>
      </c>
      <c r="X22" s="80"/>
      <c r="AD22" s="122"/>
    </row>
    <row r="23" spans="1:30" ht="11.25" customHeight="1" x14ac:dyDescent="0.2">
      <c r="A23" s="80"/>
      <c r="B23" s="145" t="s">
        <v>36</v>
      </c>
      <c r="C23" s="146" t="s">
        <v>161</v>
      </c>
      <c r="D23" s="162" t="s">
        <v>168</v>
      </c>
      <c r="E23" s="86" t="str">
        <f t="shared" si="0"/>
        <v>CNYAM1L15Y_Quote</v>
      </c>
      <c r="F23" s="86" t="str">
        <f>_xll.qlSimpleQuote(OnCurrency&amp;$C23&amp;$D23&amp;$B23&amp;QuoteSuffix,,OnRateTickValue,Permanent,Trigger,ObjectOverwrite)</f>
        <v>CNYAM1L15Y_Quote#0000</v>
      </c>
      <c r="G23" s="147" t="str">
        <f>_xll.ohRangeRetrieveError(F23)</f>
        <v/>
      </c>
      <c r="H23" s="80"/>
      <c r="I23" s="154" t="str">
        <f t="shared" si="2"/>
        <v>15Y</v>
      </c>
      <c r="J23" s="154" t="s">
        <v>161</v>
      </c>
      <c r="K23" s="162" t="s">
        <v>168</v>
      </c>
      <c r="L23" s="106" t="str">
        <f t="shared" si="1"/>
        <v>CNYAM1L15YN</v>
      </c>
      <c r="M23" s="106" t="str">
        <v>CNYAM1L15YN=TRHK</v>
      </c>
      <c r="N23" s="157" t="s">
        <v>81</v>
      </c>
      <c r="O23" s="157" t="s">
        <v>81</v>
      </c>
      <c r="P23" s="157" t="s">
        <v>81</v>
      </c>
      <c r="Q23" s="157" t="s">
        <v>81</v>
      </c>
      <c r="R23" s="157" t="e">
        <f t="shared" si="3"/>
        <v>#DIV/0!</v>
      </c>
      <c r="S23" s="120"/>
      <c r="T23" s="157" t="e">
        <v>#NUM!</v>
      </c>
      <c r="U23" s="120"/>
      <c r="V23" s="157" t="e">
        <v>#DIV/0!</v>
      </c>
      <c r="W23" s="157" t="e">
        <f>_xll.qlSimpleQuoteSetValue(F23,V23/100,Trigger)</f>
        <v>#NUM!</v>
      </c>
      <c r="X23" s="80"/>
      <c r="AD23" s="122"/>
    </row>
    <row r="24" spans="1:30" ht="11.25" customHeight="1" x14ac:dyDescent="0.2">
      <c r="A24" s="80"/>
      <c r="B24" s="145" t="s">
        <v>35</v>
      </c>
      <c r="C24" s="146" t="s">
        <v>161</v>
      </c>
      <c r="D24" s="162" t="s">
        <v>168</v>
      </c>
      <c r="E24" s="86" t="str">
        <f t="shared" si="0"/>
        <v>CNYAM1L16Y_Quote</v>
      </c>
      <c r="F24" s="86" t="str">
        <f>_xll.qlSimpleQuote(OnCurrency&amp;$C24&amp;$D24&amp;$B24&amp;QuoteSuffix,,OnRateTickValue,Permanent,Trigger,ObjectOverwrite)</f>
        <v>CNYAM1L16Y_Quote#0000</v>
      </c>
      <c r="G24" s="147" t="str">
        <f>_xll.ohRangeRetrieveError(F24)</f>
        <v/>
      </c>
      <c r="H24" s="80"/>
      <c r="I24" s="154" t="str">
        <f t="shared" si="2"/>
        <v>16Y</v>
      </c>
      <c r="J24" s="154" t="s">
        <v>161</v>
      </c>
      <c r="K24" s="162" t="s">
        <v>168</v>
      </c>
      <c r="L24" s="106" t="str">
        <f t="shared" si="1"/>
        <v>CNYAM1L16YN</v>
      </c>
      <c r="M24" s="106" t="str">
        <v>CNYAM1L16YN=TRHK</v>
      </c>
      <c r="N24" s="157" t="s">
        <v>81</v>
      </c>
      <c r="O24" s="157" t="s">
        <v>81</v>
      </c>
      <c r="P24" s="157" t="s">
        <v>81</v>
      </c>
      <c r="Q24" s="157" t="s">
        <v>81</v>
      </c>
      <c r="R24" s="157" t="e">
        <f t="shared" si="3"/>
        <v>#DIV/0!</v>
      </c>
      <c r="S24" s="120"/>
      <c r="T24" s="157" t="e">
        <v>#NUM!</v>
      </c>
      <c r="U24" s="120"/>
      <c r="V24" s="157" t="e">
        <v>#DIV/0!</v>
      </c>
      <c r="W24" s="157" t="e">
        <f>_xll.qlSimpleQuoteSetValue(F24,V24/100,Trigger)</f>
        <v>#NUM!</v>
      </c>
      <c r="X24" s="80"/>
      <c r="AD24" s="122"/>
    </row>
    <row r="25" spans="1:30" ht="11.25" customHeight="1" x14ac:dyDescent="0.2">
      <c r="A25" s="80"/>
      <c r="B25" s="145" t="s">
        <v>34</v>
      </c>
      <c r="C25" s="146" t="s">
        <v>161</v>
      </c>
      <c r="D25" s="162" t="s">
        <v>168</v>
      </c>
      <c r="E25" s="86" t="str">
        <f t="shared" si="0"/>
        <v>CNYAM1L17Y_Quote</v>
      </c>
      <c r="F25" s="86" t="str">
        <f>_xll.qlSimpleQuote(OnCurrency&amp;$C25&amp;$D25&amp;$B25&amp;QuoteSuffix,,OnRateTickValue,Permanent,Trigger,ObjectOverwrite)</f>
        <v>CNYAM1L17Y_Quote#0000</v>
      </c>
      <c r="G25" s="147" t="str">
        <f>_xll.ohRangeRetrieveError(F25)</f>
        <v/>
      </c>
      <c r="H25" s="80"/>
      <c r="I25" s="154" t="str">
        <f t="shared" si="2"/>
        <v>17Y</v>
      </c>
      <c r="J25" s="154" t="s">
        <v>161</v>
      </c>
      <c r="K25" s="162" t="s">
        <v>168</v>
      </c>
      <c r="L25" s="106" t="str">
        <f t="shared" si="1"/>
        <v>CNYAM1L17YN</v>
      </c>
      <c r="M25" s="106" t="str">
        <v>CNYAM1L17YN=TRHK</v>
      </c>
      <c r="N25" s="157" t="s">
        <v>81</v>
      </c>
      <c r="O25" s="157" t="s">
        <v>81</v>
      </c>
      <c r="P25" s="157" t="s">
        <v>81</v>
      </c>
      <c r="Q25" s="157" t="s">
        <v>81</v>
      </c>
      <c r="R25" s="157" t="e">
        <f t="shared" si="3"/>
        <v>#DIV/0!</v>
      </c>
      <c r="S25" s="120"/>
      <c r="T25" s="157" t="e">
        <v>#NUM!</v>
      </c>
      <c r="U25" s="120"/>
      <c r="V25" s="157" t="e">
        <v>#DIV/0!</v>
      </c>
      <c r="W25" s="157" t="e">
        <f>_xll.qlSimpleQuoteSetValue(F25,V25/100,Trigger)</f>
        <v>#NUM!</v>
      </c>
      <c r="X25" s="80"/>
      <c r="AD25" s="122"/>
    </row>
    <row r="26" spans="1:30" ht="11.25" customHeight="1" x14ac:dyDescent="0.2">
      <c r="A26" s="80"/>
      <c r="B26" s="145" t="s">
        <v>33</v>
      </c>
      <c r="C26" s="146" t="s">
        <v>161</v>
      </c>
      <c r="D26" s="162" t="s">
        <v>168</v>
      </c>
      <c r="E26" s="86" t="str">
        <f t="shared" si="0"/>
        <v>CNYAM1L18Y_Quote</v>
      </c>
      <c r="F26" s="86" t="str">
        <f>_xll.qlSimpleQuote(OnCurrency&amp;$C26&amp;$D26&amp;$B26&amp;QuoteSuffix,,OnRateTickValue,Permanent,Trigger,ObjectOverwrite)</f>
        <v>CNYAM1L18Y_Quote#0000</v>
      </c>
      <c r="G26" s="147" t="str">
        <f>_xll.ohRangeRetrieveError(F26)</f>
        <v/>
      </c>
      <c r="H26" s="80"/>
      <c r="I26" s="154" t="str">
        <f t="shared" si="2"/>
        <v>18Y</v>
      </c>
      <c r="J26" s="154" t="s">
        <v>161</v>
      </c>
      <c r="K26" s="162" t="s">
        <v>168</v>
      </c>
      <c r="L26" s="106" t="str">
        <f t="shared" si="1"/>
        <v>CNYAM1L18YN</v>
      </c>
      <c r="M26" s="106" t="str">
        <v>CNYAM1L18YN=TRHK</v>
      </c>
      <c r="N26" s="157" t="s">
        <v>81</v>
      </c>
      <c r="O26" s="157" t="s">
        <v>81</v>
      </c>
      <c r="P26" s="157" t="s">
        <v>81</v>
      </c>
      <c r="Q26" s="157" t="s">
        <v>81</v>
      </c>
      <c r="R26" s="157" t="e">
        <f t="shared" si="3"/>
        <v>#DIV/0!</v>
      </c>
      <c r="S26" s="120"/>
      <c r="T26" s="157" t="e">
        <v>#NUM!</v>
      </c>
      <c r="U26" s="120"/>
      <c r="V26" s="157" t="e">
        <v>#DIV/0!</v>
      </c>
      <c r="W26" s="157" t="e">
        <f>_xll.qlSimpleQuoteSetValue(F26,V26/100,Trigger)</f>
        <v>#NUM!</v>
      </c>
      <c r="X26" s="80"/>
      <c r="AD26" s="122"/>
    </row>
    <row r="27" spans="1:30" ht="11.25" customHeight="1" x14ac:dyDescent="0.2">
      <c r="A27" s="80"/>
      <c r="B27" s="145" t="s">
        <v>32</v>
      </c>
      <c r="C27" s="146" t="s">
        <v>161</v>
      </c>
      <c r="D27" s="162" t="s">
        <v>168</v>
      </c>
      <c r="E27" s="86" t="str">
        <f t="shared" si="0"/>
        <v>CNYAM1L19Y_Quote</v>
      </c>
      <c r="F27" s="86" t="str">
        <f>_xll.qlSimpleQuote(OnCurrency&amp;$C27&amp;$D27&amp;$B27&amp;QuoteSuffix,,OnRateTickValue,Permanent,Trigger,ObjectOverwrite)</f>
        <v>CNYAM1L19Y_Quote#0000</v>
      </c>
      <c r="G27" s="147" t="str">
        <f>_xll.ohRangeRetrieveError(F27)</f>
        <v/>
      </c>
      <c r="H27" s="80"/>
      <c r="I27" s="154" t="str">
        <f t="shared" si="2"/>
        <v>19Y</v>
      </c>
      <c r="J27" s="154" t="s">
        <v>161</v>
      </c>
      <c r="K27" s="162" t="s">
        <v>168</v>
      </c>
      <c r="L27" s="106" t="str">
        <f t="shared" si="1"/>
        <v>CNYAM1L19YN</v>
      </c>
      <c r="M27" s="106" t="str">
        <v>CNYAM1L19YN=TRHK</v>
      </c>
      <c r="N27" s="157" t="s">
        <v>81</v>
      </c>
      <c r="O27" s="157" t="s">
        <v>81</v>
      </c>
      <c r="P27" s="157" t="s">
        <v>81</v>
      </c>
      <c r="Q27" s="157" t="s">
        <v>81</v>
      </c>
      <c r="R27" s="157" t="e">
        <f t="shared" si="3"/>
        <v>#DIV/0!</v>
      </c>
      <c r="S27" s="120"/>
      <c r="T27" s="157" t="e">
        <v>#NUM!</v>
      </c>
      <c r="U27" s="120"/>
      <c r="V27" s="157" t="e">
        <v>#DIV/0!</v>
      </c>
      <c r="W27" s="157" t="e">
        <f>_xll.qlSimpleQuoteSetValue(F27,V27/100,Trigger)</f>
        <v>#NUM!</v>
      </c>
      <c r="X27" s="80"/>
      <c r="AD27" s="122"/>
    </row>
    <row r="28" spans="1:30" ht="11.25" customHeight="1" x14ac:dyDescent="0.2">
      <c r="A28" s="80"/>
      <c r="B28" s="145" t="s">
        <v>31</v>
      </c>
      <c r="C28" s="146" t="s">
        <v>161</v>
      </c>
      <c r="D28" s="162" t="s">
        <v>168</v>
      </c>
      <c r="E28" s="86" t="str">
        <f t="shared" si="0"/>
        <v>CNYAM1L20Y_Quote</v>
      </c>
      <c r="F28" s="86" t="str">
        <f>_xll.qlSimpleQuote(OnCurrency&amp;$C28&amp;$D28&amp;$B28&amp;QuoteSuffix,,OnRateTickValue,Permanent,Trigger,ObjectOverwrite)</f>
        <v>CNYAM1L20Y_Quote#0000</v>
      </c>
      <c r="G28" s="147" t="str">
        <f>_xll.ohRangeRetrieveError(F28)</f>
        <v/>
      </c>
      <c r="H28" s="80"/>
      <c r="I28" s="154" t="str">
        <f t="shared" si="2"/>
        <v>20Y</v>
      </c>
      <c r="J28" s="154" t="s">
        <v>161</v>
      </c>
      <c r="K28" s="162" t="s">
        <v>168</v>
      </c>
      <c r="L28" s="106" t="str">
        <f t="shared" si="1"/>
        <v>CNYAM1L20YN</v>
      </c>
      <c r="M28" s="106" t="str">
        <v>CNYAM1L20YN=TRHK</v>
      </c>
      <c r="N28" s="157" t="s">
        <v>81</v>
      </c>
      <c r="O28" s="157" t="s">
        <v>81</v>
      </c>
      <c r="P28" s="157" t="s">
        <v>81</v>
      </c>
      <c r="Q28" s="157" t="s">
        <v>81</v>
      </c>
      <c r="R28" s="157" t="e">
        <f t="shared" si="3"/>
        <v>#DIV/0!</v>
      </c>
      <c r="S28" s="120"/>
      <c r="T28" s="157" t="e">
        <v>#NUM!</v>
      </c>
      <c r="U28" s="120"/>
      <c r="V28" s="157" t="e">
        <v>#DIV/0!</v>
      </c>
      <c r="W28" s="157" t="e">
        <f>_xll.qlSimpleQuoteSetValue(F28,V28/100,Trigger)</f>
        <v>#NUM!</v>
      </c>
      <c r="X28" s="80"/>
      <c r="AD28" s="122"/>
    </row>
    <row r="29" spans="1:30" ht="11.25" customHeight="1" x14ac:dyDescent="0.2">
      <c r="A29" s="80"/>
      <c r="B29" s="145" t="s">
        <v>30</v>
      </c>
      <c r="C29" s="146" t="s">
        <v>161</v>
      </c>
      <c r="D29" s="162" t="s">
        <v>168</v>
      </c>
      <c r="E29" s="86" t="str">
        <f t="shared" si="0"/>
        <v>CNYAM1L21Y_Quote</v>
      </c>
      <c r="F29" s="86" t="str">
        <f>_xll.qlSimpleQuote(OnCurrency&amp;$C29&amp;$D29&amp;$B29&amp;QuoteSuffix,,OnRateTickValue,Permanent,Trigger,ObjectOverwrite)</f>
        <v>CNYAM1L21Y_Quote#0000</v>
      </c>
      <c r="G29" s="147" t="str">
        <f>_xll.ohRangeRetrieveError(F29)</f>
        <v/>
      </c>
      <c r="H29" s="80"/>
      <c r="I29" s="154" t="str">
        <f t="shared" si="2"/>
        <v>21Y</v>
      </c>
      <c r="J29" s="154" t="s">
        <v>161</v>
      </c>
      <c r="K29" s="162" t="s">
        <v>168</v>
      </c>
      <c r="L29" s="106" t="str">
        <f t="shared" si="1"/>
        <v>CNYAM1L21YN</v>
      </c>
      <c r="M29" s="106" t="str">
        <v>CNYAM1L21YN=TRHK</v>
      </c>
      <c r="N29" s="157" t="s">
        <v>81</v>
      </c>
      <c r="O29" s="157" t="s">
        <v>81</v>
      </c>
      <c r="P29" s="157" t="s">
        <v>81</v>
      </c>
      <c r="Q29" s="157" t="s">
        <v>81</v>
      </c>
      <c r="R29" s="157" t="e">
        <f t="shared" si="3"/>
        <v>#DIV/0!</v>
      </c>
      <c r="S29" s="120"/>
      <c r="T29" s="157" t="e">
        <v>#NUM!</v>
      </c>
      <c r="U29" s="120"/>
      <c r="V29" s="157" t="e">
        <v>#DIV/0!</v>
      </c>
      <c r="W29" s="157" t="e">
        <f>_xll.qlSimpleQuoteSetValue(F29,V29/100,Trigger)</f>
        <v>#NUM!</v>
      </c>
      <c r="X29" s="80"/>
      <c r="AD29" s="122"/>
    </row>
    <row r="30" spans="1:30" ht="11.25" customHeight="1" x14ac:dyDescent="0.2">
      <c r="A30" s="80"/>
      <c r="B30" s="145" t="s">
        <v>29</v>
      </c>
      <c r="C30" s="146" t="s">
        <v>161</v>
      </c>
      <c r="D30" s="162" t="s">
        <v>168</v>
      </c>
      <c r="E30" s="86" t="str">
        <f t="shared" si="0"/>
        <v>CNYAM1L22Y_Quote</v>
      </c>
      <c r="F30" s="86" t="str">
        <f>_xll.qlSimpleQuote(OnCurrency&amp;$C30&amp;$D30&amp;$B30&amp;QuoteSuffix,,OnRateTickValue,Permanent,Trigger,ObjectOverwrite)</f>
        <v>CNYAM1L22Y_Quote#0000</v>
      </c>
      <c r="G30" s="147" t="str">
        <f>_xll.ohRangeRetrieveError(F30)</f>
        <v/>
      </c>
      <c r="H30" s="80"/>
      <c r="I30" s="154" t="str">
        <f t="shared" si="2"/>
        <v>22Y</v>
      </c>
      <c r="J30" s="154" t="s">
        <v>161</v>
      </c>
      <c r="K30" s="162" t="s">
        <v>168</v>
      </c>
      <c r="L30" s="106" t="str">
        <f t="shared" si="1"/>
        <v>CNYAM1L22YN</v>
      </c>
      <c r="M30" s="106" t="str">
        <v>CNYAM1L22YN=TRHK</v>
      </c>
      <c r="N30" s="157" t="s">
        <v>81</v>
      </c>
      <c r="O30" s="157" t="s">
        <v>81</v>
      </c>
      <c r="P30" s="157" t="s">
        <v>81</v>
      </c>
      <c r="Q30" s="157" t="s">
        <v>81</v>
      </c>
      <c r="R30" s="157" t="e">
        <f t="shared" si="3"/>
        <v>#DIV/0!</v>
      </c>
      <c r="S30" s="120"/>
      <c r="T30" s="157" t="e">
        <v>#NUM!</v>
      </c>
      <c r="U30" s="120"/>
      <c r="V30" s="157" t="e">
        <v>#DIV/0!</v>
      </c>
      <c r="W30" s="157" t="e">
        <f>_xll.qlSimpleQuoteSetValue(F30,V30/100,Trigger)</f>
        <v>#NUM!</v>
      </c>
      <c r="X30" s="80"/>
      <c r="AD30" s="122"/>
    </row>
    <row r="31" spans="1:30" ht="11.25" customHeight="1" x14ac:dyDescent="0.2">
      <c r="A31" s="80"/>
      <c r="B31" s="145" t="s">
        <v>28</v>
      </c>
      <c r="C31" s="146" t="s">
        <v>161</v>
      </c>
      <c r="D31" s="162" t="s">
        <v>168</v>
      </c>
      <c r="E31" s="86" t="str">
        <f t="shared" si="0"/>
        <v>CNYAM1L23Y_Quote</v>
      </c>
      <c r="F31" s="86" t="str">
        <f>_xll.qlSimpleQuote(OnCurrency&amp;$C31&amp;$D31&amp;$B31&amp;QuoteSuffix,,OnRateTickValue,Permanent,Trigger,ObjectOverwrite)</f>
        <v>CNYAM1L23Y_Quote#0000</v>
      </c>
      <c r="G31" s="147" t="str">
        <f>_xll.ohRangeRetrieveError(F31)</f>
        <v/>
      </c>
      <c r="H31" s="80"/>
      <c r="I31" s="154" t="str">
        <f t="shared" si="2"/>
        <v>23Y</v>
      </c>
      <c r="J31" s="154" t="s">
        <v>161</v>
      </c>
      <c r="K31" s="162" t="s">
        <v>168</v>
      </c>
      <c r="L31" s="106" t="str">
        <f t="shared" si="1"/>
        <v>CNYAM1L23YN</v>
      </c>
      <c r="M31" s="106" t="str">
        <v>CNYAM1L23YN=TRHK</v>
      </c>
      <c r="N31" s="157" t="s">
        <v>81</v>
      </c>
      <c r="O31" s="157" t="s">
        <v>81</v>
      </c>
      <c r="P31" s="157" t="s">
        <v>81</v>
      </c>
      <c r="Q31" s="157" t="s">
        <v>81</v>
      </c>
      <c r="R31" s="157" t="e">
        <f t="shared" si="3"/>
        <v>#DIV/0!</v>
      </c>
      <c r="S31" s="120"/>
      <c r="T31" s="157" t="e">
        <v>#NUM!</v>
      </c>
      <c r="U31" s="120"/>
      <c r="V31" s="157" t="e">
        <v>#DIV/0!</v>
      </c>
      <c r="W31" s="157" t="e">
        <f>_xll.qlSimpleQuoteSetValue(F31,V31/100,Trigger)</f>
        <v>#NUM!</v>
      </c>
      <c r="X31" s="80"/>
      <c r="AD31" s="122"/>
    </row>
    <row r="32" spans="1:30" ht="11.25" customHeight="1" x14ac:dyDescent="0.2">
      <c r="A32" s="80"/>
      <c r="B32" s="145" t="s">
        <v>27</v>
      </c>
      <c r="C32" s="146" t="s">
        <v>161</v>
      </c>
      <c r="D32" s="162" t="s">
        <v>168</v>
      </c>
      <c r="E32" s="86" t="str">
        <f t="shared" si="0"/>
        <v>CNYAM1L24Y_Quote</v>
      </c>
      <c r="F32" s="86" t="str">
        <f>_xll.qlSimpleQuote(OnCurrency&amp;$C32&amp;$D32&amp;$B32&amp;QuoteSuffix,,OnRateTickValue,Permanent,Trigger,ObjectOverwrite)</f>
        <v>CNYAM1L24Y_Quote#0000</v>
      </c>
      <c r="G32" s="147" t="str">
        <f>_xll.ohRangeRetrieveError(F32)</f>
        <v/>
      </c>
      <c r="H32" s="80"/>
      <c r="I32" s="154" t="str">
        <f t="shared" si="2"/>
        <v>24Y</v>
      </c>
      <c r="J32" s="154" t="s">
        <v>161</v>
      </c>
      <c r="K32" s="162" t="s">
        <v>168</v>
      </c>
      <c r="L32" s="106" t="str">
        <f t="shared" si="1"/>
        <v>CNYAM1L24YN</v>
      </c>
      <c r="M32" s="106" t="str">
        <v>CNYAM1L24YN=TRHK</v>
      </c>
      <c r="N32" s="157" t="s">
        <v>81</v>
      </c>
      <c r="O32" s="157" t="s">
        <v>81</v>
      </c>
      <c r="P32" s="157" t="s">
        <v>81</v>
      </c>
      <c r="Q32" s="157" t="s">
        <v>81</v>
      </c>
      <c r="R32" s="157" t="e">
        <f t="shared" si="3"/>
        <v>#DIV/0!</v>
      </c>
      <c r="S32" s="120"/>
      <c r="T32" s="157" t="e">
        <v>#NUM!</v>
      </c>
      <c r="U32" s="120"/>
      <c r="V32" s="157" t="e">
        <v>#DIV/0!</v>
      </c>
      <c r="W32" s="157" t="e">
        <f>_xll.qlSimpleQuoteSetValue(F32,V32/100,Trigger)</f>
        <v>#NUM!</v>
      </c>
      <c r="X32" s="80"/>
      <c r="AD32" s="122"/>
    </row>
    <row r="33" spans="1:30" ht="11.25" customHeight="1" x14ac:dyDescent="0.2">
      <c r="A33" s="80"/>
      <c r="B33" s="145" t="s">
        <v>26</v>
      </c>
      <c r="C33" s="146" t="s">
        <v>161</v>
      </c>
      <c r="D33" s="162" t="s">
        <v>168</v>
      </c>
      <c r="E33" s="86" t="str">
        <f t="shared" si="0"/>
        <v>CNYAM1L25Y_Quote</v>
      </c>
      <c r="F33" s="86" t="str">
        <f>_xll.qlSimpleQuote(OnCurrency&amp;$C33&amp;$D33&amp;$B33&amp;QuoteSuffix,,OnRateTickValue,Permanent,Trigger,ObjectOverwrite)</f>
        <v>CNYAM1L25Y_Quote#0000</v>
      </c>
      <c r="G33" s="147" t="str">
        <f>_xll.ohRangeRetrieveError(F33)</f>
        <v/>
      </c>
      <c r="H33" s="80"/>
      <c r="I33" s="154" t="str">
        <f t="shared" si="2"/>
        <v>25Y</v>
      </c>
      <c r="J33" s="154" t="s">
        <v>161</v>
      </c>
      <c r="K33" s="162" t="s">
        <v>168</v>
      </c>
      <c r="L33" s="106" t="str">
        <f t="shared" si="1"/>
        <v>CNYAM1L25YN</v>
      </c>
      <c r="M33" s="106" t="str">
        <v>CNYAM1L25YN=TRHK</v>
      </c>
      <c r="N33" s="157" t="s">
        <v>81</v>
      </c>
      <c r="O33" s="157" t="s">
        <v>81</v>
      </c>
      <c r="P33" s="157" t="s">
        <v>81</v>
      </c>
      <c r="Q33" s="157" t="s">
        <v>81</v>
      </c>
      <c r="R33" s="157" t="e">
        <f t="shared" si="3"/>
        <v>#DIV/0!</v>
      </c>
      <c r="S33" s="120"/>
      <c r="T33" s="157" t="e">
        <v>#NUM!</v>
      </c>
      <c r="U33" s="120"/>
      <c r="V33" s="157" t="e">
        <v>#DIV/0!</v>
      </c>
      <c r="W33" s="157" t="e">
        <f>_xll.qlSimpleQuoteSetValue(F33,V33/100,Trigger)</f>
        <v>#NUM!</v>
      </c>
      <c r="X33" s="80"/>
      <c r="AD33" s="122"/>
    </row>
    <row r="34" spans="1:30" ht="11.25" customHeight="1" x14ac:dyDescent="0.2">
      <c r="A34" s="80"/>
      <c r="B34" s="145" t="s">
        <v>25</v>
      </c>
      <c r="C34" s="146" t="s">
        <v>161</v>
      </c>
      <c r="D34" s="162" t="s">
        <v>168</v>
      </c>
      <c r="E34" s="86" t="str">
        <f t="shared" si="0"/>
        <v>CNYAM1L26Y_Quote</v>
      </c>
      <c r="F34" s="86" t="str">
        <f>_xll.qlSimpleQuote(OnCurrency&amp;$C34&amp;$D34&amp;$B34&amp;QuoteSuffix,,OnRateTickValue,Permanent,Trigger,ObjectOverwrite)</f>
        <v>CNYAM1L26Y_Quote#0000</v>
      </c>
      <c r="G34" s="147" t="str">
        <f>_xll.ohRangeRetrieveError(F34)</f>
        <v/>
      </c>
      <c r="H34" s="80"/>
      <c r="I34" s="154" t="str">
        <f t="shared" si="2"/>
        <v>26Y</v>
      </c>
      <c r="J34" s="154" t="s">
        <v>161</v>
      </c>
      <c r="K34" s="162" t="s">
        <v>168</v>
      </c>
      <c r="L34" s="106" t="str">
        <f t="shared" si="1"/>
        <v>CNYAM1L26YN</v>
      </c>
      <c r="M34" s="106" t="str">
        <v>CNYAM1L26YN=TRHK</v>
      </c>
      <c r="N34" s="157" t="s">
        <v>81</v>
      </c>
      <c r="O34" s="157" t="s">
        <v>81</v>
      </c>
      <c r="P34" s="157" t="s">
        <v>81</v>
      </c>
      <c r="Q34" s="157" t="s">
        <v>81</v>
      </c>
      <c r="R34" s="157" t="e">
        <f t="shared" si="3"/>
        <v>#DIV/0!</v>
      </c>
      <c r="S34" s="120"/>
      <c r="T34" s="157" t="e">
        <v>#NUM!</v>
      </c>
      <c r="U34" s="120"/>
      <c r="V34" s="157" t="e">
        <v>#DIV/0!</v>
      </c>
      <c r="W34" s="157" t="e">
        <f>_xll.qlSimpleQuoteSetValue(F34,V34/100,Trigger)</f>
        <v>#NUM!</v>
      </c>
      <c r="X34" s="80"/>
      <c r="AD34" s="122"/>
    </row>
    <row r="35" spans="1:30" ht="11.25" customHeight="1" x14ac:dyDescent="0.2">
      <c r="A35" s="80"/>
      <c r="B35" s="145" t="s">
        <v>24</v>
      </c>
      <c r="C35" s="146" t="s">
        <v>161</v>
      </c>
      <c r="D35" s="162" t="s">
        <v>168</v>
      </c>
      <c r="E35" s="86" t="str">
        <f t="shared" si="0"/>
        <v>CNYAM1L27Y_Quote</v>
      </c>
      <c r="F35" s="86" t="str">
        <f>_xll.qlSimpleQuote(OnCurrency&amp;$C35&amp;$D35&amp;$B35&amp;QuoteSuffix,,OnRateTickValue,Permanent,Trigger,ObjectOverwrite)</f>
        <v>CNYAM1L27Y_Quote#0000</v>
      </c>
      <c r="G35" s="147" t="str">
        <f>_xll.ohRangeRetrieveError(F35)</f>
        <v/>
      </c>
      <c r="H35" s="80"/>
      <c r="I35" s="154" t="str">
        <f t="shared" si="2"/>
        <v>27Y</v>
      </c>
      <c r="J35" s="154" t="s">
        <v>161</v>
      </c>
      <c r="K35" s="162" t="s">
        <v>168</v>
      </c>
      <c r="L35" s="106" t="str">
        <f t="shared" si="1"/>
        <v>CNYAM1L27YN</v>
      </c>
      <c r="M35" s="106" t="str">
        <v>CNYAM1L27YN=TRHK</v>
      </c>
      <c r="N35" s="157" t="s">
        <v>81</v>
      </c>
      <c r="O35" s="157" t="s">
        <v>81</v>
      </c>
      <c r="P35" s="157" t="s">
        <v>81</v>
      </c>
      <c r="Q35" s="157" t="s">
        <v>81</v>
      </c>
      <c r="R35" s="157" t="e">
        <f t="shared" si="3"/>
        <v>#DIV/0!</v>
      </c>
      <c r="S35" s="120"/>
      <c r="T35" s="157" t="e">
        <v>#NUM!</v>
      </c>
      <c r="U35" s="120"/>
      <c r="V35" s="157" t="e">
        <v>#DIV/0!</v>
      </c>
      <c r="W35" s="157" t="e">
        <f>_xll.qlSimpleQuoteSetValue(F35,V35/100,Trigger)</f>
        <v>#NUM!</v>
      </c>
      <c r="X35" s="80"/>
      <c r="AD35" s="122"/>
    </row>
    <row r="36" spans="1:30" ht="11.25" customHeight="1" x14ac:dyDescent="0.2">
      <c r="A36" s="80"/>
      <c r="B36" s="145" t="s">
        <v>23</v>
      </c>
      <c r="C36" s="146" t="s">
        <v>161</v>
      </c>
      <c r="D36" s="162" t="s">
        <v>168</v>
      </c>
      <c r="E36" s="86" t="str">
        <f t="shared" si="0"/>
        <v>CNYAM1L28Y_Quote</v>
      </c>
      <c r="F36" s="86" t="str">
        <f>_xll.qlSimpleQuote(OnCurrency&amp;$C36&amp;$D36&amp;$B36&amp;QuoteSuffix,,OnRateTickValue,Permanent,Trigger,ObjectOverwrite)</f>
        <v>CNYAM1L28Y_Quote#0000</v>
      </c>
      <c r="G36" s="147" t="str">
        <f>_xll.ohRangeRetrieveError(F36)</f>
        <v/>
      </c>
      <c r="H36" s="80"/>
      <c r="I36" s="154" t="str">
        <f t="shared" si="2"/>
        <v>28Y</v>
      </c>
      <c r="J36" s="154" t="s">
        <v>161</v>
      </c>
      <c r="K36" s="162" t="s">
        <v>168</v>
      </c>
      <c r="L36" s="106" t="str">
        <f t="shared" si="1"/>
        <v>CNYAM1L28YN</v>
      </c>
      <c r="M36" s="106" t="str">
        <v>CNYAM1L28YN=TRHK</v>
      </c>
      <c r="N36" s="157" t="s">
        <v>81</v>
      </c>
      <c r="O36" s="157" t="s">
        <v>81</v>
      </c>
      <c r="P36" s="157" t="s">
        <v>81</v>
      </c>
      <c r="Q36" s="157" t="s">
        <v>81</v>
      </c>
      <c r="R36" s="157" t="e">
        <f t="shared" si="3"/>
        <v>#DIV/0!</v>
      </c>
      <c r="S36" s="120"/>
      <c r="T36" s="157" t="e">
        <v>#NUM!</v>
      </c>
      <c r="U36" s="120"/>
      <c r="V36" s="157" t="e">
        <v>#DIV/0!</v>
      </c>
      <c r="W36" s="157" t="e">
        <f>_xll.qlSimpleQuoteSetValue(F36,V36/100,Trigger)</f>
        <v>#NUM!</v>
      </c>
      <c r="X36" s="80"/>
      <c r="AD36" s="122"/>
    </row>
    <row r="37" spans="1:30" ht="11.25" customHeight="1" x14ac:dyDescent="0.2">
      <c r="A37" s="80"/>
      <c r="B37" s="145" t="s">
        <v>22</v>
      </c>
      <c r="C37" s="146" t="s">
        <v>161</v>
      </c>
      <c r="D37" s="162" t="s">
        <v>168</v>
      </c>
      <c r="E37" s="86" t="str">
        <f t="shared" si="0"/>
        <v>CNYAM1L29Y_Quote</v>
      </c>
      <c r="F37" s="86" t="str">
        <f>_xll.qlSimpleQuote(OnCurrency&amp;$C37&amp;$D37&amp;$B37&amp;QuoteSuffix,,OnRateTickValue,Permanent,Trigger,ObjectOverwrite)</f>
        <v>CNYAM1L29Y_Quote#0000</v>
      </c>
      <c r="G37" s="147" t="str">
        <f>_xll.ohRangeRetrieveError(F37)</f>
        <v/>
      </c>
      <c r="H37" s="80"/>
      <c r="I37" s="154" t="str">
        <f t="shared" si="2"/>
        <v>29Y</v>
      </c>
      <c r="J37" s="154" t="s">
        <v>161</v>
      </c>
      <c r="K37" s="162" t="s">
        <v>168</v>
      </c>
      <c r="L37" s="106" t="str">
        <f t="shared" si="1"/>
        <v>CNYAM1L29YN</v>
      </c>
      <c r="M37" s="106" t="str">
        <v>CNYAM1L29YN=TRHK</v>
      </c>
      <c r="N37" s="157" t="s">
        <v>81</v>
      </c>
      <c r="O37" s="157" t="s">
        <v>81</v>
      </c>
      <c r="P37" s="157" t="s">
        <v>81</v>
      </c>
      <c r="Q37" s="157" t="s">
        <v>81</v>
      </c>
      <c r="R37" s="157" t="e">
        <f t="shared" si="3"/>
        <v>#DIV/0!</v>
      </c>
      <c r="S37" s="120"/>
      <c r="T37" s="157" t="e">
        <v>#NUM!</v>
      </c>
      <c r="U37" s="120"/>
      <c r="V37" s="157" t="e">
        <v>#DIV/0!</v>
      </c>
      <c r="W37" s="157" t="e">
        <f>_xll.qlSimpleQuoteSetValue(F37,V37/100,Trigger)</f>
        <v>#NUM!</v>
      </c>
      <c r="X37" s="80"/>
      <c r="AD37" s="122"/>
    </row>
    <row r="38" spans="1:30" ht="11.25" customHeight="1" x14ac:dyDescent="0.2">
      <c r="A38" s="80"/>
      <c r="B38" s="145" t="s">
        <v>21</v>
      </c>
      <c r="C38" s="146" t="s">
        <v>161</v>
      </c>
      <c r="D38" s="162" t="s">
        <v>168</v>
      </c>
      <c r="E38" s="86" t="str">
        <f t="shared" si="0"/>
        <v>CNYAM1L30Y_Quote</v>
      </c>
      <c r="F38" s="86" t="str">
        <f>_xll.qlSimpleQuote(OnCurrency&amp;$C38&amp;$D38&amp;$B38&amp;QuoteSuffix,,OnRateTickValue,Permanent,Trigger,ObjectOverwrite)</f>
        <v>CNYAM1L30Y_Quote#0000</v>
      </c>
      <c r="G38" s="147" t="str">
        <f>_xll.ohRangeRetrieveError(F38)</f>
        <v/>
      </c>
      <c r="H38" s="80"/>
      <c r="I38" s="154" t="str">
        <f t="shared" si="2"/>
        <v>30Y</v>
      </c>
      <c r="J38" s="154" t="s">
        <v>161</v>
      </c>
      <c r="K38" s="162" t="s">
        <v>168</v>
      </c>
      <c r="L38" s="106" t="str">
        <f t="shared" si="1"/>
        <v>CNYAM1L30YN</v>
      </c>
      <c r="M38" s="106" t="str">
        <v>CNYAM1L30YN=TRHK</v>
      </c>
      <c r="N38" s="157" t="s">
        <v>81</v>
      </c>
      <c r="O38" s="157" t="s">
        <v>81</v>
      </c>
      <c r="P38" s="157" t="s">
        <v>81</v>
      </c>
      <c r="Q38" s="157" t="s">
        <v>81</v>
      </c>
      <c r="R38" s="157" t="e">
        <f t="shared" si="3"/>
        <v>#DIV/0!</v>
      </c>
      <c r="S38" s="120"/>
      <c r="T38" s="157" t="e">
        <v>#NUM!</v>
      </c>
      <c r="U38" s="120"/>
      <c r="V38" s="157" t="e">
        <v>#DIV/0!</v>
      </c>
      <c r="W38" s="157" t="e">
        <f>_xll.qlSimpleQuoteSetValue(F38,V38/100,Trigger)</f>
        <v>#NUM!</v>
      </c>
      <c r="X38" s="80"/>
      <c r="AD38" s="122"/>
    </row>
    <row r="39" spans="1:30" ht="11.25" customHeight="1" x14ac:dyDescent="0.2">
      <c r="A39" s="80"/>
      <c r="B39" s="145" t="s">
        <v>20</v>
      </c>
      <c r="C39" s="146" t="s">
        <v>161</v>
      </c>
      <c r="D39" s="162" t="s">
        <v>168</v>
      </c>
      <c r="E39" s="86" t="str">
        <f t="shared" si="0"/>
        <v>CNYAM1L35Y_Quote</v>
      </c>
      <c r="F39" s="86" t="str">
        <f>_xll.qlSimpleQuote(OnCurrency&amp;$C39&amp;$D39&amp;$B39&amp;QuoteSuffix,,OnRateTickValue,Permanent,Trigger,ObjectOverwrite)</f>
        <v>CNYAM1L35Y_Quote#0000</v>
      </c>
      <c r="G39" s="147" t="str">
        <f>_xll.ohRangeRetrieveError(F39)</f>
        <v/>
      </c>
      <c r="H39" s="80"/>
      <c r="I39" s="154" t="str">
        <f t="shared" si="2"/>
        <v>35Y</v>
      </c>
      <c r="J39" s="154" t="s">
        <v>161</v>
      </c>
      <c r="K39" s="162" t="s">
        <v>168</v>
      </c>
      <c r="L39" s="106" t="str">
        <f t="shared" si="1"/>
        <v>CNYAM1L35YN</v>
      </c>
      <c r="M39" s="106" t="str">
        <v>CNYAM1L35YN=TRHK</v>
      </c>
      <c r="N39" s="157" t="s">
        <v>81</v>
      </c>
      <c r="O39" s="157" t="s">
        <v>81</v>
      </c>
      <c r="P39" s="157" t="s">
        <v>81</v>
      </c>
      <c r="Q39" s="157" t="s">
        <v>81</v>
      </c>
      <c r="R39" s="157" t="e">
        <f t="shared" si="3"/>
        <v>#DIV/0!</v>
      </c>
      <c r="S39" s="120"/>
      <c r="T39" s="157" t="e">
        <v>#NUM!</v>
      </c>
      <c r="U39" s="120"/>
      <c r="V39" s="157" t="e">
        <v>#DIV/0!</v>
      </c>
      <c r="W39" s="157" t="e">
        <f>_xll.qlSimpleQuoteSetValue(F39,V39/100,Trigger)</f>
        <v>#NUM!</v>
      </c>
      <c r="X39" s="80"/>
      <c r="AD39" s="122"/>
    </row>
    <row r="40" spans="1:30" ht="11.25" customHeight="1" x14ac:dyDescent="0.2">
      <c r="A40" s="80"/>
      <c r="B40" s="145" t="s">
        <v>19</v>
      </c>
      <c r="C40" s="146" t="s">
        <v>161</v>
      </c>
      <c r="D40" s="162" t="s">
        <v>168</v>
      </c>
      <c r="E40" s="86" t="str">
        <f t="shared" si="0"/>
        <v>CNYAM1L40Y_Quote</v>
      </c>
      <c r="F40" s="86" t="str">
        <f>_xll.qlSimpleQuote(OnCurrency&amp;$C40&amp;$D40&amp;$B40&amp;QuoteSuffix,,OnRateTickValue,Permanent,Trigger,ObjectOverwrite)</f>
        <v>CNYAM1L40Y_Quote#0000</v>
      </c>
      <c r="G40" s="147" t="str">
        <f>_xll.ohRangeRetrieveError(F40)</f>
        <v/>
      </c>
      <c r="H40" s="80"/>
      <c r="I40" s="154" t="str">
        <f t="shared" si="2"/>
        <v>40Y</v>
      </c>
      <c r="J40" s="154" t="s">
        <v>161</v>
      </c>
      <c r="K40" s="162" t="s">
        <v>168</v>
      </c>
      <c r="L40" s="106" t="str">
        <f t="shared" si="1"/>
        <v>CNYAM1L40YN</v>
      </c>
      <c r="M40" s="106" t="str">
        <v>CNYAM1L40YN=TRHK</v>
      </c>
      <c r="N40" s="157" t="s">
        <v>81</v>
      </c>
      <c r="O40" s="157" t="s">
        <v>81</v>
      </c>
      <c r="P40" s="157" t="s">
        <v>81</v>
      </c>
      <c r="Q40" s="157" t="s">
        <v>81</v>
      </c>
      <c r="R40" s="157" t="e">
        <f t="shared" si="3"/>
        <v>#DIV/0!</v>
      </c>
      <c r="S40" s="120"/>
      <c r="T40" s="157" t="e">
        <v>#NUM!</v>
      </c>
      <c r="U40" s="120"/>
      <c r="V40" s="157" t="e">
        <v>#DIV/0!</v>
      </c>
      <c r="W40" s="157" t="e">
        <f>_xll.qlSimpleQuoteSetValue(F40,V40/100,Trigger)</f>
        <v>#NUM!</v>
      </c>
      <c r="X40" s="80"/>
      <c r="AD40" s="122"/>
    </row>
    <row r="41" spans="1:30" ht="11.25" customHeight="1" x14ac:dyDescent="0.2">
      <c r="A41" s="80"/>
      <c r="B41" s="145" t="s">
        <v>18</v>
      </c>
      <c r="C41" s="146" t="s">
        <v>161</v>
      </c>
      <c r="D41" s="162" t="s">
        <v>168</v>
      </c>
      <c r="E41" s="86" t="str">
        <f t="shared" si="0"/>
        <v>CNYAM1L50Y_Quote</v>
      </c>
      <c r="F41" s="86" t="str">
        <f>_xll.qlSimpleQuote(OnCurrency&amp;$C41&amp;$D41&amp;$B41&amp;QuoteSuffix,,OnRateTickValue,Permanent,Trigger,ObjectOverwrite)</f>
        <v>CNYAM1L50Y_Quote#0000</v>
      </c>
      <c r="G41" s="147" t="str">
        <f>_xll.ohRangeRetrieveError(F41)</f>
        <v/>
      </c>
      <c r="H41" s="80"/>
      <c r="I41" s="154" t="str">
        <f t="shared" si="2"/>
        <v>50Y</v>
      </c>
      <c r="J41" s="154" t="s">
        <v>161</v>
      </c>
      <c r="K41" s="162" t="s">
        <v>168</v>
      </c>
      <c r="L41" s="106" t="str">
        <f t="shared" si="1"/>
        <v>CNYAM1L50YN</v>
      </c>
      <c r="M41" s="106" t="str">
        <v>CNYAM1L50YN=TRHK</v>
      </c>
      <c r="N41" s="157" t="s">
        <v>81</v>
      </c>
      <c r="O41" s="157" t="s">
        <v>81</v>
      </c>
      <c r="P41" s="157" t="s">
        <v>81</v>
      </c>
      <c r="Q41" s="157" t="s">
        <v>81</v>
      </c>
      <c r="R41" s="157" t="e">
        <f t="shared" si="3"/>
        <v>#DIV/0!</v>
      </c>
      <c r="S41" s="120"/>
      <c r="T41" s="157" t="e">
        <v>#NUM!</v>
      </c>
      <c r="U41" s="120"/>
      <c r="V41" s="157" t="e">
        <v>#DIV/0!</v>
      </c>
      <c r="W41" s="157" t="e">
        <f>_xll.qlSimpleQuoteSetValue(F41,V41/100,Trigger)</f>
        <v>#NUM!</v>
      </c>
      <c r="X41" s="80"/>
      <c r="AD41" s="122"/>
    </row>
    <row r="42" spans="1:30" ht="11.25" customHeight="1" x14ac:dyDescent="0.2">
      <c r="A42" s="80"/>
      <c r="B42" s="148" t="s">
        <v>17</v>
      </c>
      <c r="C42" s="149" t="s">
        <v>161</v>
      </c>
      <c r="D42" s="163" t="s">
        <v>168</v>
      </c>
      <c r="E42" s="88" t="str">
        <f t="shared" si="0"/>
        <v>CNYAM1L60Y_Quote</v>
      </c>
      <c r="F42" s="88" t="str">
        <f>_xll.qlSimpleQuote(OnCurrency&amp;$C42&amp;$D42&amp;$B42&amp;QuoteSuffix,,OnRateTickValue,Permanent,Trigger,ObjectOverwrite)</f>
        <v>CNYAM1L60Y_Quote#0000</v>
      </c>
      <c r="G42" s="150" t="str">
        <f>_xll.ohRangeRetrieveError(F42)</f>
        <v/>
      </c>
      <c r="H42" s="80"/>
      <c r="I42" s="155" t="str">
        <f t="shared" si="2"/>
        <v>60Y</v>
      </c>
      <c r="J42" s="155" t="s">
        <v>161</v>
      </c>
      <c r="K42" s="163" t="s">
        <v>168</v>
      </c>
      <c r="L42" s="107" t="str">
        <f t="shared" si="1"/>
        <v>CNYAM1L60YN</v>
      </c>
      <c r="M42" s="107" t="str">
        <v>CNYAM1L60YN=TRHK</v>
      </c>
      <c r="N42" s="158" t="s">
        <v>81</v>
      </c>
      <c r="O42" s="158" t="s">
        <v>81</v>
      </c>
      <c r="P42" s="158" t="s">
        <v>81</v>
      </c>
      <c r="Q42" s="158" t="s">
        <v>81</v>
      </c>
      <c r="R42" s="158" t="e">
        <f t="shared" si="3"/>
        <v>#DIV/0!</v>
      </c>
      <c r="S42" s="120"/>
      <c r="T42" s="158" t="e">
        <v>#NUM!</v>
      </c>
      <c r="U42" s="120"/>
      <c r="V42" s="158" t="e">
        <v>#DIV/0!</v>
      </c>
      <c r="W42" s="158" t="e">
        <f>_xll.qlSimpleQuoteSetValue(F42,V42/100,Trigger)</f>
        <v>#NUM!</v>
      </c>
      <c r="X42" s="80"/>
      <c r="AD42" s="122"/>
    </row>
    <row r="43" spans="1:30" x14ac:dyDescent="0.2">
      <c r="A43" s="80"/>
      <c r="B43" s="80"/>
      <c r="C43" s="80"/>
      <c r="D43" s="80"/>
      <c r="E43" s="80"/>
      <c r="F43" s="80"/>
      <c r="G43" s="80"/>
      <c r="X43" s="80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8" width="10.7109375" style="78" customWidth="1"/>
    <col min="19" max="19" width="2.7109375" style="78" customWidth="1"/>
    <col min="20" max="20" width="10.7109375" style="78" customWidth="1"/>
    <col min="21" max="21" width="2.7109375" style="78" customWidth="1"/>
    <col min="22" max="23" width="10.7109375" style="78" customWidth="1"/>
    <col min="24" max="25" width="2.7109375" style="78" customWidth="1"/>
    <col min="26" max="16384" width="9.140625" style="78"/>
  </cols>
  <sheetData>
    <row r="1" spans="1:30" ht="11.25" customHeight="1" x14ac:dyDescent="0.2">
      <c r="A1" s="120"/>
      <c r="F1" s="78"/>
    </row>
    <row r="2" spans="1:30" ht="11.25" customHeight="1" x14ac:dyDescent="0.2">
      <c r="A2" s="120"/>
      <c r="F2" s="78"/>
      <c r="J2" s="140"/>
      <c r="K2" s="140"/>
      <c r="L2" s="140"/>
      <c r="M2" s="108" t="s">
        <v>163</v>
      </c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30" ht="11.25" customHeight="1" x14ac:dyDescent="0.2">
      <c r="A3" s="120"/>
      <c r="F3" s="78"/>
      <c r="H3" s="80"/>
      <c r="I3" s="80"/>
      <c r="S3" s="80"/>
      <c r="U3" s="80"/>
      <c r="W3" s="78">
        <f>_xll.ohTrigger(W5:W42)</f>
        <v>2</v>
      </c>
      <c r="X3" s="80"/>
    </row>
    <row r="4" spans="1:30" ht="22.5" x14ac:dyDescent="0.2">
      <c r="A4" s="80"/>
      <c r="B4" s="143"/>
      <c r="C4" s="144"/>
      <c r="D4" s="144"/>
      <c r="E4" s="133" t="s">
        <v>156</v>
      </c>
      <c r="F4" s="134" t="s">
        <v>155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_xll.RData(M5:M42,N4:Q4,"RTFEED:IDN",ReutersRtMode,,N5)</f>
        <v>Updated at 15:26:10</v>
      </c>
      <c r="N4" s="151" t="s">
        <v>74</v>
      </c>
      <c r="O4" s="151" t="s">
        <v>73</v>
      </c>
      <c r="P4" s="151" t="s">
        <v>85</v>
      </c>
      <c r="Q4" s="151" t="s">
        <v>91</v>
      </c>
      <c r="R4" s="151" t="s">
        <v>90</v>
      </c>
      <c r="S4" s="80"/>
      <c r="T4" s="151" t="s">
        <v>89</v>
      </c>
      <c r="U4" s="80"/>
      <c r="V4" s="151" t="s">
        <v>88</v>
      </c>
      <c r="W4" s="151" t="s">
        <v>87</v>
      </c>
      <c r="X4" s="80"/>
      <c r="AD4" s="121"/>
    </row>
    <row r="5" spans="1:30" ht="11.25" customHeight="1" x14ac:dyDescent="0.2">
      <c r="A5" s="80"/>
      <c r="B5" s="159" t="s">
        <v>13</v>
      </c>
      <c r="C5" s="160" t="s">
        <v>161</v>
      </c>
      <c r="D5" s="161" t="s">
        <v>167</v>
      </c>
      <c r="E5" s="84" t="str">
        <f t="shared" ref="E5:E42" si="0">OnCurrency&amp;$C5&amp;$D5&amp;$B5&amp;QuoteSuffix</f>
        <v>CNYAMOS1M_Quote</v>
      </c>
      <c r="F5" s="84" t="str">
        <f>_xll.qlSimpleQuote(OnCurrency&amp;$C5&amp;$D5&amp;$B5&amp;QuoteSuffix,,OnRateTickValue,Permanent,Trigger,ObjectOverwrite)</f>
        <v>CNYAMOS1M_Quote#0000</v>
      </c>
      <c r="G5" s="147" t="str">
        <f>_xll.ohRangeRetrieveError(F5)</f>
        <v/>
      </c>
      <c r="H5" s="80"/>
      <c r="I5" s="153" t="str">
        <f>B5</f>
        <v>1M</v>
      </c>
      <c r="J5" s="153" t="s">
        <v>161</v>
      </c>
      <c r="K5" s="153" t="s">
        <v>167</v>
      </c>
      <c r="L5" s="105" t="str">
        <f t="shared" ref="L5:L42" si="1">OnCurrency&amp;$J5&amp;$K5&amp;$I5</f>
        <v>CNYAMOS1M</v>
      </c>
      <c r="M5" s="105" t="str">
        <f t="array" ref="M5:M42">Instruments&amp;"="&amp;VLOOKUP(Contributor,ContributorTable,2,FALSE)</f>
        <v>CNYAMOS1M=TPSC</v>
      </c>
      <c r="N5" s="156">
        <v>2.85</v>
      </c>
      <c r="O5" s="156">
        <v>2.95</v>
      </c>
      <c r="P5" s="156">
        <v>0</v>
      </c>
      <c r="Q5" s="156">
        <v>0</v>
      </c>
      <c r="R5" s="156">
        <f>AVERAGE($N5,$O5)</f>
        <v>2.9000000000000004</v>
      </c>
      <c r="S5" s="120"/>
      <c r="T5" s="156">
        <v>3.33</v>
      </c>
      <c r="U5" s="120"/>
      <c r="V5" s="156">
        <f t="array" ref="V5:V42">QuoteLive</f>
        <v>2.9000000000000004</v>
      </c>
      <c r="W5" s="156">
        <f>_xll.qlSimpleQuoteSetValue(F5,V5/100,Trigger)</f>
        <v>0</v>
      </c>
      <c r="X5" s="80"/>
      <c r="AD5" s="122"/>
    </row>
    <row r="6" spans="1:30" ht="11.25" customHeight="1" x14ac:dyDescent="0.25">
      <c r="A6" s="80"/>
      <c r="B6" s="145" t="s">
        <v>11</v>
      </c>
      <c r="C6" s="146" t="s">
        <v>161</v>
      </c>
      <c r="D6" s="162" t="s">
        <v>167</v>
      </c>
      <c r="E6" s="86" t="str">
        <f t="shared" si="0"/>
        <v>CNYAMOS3M_Quote</v>
      </c>
      <c r="F6" s="86" t="str">
        <f>_xll.qlSimpleQuote(OnCurrency&amp;$C6&amp;$D6&amp;$B6&amp;QuoteSuffix,,OnRateTickValue,Permanent,Trigger,ObjectOverwrite)</f>
        <v>CNYAMOS3M_Quote#0000</v>
      </c>
      <c r="G6" s="147" t="str">
        <f>_xll.ohRangeRetrieveError(F6)</f>
        <v/>
      </c>
      <c r="H6" s="80"/>
      <c r="I6" s="154" t="str">
        <f t="shared" ref="I6:I42" si="2">B6</f>
        <v>3M</v>
      </c>
      <c r="J6" s="154" t="s">
        <v>161</v>
      </c>
      <c r="K6" s="154" t="s">
        <v>167</v>
      </c>
      <c r="L6" s="106" t="str">
        <f t="shared" si="1"/>
        <v>CNYAMOS3M</v>
      </c>
      <c r="M6" s="106" t="str">
        <v>CNYAMOS3M=TPSC</v>
      </c>
      <c r="N6" s="157">
        <v>2.85</v>
      </c>
      <c r="O6" s="157">
        <v>2.95</v>
      </c>
      <c r="P6" s="157">
        <v>0</v>
      </c>
      <c r="Q6" s="157">
        <v>0</v>
      </c>
      <c r="R6" s="157">
        <f t="shared" ref="R6:R42" si="3">AVERAGE($N6,$O6)</f>
        <v>2.9000000000000004</v>
      </c>
      <c r="S6" s="120"/>
      <c r="T6" s="157">
        <v>3.3600000000000003</v>
      </c>
      <c r="U6" s="120"/>
      <c r="V6" s="157">
        <v>2.9000000000000004</v>
      </c>
      <c r="W6" s="157">
        <f>_xll.qlSimpleQuoteSetValue(F6,V6/100,Trigger)</f>
        <v>0</v>
      </c>
      <c r="X6" s="80"/>
      <c r="AA6" s="141"/>
      <c r="AD6" s="122"/>
    </row>
    <row r="7" spans="1:30" ht="11.25" customHeight="1" x14ac:dyDescent="0.25">
      <c r="A7" s="80"/>
      <c r="B7" s="145" t="s">
        <v>10</v>
      </c>
      <c r="C7" s="146" t="s">
        <v>161</v>
      </c>
      <c r="D7" s="162" t="s">
        <v>167</v>
      </c>
      <c r="E7" s="86" t="str">
        <f t="shared" si="0"/>
        <v>CNYAMOS6M_Quote</v>
      </c>
      <c r="F7" s="86" t="str">
        <f>_xll.qlSimpleQuote(OnCurrency&amp;$C7&amp;$D7&amp;$B7&amp;QuoteSuffix,,OnRateTickValue,Permanent,Trigger,ObjectOverwrite)</f>
        <v>CNYAMOS6M_Quote#0000</v>
      </c>
      <c r="G7" s="147" t="str">
        <f>_xll.ohRangeRetrieveError(F7)</f>
        <v/>
      </c>
      <c r="H7" s="80"/>
      <c r="I7" s="154" t="str">
        <f t="shared" si="2"/>
        <v>6M</v>
      </c>
      <c r="J7" s="154" t="s">
        <v>161</v>
      </c>
      <c r="K7" s="154" t="s">
        <v>167</v>
      </c>
      <c r="L7" s="106" t="str">
        <f t="shared" si="1"/>
        <v>CNYAMOS6M</v>
      </c>
      <c r="M7" s="106" t="str">
        <v>CNYAMOS6M=TPSC</v>
      </c>
      <c r="N7" s="157">
        <v>2.95</v>
      </c>
      <c r="O7" s="157">
        <v>3.05</v>
      </c>
      <c r="P7" s="157">
        <v>0</v>
      </c>
      <c r="Q7" s="157">
        <v>0</v>
      </c>
      <c r="R7" s="157">
        <f t="shared" si="3"/>
        <v>3</v>
      </c>
      <c r="S7" s="120"/>
      <c r="T7" s="157">
        <v>3.37</v>
      </c>
      <c r="U7" s="120"/>
      <c r="V7" s="157">
        <v>3</v>
      </c>
      <c r="W7" s="157">
        <f>_xll.qlSimpleQuoteSetValue(F7,V7/100,Trigger)</f>
        <v>0</v>
      </c>
      <c r="X7" s="80"/>
      <c r="AA7" s="141"/>
      <c r="AC7" s="142"/>
      <c r="AD7" s="122"/>
    </row>
    <row r="8" spans="1:30" ht="11.25" customHeight="1" x14ac:dyDescent="0.25">
      <c r="A8" s="80"/>
      <c r="B8" s="145" t="s">
        <v>9</v>
      </c>
      <c r="C8" s="146" t="s">
        <v>161</v>
      </c>
      <c r="D8" s="162" t="s">
        <v>167</v>
      </c>
      <c r="E8" s="86" t="str">
        <f t="shared" si="0"/>
        <v>CNYAMOS9M_Quote</v>
      </c>
      <c r="F8" s="86" t="str">
        <f>_xll.qlSimpleQuote(OnCurrency&amp;$C8&amp;$D8&amp;$B8&amp;QuoteSuffix,,OnRateTickValue,Permanent,Trigger,ObjectOverwrite)</f>
        <v>CNYAMOS9M_Quote#0000</v>
      </c>
      <c r="G8" s="147" t="str">
        <f>_xll.ohRangeRetrieveError(F8)</f>
        <v/>
      </c>
      <c r="H8" s="80"/>
      <c r="I8" s="154" t="str">
        <f t="shared" si="2"/>
        <v>9M</v>
      </c>
      <c r="J8" s="154" t="s">
        <v>161</v>
      </c>
      <c r="K8" s="154" t="s">
        <v>167</v>
      </c>
      <c r="L8" s="106" t="str">
        <f t="shared" si="1"/>
        <v>CNYAMOS9M</v>
      </c>
      <c r="M8" s="106" t="str">
        <v>CNYAMOS9M=TPSC</v>
      </c>
      <c r="N8" s="157">
        <v>2.95</v>
      </c>
      <c r="O8" s="157">
        <v>3.05</v>
      </c>
      <c r="P8" s="157">
        <v>0</v>
      </c>
      <c r="Q8" s="157">
        <v>0</v>
      </c>
      <c r="R8" s="157">
        <f t="shared" si="3"/>
        <v>3</v>
      </c>
      <c r="S8" s="120"/>
      <c r="T8" s="157">
        <v>3.4000000000000004</v>
      </c>
      <c r="U8" s="120"/>
      <c r="V8" s="157">
        <v>3</v>
      </c>
      <c r="W8" s="157">
        <f>_xll.qlSimpleQuoteSetValue(F8,V8/100,Trigger)</f>
        <v>0</v>
      </c>
      <c r="X8" s="80"/>
      <c r="AB8" s="141"/>
      <c r="AC8" s="142"/>
      <c r="AD8" s="122"/>
    </row>
    <row r="9" spans="1:30" ht="11.25" customHeight="1" x14ac:dyDescent="0.2">
      <c r="A9" s="80"/>
      <c r="B9" s="145" t="s">
        <v>8</v>
      </c>
      <c r="C9" s="146" t="s">
        <v>161</v>
      </c>
      <c r="D9" s="162" t="s">
        <v>167</v>
      </c>
      <c r="E9" s="86" t="str">
        <f t="shared" si="0"/>
        <v>CNYAMOS1Y_Quote</v>
      </c>
      <c r="F9" s="86" t="str">
        <f>_xll.qlSimpleQuote(OnCurrency&amp;$C9&amp;$D9&amp;$B9&amp;QuoteSuffix,,OnRateTickValue,Permanent,Trigger,ObjectOverwrite)</f>
        <v>CNYAMOS1Y_Quote#0000</v>
      </c>
      <c r="G9" s="147" t="str">
        <f>_xll.ohRangeRetrieveError(F9)</f>
        <v/>
      </c>
      <c r="H9" s="80"/>
      <c r="I9" s="154" t="str">
        <f t="shared" si="2"/>
        <v>1Y</v>
      </c>
      <c r="J9" s="154" t="s">
        <v>161</v>
      </c>
      <c r="K9" s="154" t="s">
        <v>167</v>
      </c>
      <c r="L9" s="106" t="str">
        <f t="shared" si="1"/>
        <v>CNYAMOS1Y</v>
      </c>
      <c r="M9" s="106" t="str">
        <v>CNYAMOS1Y=TPSC</v>
      </c>
      <c r="N9" s="157">
        <v>2.98</v>
      </c>
      <c r="O9" s="157">
        <v>3.08</v>
      </c>
      <c r="P9" s="157">
        <v>0</v>
      </c>
      <c r="Q9" s="157">
        <v>0</v>
      </c>
      <c r="R9" s="157">
        <f t="shared" si="3"/>
        <v>3.0300000000000002</v>
      </c>
      <c r="S9" s="120"/>
      <c r="T9" s="157">
        <v>3.4299999999999997</v>
      </c>
      <c r="U9" s="120"/>
      <c r="V9" s="157">
        <v>3.0300000000000002</v>
      </c>
      <c r="W9" s="157">
        <f>_xll.qlSimpleQuoteSetValue(F9,V9/100,Trigger)</f>
        <v>0</v>
      </c>
      <c r="X9" s="80"/>
      <c r="AD9" s="122"/>
    </row>
    <row r="10" spans="1:30" ht="11.25" customHeight="1" x14ac:dyDescent="0.2">
      <c r="A10" s="80"/>
      <c r="B10" s="145" t="s">
        <v>49</v>
      </c>
      <c r="C10" s="146" t="s">
        <v>161</v>
      </c>
      <c r="D10" s="162" t="s">
        <v>167</v>
      </c>
      <c r="E10" s="86" t="str">
        <f t="shared" si="0"/>
        <v>CNYAMOS2Y_Quote</v>
      </c>
      <c r="F10" s="86" t="str">
        <f>_xll.qlSimpleQuote(OnCurrency&amp;$C10&amp;$D10&amp;$B10&amp;QuoteSuffix,,OnRateTickValue,Permanent,Trigger,ObjectOverwrite)</f>
        <v>CNYAMOS2Y_Quote#0000</v>
      </c>
      <c r="G10" s="147" t="str">
        <f>_xll.ohRangeRetrieveError(F10)</f>
        <v/>
      </c>
      <c r="H10" s="80"/>
      <c r="I10" s="154" t="str">
        <f t="shared" si="2"/>
        <v>2Y</v>
      </c>
      <c r="J10" s="154" t="s">
        <v>161</v>
      </c>
      <c r="K10" s="154" t="s">
        <v>167</v>
      </c>
      <c r="L10" s="106" t="str">
        <f t="shared" si="1"/>
        <v>CNYAMOS2Y</v>
      </c>
      <c r="M10" s="106" t="str">
        <v>CNYAMOS2Y=TPSC</v>
      </c>
      <c r="N10" s="157">
        <v>2.84</v>
      </c>
      <c r="O10" s="157">
        <v>3.24</v>
      </c>
      <c r="P10" s="157">
        <v>0</v>
      </c>
      <c r="Q10" s="157">
        <v>0</v>
      </c>
      <c r="R10" s="157">
        <f t="shared" si="3"/>
        <v>3.04</v>
      </c>
      <c r="S10" s="120"/>
      <c r="T10" s="157">
        <v>3.5300000000000002</v>
      </c>
      <c r="U10" s="120"/>
      <c r="V10" s="157">
        <v>3.04</v>
      </c>
      <c r="W10" s="157">
        <f>_xll.qlSimpleQuoteSetValue(F10,V10/100,Trigger)</f>
        <v>0</v>
      </c>
      <c r="X10" s="80"/>
      <c r="AD10" s="122"/>
    </row>
    <row r="11" spans="1:30" ht="11.25" customHeight="1" x14ac:dyDescent="0.2">
      <c r="A11" s="80"/>
      <c r="B11" s="145" t="s">
        <v>48</v>
      </c>
      <c r="C11" s="146" t="s">
        <v>161</v>
      </c>
      <c r="D11" s="162" t="s">
        <v>167</v>
      </c>
      <c r="E11" s="86" t="str">
        <f t="shared" si="0"/>
        <v>CNYAMOS3Y_Quote</v>
      </c>
      <c r="F11" s="86" t="str">
        <f>_xll.qlSimpleQuote(OnCurrency&amp;$C11&amp;$D11&amp;$B11&amp;QuoteSuffix,,OnRateTickValue,Permanent,Trigger,ObjectOverwrite)</f>
        <v>CNYAMOS3Y_Quote#0000</v>
      </c>
      <c r="G11" s="147" t="str">
        <f>_xll.ohRangeRetrieveError(F11)</f>
        <v/>
      </c>
      <c r="H11" s="80"/>
      <c r="I11" s="154" t="str">
        <f t="shared" si="2"/>
        <v>3Y</v>
      </c>
      <c r="J11" s="154" t="s">
        <v>161</v>
      </c>
      <c r="K11" s="154" t="s">
        <v>167</v>
      </c>
      <c r="L11" s="106" t="str">
        <f t="shared" si="1"/>
        <v>CNYAMOS3Y</v>
      </c>
      <c r="M11" s="106" t="str">
        <v>CNYAMOS3Y=TPSC</v>
      </c>
      <c r="N11" s="157">
        <v>2.86</v>
      </c>
      <c r="O11" s="157">
        <v>3.26</v>
      </c>
      <c r="P11" s="157">
        <v>0</v>
      </c>
      <c r="Q11" s="157">
        <v>0</v>
      </c>
      <c r="R11" s="157">
        <f t="shared" si="3"/>
        <v>3.0599999999999996</v>
      </c>
      <c r="S11" s="120"/>
      <c r="T11" s="157">
        <v>3.6399999999999997</v>
      </c>
      <c r="U11" s="120"/>
      <c r="V11" s="157">
        <v>3.0599999999999996</v>
      </c>
      <c r="W11" s="157">
        <f>_xll.qlSimpleQuoteSetValue(F11,V11/100,Trigger)</f>
        <v>0</v>
      </c>
      <c r="X11" s="80"/>
      <c r="AD11" s="122"/>
    </row>
    <row r="12" spans="1:30" ht="11.25" customHeight="1" x14ac:dyDescent="0.2">
      <c r="A12" s="80"/>
      <c r="B12" s="145" t="s">
        <v>47</v>
      </c>
      <c r="C12" s="146" t="s">
        <v>161</v>
      </c>
      <c r="D12" s="162" t="s">
        <v>167</v>
      </c>
      <c r="E12" s="86" t="str">
        <f t="shared" si="0"/>
        <v>CNYAMOS4Y_Quote</v>
      </c>
      <c r="F12" s="86" t="str">
        <f>_xll.qlSimpleQuote(OnCurrency&amp;$C12&amp;$D12&amp;$B12&amp;QuoteSuffix,,OnRateTickValue,Permanent,Trigger,ObjectOverwrite)</f>
        <v>CNYAMOS4Y_Quote#0000</v>
      </c>
      <c r="G12" s="147" t="str">
        <f>_xll.ohRangeRetrieveError(F12)</f>
        <v/>
      </c>
      <c r="H12" s="80"/>
      <c r="I12" s="154" t="str">
        <f t="shared" si="2"/>
        <v>4Y</v>
      </c>
      <c r="J12" s="154" t="s">
        <v>161</v>
      </c>
      <c r="K12" s="154" t="s">
        <v>167</v>
      </c>
      <c r="L12" s="106" t="str">
        <f t="shared" si="1"/>
        <v>CNYAMOS4Y</v>
      </c>
      <c r="M12" s="106" t="str">
        <v>CNYAMOS4Y=TPSC</v>
      </c>
      <c r="N12" s="157" t="s">
        <v>81</v>
      </c>
      <c r="O12" s="157" t="s">
        <v>81</v>
      </c>
      <c r="P12" s="157" t="s">
        <v>81</v>
      </c>
      <c r="Q12" s="157" t="s">
        <v>81</v>
      </c>
      <c r="R12" s="157" t="e">
        <f t="shared" si="3"/>
        <v>#DIV/0!</v>
      </c>
      <c r="S12" s="120"/>
      <c r="T12" s="157">
        <v>3.75</v>
      </c>
      <c r="U12" s="120"/>
      <c r="V12" s="157" t="e">
        <v>#DIV/0!</v>
      </c>
      <c r="W12" s="157" t="e">
        <f>_xll.qlSimpleQuoteSetValue(F12,V12/100,Trigger)</f>
        <v>#NUM!</v>
      </c>
      <c r="X12" s="80"/>
      <c r="AD12" s="122"/>
    </row>
    <row r="13" spans="1:30" ht="11.25" customHeight="1" x14ac:dyDescent="0.2">
      <c r="A13" s="80"/>
      <c r="B13" s="145" t="s">
        <v>46</v>
      </c>
      <c r="C13" s="146" t="s">
        <v>161</v>
      </c>
      <c r="D13" s="162" t="s">
        <v>167</v>
      </c>
      <c r="E13" s="86" t="str">
        <f t="shared" si="0"/>
        <v>CNYAMOS5Y_Quote</v>
      </c>
      <c r="F13" s="86" t="str">
        <f>_xll.qlSimpleQuote(OnCurrency&amp;$C13&amp;$D13&amp;$B13&amp;QuoteSuffix,,OnRateTickValue,Permanent,Trigger,ObjectOverwrite)</f>
        <v>CNYAMOS5Y_Quote#0000</v>
      </c>
      <c r="G13" s="147" t="str">
        <f>_xll.ohRangeRetrieveError(F13)</f>
        <v/>
      </c>
      <c r="H13" s="80"/>
      <c r="I13" s="154" t="str">
        <f t="shared" si="2"/>
        <v>5Y</v>
      </c>
      <c r="J13" s="154" t="s">
        <v>161</v>
      </c>
      <c r="K13" s="154" t="s">
        <v>167</v>
      </c>
      <c r="L13" s="106" t="str">
        <f t="shared" si="1"/>
        <v>CNYAMOS5Y</v>
      </c>
      <c r="M13" s="106" t="str">
        <v>CNYAMOS5Y=TPSC</v>
      </c>
      <c r="N13" s="157" t="s">
        <v>81</v>
      </c>
      <c r="O13" s="157" t="s">
        <v>81</v>
      </c>
      <c r="P13" s="157" t="s">
        <v>81</v>
      </c>
      <c r="Q13" s="157" t="s">
        <v>81</v>
      </c>
      <c r="R13" s="157" t="e">
        <f t="shared" si="3"/>
        <v>#DIV/0!</v>
      </c>
      <c r="S13" s="120"/>
      <c r="T13" s="157">
        <v>3.87</v>
      </c>
      <c r="U13" s="120"/>
      <c r="V13" s="157" t="e">
        <v>#DIV/0!</v>
      </c>
      <c r="W13" s="157" t="e">
        <f>_xll.qlSimpleQuoteSetValue(F13,V13/100,Trigger)</f>
        <v>#NUM!</v>
      </c>
      <c r="X13" s="80"/>
      <c r="AD13" s="122"/>
    </row>
    <row r="14" spans="1:30" ht="11.25" customHeight="1" x14ac:dyDescent="0.2">
      <c r="A14" s="80"/>
      <c r="B14" s="145" t="s">
        <v>45</v>
      </c>
      <c r="C14" s="146" t="s">
        <v>161</v>
      </c>
      <c r="D14" s="162" t="s">
        <v>167</v>
      </c>
      <c r="E14" s="86" t="str">
        <f t="shared" si="0"/>
        <v>CNYAMOS6Y_Quote</v>
      </c>
      <c r="F14" s="86" t="str">
        <f>_xll.qlSimpleQuote(OnCurrency&amp;$C14&amp;$D14&amp;$B14&amp;QuoteSuffix,,OnRateTickValue,Permanent,Trigger,ObjectOverwrite)</f>
        <v>CNYAMOS6Y_Quote#0000</v>
      </c>
      <c r="G14" s="147" t="str">
        <f>_xll.ohRangeRetrieveError(F14)</f>
        <v/>
      </c>
      <c r="H14" s="80"/>
      <c r="I14" s="154" t="str">
        <f t="shared" si="2"/>
        <v>6Y</v>
      </c>
      <c r="J14" s="154" t="s">
        <v>161</v>
      </c>
      <c r="K14" s="154" t="s">
        <v>167</v>
      </c>
      <c r="L14" s="106" t="str">
        <f t="shared" si="1"/>
        <v>CNYAMOS6Y</v>
      </c>
      <c r="M14" s="106" t="str">
        <v>CNYAMOS6Y=TPSC</v>
      </c>
      <c r="N14" s="157" t="s">
        <v>81</v>
      </c>
      <c r="O14" s="157" t="s">
        <v>81</v>
      </c>
      <c r="P14" s="157" t="s">
        <v>81</v>
      </c>
      <c r="Q14" s="157" t="s">
        <v>81</v>
      </c>
      <c r="R14" s="157" t="e">
        <f t="shared" si="3"/>
        <v>#DIV/0!</v>
      </c>
      <c r="S14" s="120"/>
      <c r="T14" s="157">
        <v>3.9299999999999997</v>
      </c>
      <c r="U14" s="120"/>
      <c r="V14" s="157" t="e">
        <v>#DIV/0!</v>
      </c>
      <c r="W14" s="157" t="e">
        <f>_xll.qlSimpleQuoteSetValue(F14,V14/100,Trigger)</f>
        <v>#NUM!</v>
      </c>
      <c r="X14" s="80"/>
      <c r="AD14" s="122"/>
    </row>
    <row r="15" spans="1:30" ht="11.25" customHeight="1" x14ac:dyDescent="0.2">
      <c r="A15" s="80"/>
      <c r="B15" s="145" t="s">
        <v>44</v>
      </c>
      <c r="C15" s="146" t="s">
        <v>161</v>
      </c>
      <c r="D15" s="162" t="s">
        <v>167</v>
      </c>
      <c r="E15" s="86" t="str">
        <f t="shared" si="0"/>
        <v>CNYAMOS7Y_Quote</v>
      </c>
      <c r="F15" s="86" t="str">
        <f>_xll.qlSimpleQuote(OnCurrency&amp;$C15&amp;$D15&amp;$B15&amp;QuoteSuffix,,OnRateTickValue,Permanent,Trigger,ObjectOverwrite)</f>
        <v>CNYAMOS7Y_Quote#0000</v>
      </c>
      <c r="G15" s="147" t="str">
        <f>_xll.ohRangeRetrieveError(F15)</f>
        <v/>
      </c>
      <c r="H15" s="80"/>
      <c r="I15" s="154" t="str">
        <f t="shared" si="2"/>
        <v>7Y</v>
      </c>
      <c r="J15" s="154" t="s">
        <v>161</v>
      </c>
      <c r="K15" s="154" t="s">
        <v>167</v>
      </c>
      <c r="L15" s="106" t="str">
        <f t="shared" si="1"/>
        <v>CNYAMOS7Y</v>
      </c>
      <c r="M15" s="106" t="str">
        <v>CNYAMOS7Y=TPSC</v>
      </c>
      <c r="N15" s="157" t="s">
        <v>81</v>
      </c>
      <c r="O15" s="157" t="s">
        <v>81</v>
      </c>
      <c r="P15" s="157" t="s">
        <v>81</v>
      </c>
      <c r="Q15" s="157" t="s">
        <v>81</v>
      </c>
      <c r="R15" s="157" t="e">
        <f t="shared" si="3"/>
        <v>#DIV/0!</v>
      </c>
      <c r="S15" s="120"/>
      <c r="T15" s="157">
        <v>4</v>
      </c>
      <c r="U15" s="120"/>
      <c r="V15" s="157" t="e">
        <v>#DIV/0!</v>
      </c>
      <c r="W15" s="157" t="e">
        <f>_xll.qlSimpleQuoteSetValue(F15,V15/100,Trigger)</f>
        <v>#NUM!</v>
      </c>
      <c r="X15" s="80"/>
      <c r="AD15" s="122"/>
    </row>
    <row r="16" spans="1:30" ht="11.25" customHeight="1" x14ac:dyDescent="0.2">
      <c r="A16" s="80"/>
      <c r="B16" s="145" t="s">
        <v>43</v>
      </c>
      <c r="C16" s="146" t="s">
        <v>161</v>
      </c>
      <c r="D16" s="162" t="s">
        <v>167</v>
      </c>
      <c r="E16" s="86" t="str">
        <f t="shared" si="0"/>
        <v>CNYAMOS8Y_Quote</v>
      </c>
      <c r="F16" s="86" t="str">
        <f>_xll.qlSimpleQuote(OnCurrency&amp;$C16&amp;$D16&amp;$B16&amp;QuoteSuffix,,OnRateTickValue,Permanent,Trigger,ObjectOverwrite)</f>
        <v>CNYAMOS8Y_Quote#0000</v>
      </c>
      <c r="G16" s="147" t="str">
        <f>_xll.ohRangeRetrieveError(F16)</f>
        <v/>
      </c>
      <c r="H16" s="80"/>
      <c r="I16" s="154" t="str">
        <f t="shared" si="2"/>
        <v>8Y</v>
      </c>
      <c r="J16" s="154" t="s">
        <v>161</v>
      </c>
      <c r="K16" s="154" t="s">
        <v>167</v>
      </c>
      <c r="L16" s="106" t="str">
        <f t="shared" si="1"/>
        <v>CNYAMOS8Y</v>
      </c>
      <c r="M16" s="106" t="str">
        <v>CNYAMOS8Y=TPSC</v>
      </c>
      <c r="N16" s="157" t="s">
        <v>81</v>
      </c>
      <c r="O16" s="157" t="s">
        <v>81</v>
      </c>
      <c r="P16" s="157" t="s">
        <v>81</v>
      </c>
      <c r="Q16" s="157" t="s">
        <v>81</v>
      </c>
      <c r="R16" s="157" t="e">
        <f t="shared" si="3"/>
        <v>#DIV/0!</v>
      </c>
      <c r="S16" s="120"/>
      <c r="T16" s="157">
        <v>4.04</v>
      </c>
      <c r="U16" s="120"/>
      <c r="V16" s="157" t="e">
        <v>#DIV/0!</v>
      </c>
      <c r="W16" s="157" t="e">
        <f>_xll.qlSimpleQuoteSetValue(F16,V16/100,Trigger)</f>
        <v>#NUM!</v>
      </c>
      <c r="X16" s="80"/>
      <c r="AD16" s="122"/>
    </row>
    <row r="17" spans="1:30" ht="11.25" customHeight="1" x14ac:dyDescent="0.2">
      <c r="A17" s="80"/>
      <c r="B17" s="145" t="s">
        <v>42</v>
      </c>
      <c r="C17" s="146" t="s">
        <v>161</v>
      </c>
      <c r="D17" s="162" t="s">
        <v>167</v>
      </c>
      <c r="E17" s="86" t="str">
        <f t="shared" si="0"/>
        <v>CNYAMOS9Y_Quote</v>
      </c>
      <c r="F17" s="86" t="str">
        <f>_xll.qlSimpleQuote(OnCurrency&amp;$C17&amp;$D17&amp;$B17&amp;QuoteSuffix,,OnRateTickValue,Permanent,Trigger,ObjectOverwrite)</f>
        <v>CNYAMOS9Y_Quote#0000</v>
      </c>
      <c r="G17" s="147" t="str">
        <f>_xll.ohRangeRetrieveError(F17)</f>
        <v/>
      </c>
      <c r="H17" s="80"/>
      <c r="I17" s="154" t="str">
        <f t="shared" si="2"/>
        <v>9Y</v>
      </c>
      <c r="J17" s="154" t="s">
        <v>161</v>
      </c>
      <c r="K17" s="154" t="s">
        <v>167</v>
      </c>
      <c r="L17" s="106" t="str">
        <f t="shared" si="1"/>
        <v>CNYAMOS9Y</v>
      </c>
      <c r="M17" s="106" t="str">
        <v>CNYAMOS9Y=TPSC</v>
      </c>
      <c r="N17" s="157" t="s">
        <v>81</v>
      </c>
      <c r="O17" s="157" t="s">
        <v>81</v>
      </c>
      <c r="P17" s="157" t="s">
        <v>81</v>
      </c>
      <c r="Q17" s="157" t="s">
        <v>81</v>
      </c>
      <c r="R17" s="157" t="e">
        <f t="shared" si="3"/>
        <v>#DIV/0!</v>
      </c>
      <c r="S17" s="120"/>
      <c r="T17" s="157">
        <v>4.08</v>
      </c>
      <c r="U17" s="120"/>
      <c r="V17" s="157" t="e">
        <v>#DIV/0!</v>
      </c>
      <c r="W17" s="157" t="e">
        <f>_xll.qlSimpleQuoteSetValue(F17,V17/100,Trigger)</f>
        <v>#NUM!</v>
      </c>
      <c r="X17" s="80"/>
      <c r="AD17" s="122"/>
    </row>
    <row r="18" spans="1:30" ht="11.25" customHeight="1" x14ac:dyDescent="0.2">
      <c r="A18" s="80"/>
      <c r="B18" s="145" t="s">
        <v>41</v>
      </c>
      <c r="C18" s="146" t="s">
        <v>161</v>
      </c>
      <c r="D18" s="162" t="s">
        <v>167</v>
      </c>
      <c r="E18" s="86" t="str">
        <f t="shared" si="0"/>
        <v>CNYAMOS10Y_Quote</v>
      </c>
      <c r="F18" s="86" t="str">
        <f>_xll.qlSimpleQuote(OnCurrency&amp;$C18&amp;$D18&amp;$B18&amp;QuoteSuffix,,OnRateTickValue,Permanent,Trigger,ObjectOverwrite)</f>
        <v>CNYAMOS10Y_Quote#0000</v>
      </c>
      <c r="G18" s="147" t="str">
        <f>_xll.ohRangeRetrieveError(F18)</f>
        <v/>
      </c>
      <c r="H18" s="80"/>
      <c r="I18" s="154" t="str">
        <f t="shared" si="2"/>
        <v>10Y</v>
      </c>
      <c r="J18" s="154" t="s">
        <v>161</v>
      </c>
      <c r="K18" s="154" t="s">
        <v>167</v>
      </c>
      <c r="L18" s="106" t="str">
        <f t="shared" si="1"/>
        <v>CNYAMOS10Y</v>
      </c>
      <c r="M18" s="106" t="str">
        <v>CNYAMOS10Y=TPSC</v>
      </c>
      <c r="N18" s="157" t="s">
        <v>81</v>
      </c>
      <c r="O18" s="157" t="s">
        <v>81</v>
      </c>
      <c r="P18" s="157" t="s">
        <v>81</v>
      </c>
      <c r="Q18" s="157" t="s">
        <v>81</v>
      </c>
      <c r="R18" s="157" t="e">
        <f t="shared" si="3"/>
        <v>#DIV/0!</v>
      </c>
      <c r="S18" s="120"/>
      <c r="T18" s="157">
        <v>4.1099999999999994</v>
      </c>
      <c r="U18" s="120"/>
      <c r="V18" s="157" t="e">
        <v>#DIV/0!</v>
      </c>
      <c r="W18" s="157" t="e">
        <f>_xll.qlSimpleQuoteSetValue(F18,V18/100,Trigger)</f>
        <v>#NUM!</v>
      </c>
      <c r="X18" s="80"/>
      <c r="AD18" s="122"/>
    </row>
    <row r="19" spans="1:30" ht="11.25" customHeight="1" x14ac:dyDescent="0.2">
      <c r="A19" s="80"/>
      <c r="B19" s="145" t="s">
        <v>40</v>
      </c>
      <c r="C19" s="146" t="s">
        <v>161</v>
      </c>
      <c r="D19" s="162" t="s">
        <v>167</v>
      </c>
      <c r="E19" s="86" t="str">
        <f t="shared" si="0"/>
        <v>CNYAMOS11Y_Quote</v>
      </c>
      <c r="F19" s="86" t="str">
        <f>_xll.qlSimpleQuote(OnCurrency&amp;$C19&amp;$D19&amp;$B19&amp;QuoteSuffix,,OnRateTickValue,Permanent,Trigger,ObjectOverwrite)</f>
        <v>CNYAMOS11Y_Quote#0000</v>
      </c>
      <c r="G19" s="147" t="str">
        <f>_xll.ohRangeRetrieveError(F19)</f>
        <v/>
      </c>
      <c r="H19" s="80"/>
      <c r="I19" s="154" t="str">
        <f t="shared" si="2"/>
        <v>11Y</v>
      </c>
      <c r="J19" s="154" t="s">
        <v>161</v>
      </c>
      <c r="K19" s="154" t="s">
        <v>167</v>
      </c>
      <c r="L19" s="106" t="str">
        <f t="shared" si="1"/>
        <v>CNYAMOS11Y</v>
      </c>
      <c r="M19" s="106" t="str">
        <v>CNYAMOS11Y=TPSC</v>
      </c>
      <c r="N19" s="157" t="s">
        <v>81</v>
      </c>
      <c r="O19" s="157" t="s">
        <v>81</v>
      </c>
      <c r="P19" s="157" t="s">
        <v>81</v>
      </c>
      <c r="Q19" s="157" t="s">
        <v>81</v>
      </c>
      <c r="R19" s="157" t="e">
        <f t="shared" si="3"/>
        <v>#DIV/0!</v>
      </c>
      <c r="S19" s="120"/>
      <c r="T19" s="157" t="e">
        <v>#NUM!</v>
      </c>
      <c r="U19" s="120"/>
      <c r="V19" s="157" t="e">
        <v>#DIV/0!</v>
      </c>
      <c r="W19" s="157" t="e">
        <f>_xll.qlSimpleQuoteSetValue(F19,V19/100,Trigger)</f>
        <v>#NUM!</v>
      </c>
      <c r="X19" s="80"/>
      <c r="AD19" s="122"/>
    </row>
    <row r="20" spans="1:30" ht="11.25" customHeight="1" x14ac:dyDescent="0.2">
      <c r="A20" s="80"/>
      <c r="B20" s="145" t="s">
        <v>39</v>
      </c>
      <c r="C20" s="146" t="s">
        <v>161</v>
      </c>
      <c r="D20" s="162" t="s">
        <v>167</v>
      </c>
      <c r="E20" s="86" t="str">
        <f t="shared" si="0"/>
        <v>CNYAMOS12Y_Quote</v>
      </c>
      <c r="F20" s="86" t="str">
        <f>_xll.qlSimpleQuote(OnCurrency&amp;$C20&amp;$D20&amp;$B20&amp;QuoteSuffix,,OnRateTickValue,Permanent,Trigger,ObjectOverwrite)</f>
        <v>CNYAMOS12Y_Quote#0000</v>
      </c>
      <c r="G20" s="147" t="str">
        <f>_xll.ohRangeRetrieveError(F20)</f>
        <v/>
      </c>
      <c r="H20" s="80"/>
      <c r="I20" s="154" t="str">
        <f t="shared" si="2"/>
        <v>12Y</v>
      </c>
      <c r="J20" s="154" t="s">
        <v>161</v>
      </c>
      <c r="K20" s="154" t="s">
        <v>167</v>
      </c>
      <c r="L20" s="106" t="str">
        <f t="shared" si="1"/>
        <v>CNYAMOS12Y</v>
      </c>
      <c r="M20" s="106" t="str">
        <v>CNYAMOS12Y=TPSC</v>
      </c>
      <c r="N20" s="157" t="s">
        <v>81</v>
      </c>
      <c r="O20" s="157" t="s">
        <v>81</v>
      </c>
      <c r="P20" s="157" t="s">
        <v>81</v>
      </c>
      <c r="Q20" s="157" t="s">
        <v>81</v>
      </c>
      <c r="R20" s="157" t="e">
        <f t="shared" si="3"/>
        <v>#DIV/0!</v>
      </c>
      <c r="S20" s="120"/>
      <c r="T20" s="157" t="e">
        <v>#NUM!</v>
      </c>
      <c r="U20" s="120"/>
      <c r="V20" s="157" t="e">
        <v>#DIV/0!</v>
      </c>
      <c r="W20" s="157" t="e">
        <f>_xll.qlSimpleQuoteSetValue(F20,V20/100,Trigger)</f>
        <v>#NUM!</v>
      </c>
      <c r="X20" s="80"/>
      <c r="AD20" s="122"/>
    </row>
    <row r="21" spans="1:30" ht="11.25" customHeight="1" x14ac:dyDescent="0.2">
      <c r="A21" s="80"/>
      <c r="B21" s="145" t="s">
        <v>38</v>
      </c>
      <c r="C21" s="146" t="s">
        <v>161</v>
      </c>
      <c r="D21" s="162" t="s">
        <v>167</v>
      </c>
      <c r="E21" s="86" t="str">
        <f t="shared" si="0"/>
        <v>CNYAMOS13Y_Quote</v>
      </c>
      <c r="F21" s="86" t="str">
        <f>_xll.qlSimpleQuote(OnCurrency&amp;$C21&amp;$D21&amp;$B21&amp;QuoteSuffix,,OnRateTickValue,Permanent,Trigger,ObjectOverwrite)</f>
        <v>CNYAMOS13Y_Quote#0000</v>
      </c>
      <c r="G21" s="147" t="str">
        <f>_xll.ohRangeRetrieveError(F21)</f>
        <v/>
      </c>
      <c r="H21" s="80"/>
      <c r="I21" s="154" t="str">
        <f t="shared" si="2"/>
        <v>13Y</v>
      </c>
      <c r="J21" s="154" t="s">
        <v>161</v>
      </c>
      <c r="K21" s="154" t="s">
        <v>167</v>
      </c>
      <c r="L21" s="106" t="str">
        <f t="shared" si="1"/>
        <v>CNYAMOS13Y</v>
      </c>
      <c r="M21" s="106" t="str">
        <v>CNYAMOS13Y=TPSC</v>
      </c>
      <c r="N21" s="157" t="s">
        <v>81</v>
      </c>
      <c r="O21" s="157" t="s">
        <v>81</v>
      </c>
      <c r="P21" s="157" t="s">
        <v>81</v>
      </c>
      <c r="Q21" s="157" t="s">
        <v>81</v>
      </c>
      <c r="R21" s="157" t="e">
        <f t="shared" si="3"/>
        <v>#DIV/0!</v>
      </c>
      <c r="S21" s="120"/>
      <c r="T21" s="157" t="e">
        <v>#NUM!</v>
      </c>
      <c r="U21" s="120"/>
      <c r="V21" s="157" t="e">
        <v>#DIV/0!</v>
      </c>
      <c r="W21" s="157" t="e">
        <f>_xll.qlSimpleQuoteSetValue(F21,V21/100,Trigger)</f>
        <v>#NUM!</v>
      </c>
      <c r="X21" s="80"/>
      <c r="AD21" s="122"/>
    </row>
    <row r="22" spans="1:30" ht="11.25" customHeight="1" x14ac:dyDescent="0.2">
      <c r="A22" s="80"/>
      <c r="B22" s="145" t="s">
        <v>37</v>
      </c>
      <c r="C22" s="146" t="s">
        <v>161</v>
      </c>
      <c r="D22" s="162" t="s">
        <v>167</v>
      </c>
      <c r="E22" s="86" t="str">
        <f t="shared" si="0"/>
        <v>CNYAMOS14Y_Quote</v>
      </c>
      <c r="F22" s="86" t="str">
        <f>_xll.qlSimpleQuote(OnCurrency&amp;$C22&amp;$D22&amp;$B22&amp;QuoteSuffix,,OnRateTickValue,Permanent,Trigger,ObjectOverwrite)</f>
        <v>CNYAMOS14Y_Quote#0000</v>
      </c>
      <c r="G22" s="147" t="str">
        <f>_xll.ohRangeRetrieveError(F22)</f>
        <v/>
      </c>
      <c r="H22" s="80"/>
      <c r="I22" s="154" t="str">
        <f t="shared" si="2"/>
        <v>14Y</v>
      </c>
      <c r="J22" s="154" t="s">
        <v>161</v>
      </c>
      <c r="K22" s="154" t="s">
        <v>167</v>
      </c>
      <c r="L22" s="106" t="str">
        <f t="shared" si="1"/>
        <v>CNYAMOS14Y</v>
      </c>
      <c r="M22" s="106" t="str">
        <v>CNYAMOS14Y=TPSC</v>
      </c>
      <c r="N22" s="157" t="s">
        <v>81</v>
      </c>
      <c r="O22" s="157" t="s">
        <v>81</v>
      </c>
      <c r="P22" s="157" t="s">
        <v>81</v>
      </c>
      <c r="Q22" s="157" t="s">
        <v>81</v>
      </c>
      <c r="R22" s="157" t="e">
        <f t="shared" si="3"/>
        <v>#DIV/0!</v>
      </c>
      <c r="S22" s="120"/>
      <c r="T22" s="157" t="e">
        <v>#NUM!</v>
      </c>
      <c r="U22" s="120"/>
      <c r="V22" s="157" t="e">
        <v>#DIV/0!</v>
      </c>
      <c r="W22" s="157" t="e">
        <f>_xll.qlSimpleQuoteSetValue(F22,V22/100,Trigger)</f>
        <v>#NUM!</v>
      </c>
      <c r="X22" s="80"/>
      <c r="AD22" s="122"/>
    </row>
    <row r="23" spans="1:30" ht="11.25" customHeight="1" x14ac:dyDescent="0.2">
      <c r="A23" s="80"/>
      <c r="B23" s="145" t="s">
        <v>36</v>
      </c>
      <c r="C23" s="146" t="s">
        <v>161</v>
      </c>
      <c r="D23" s="162" t="s">
        <v>167</v>
      </c>
      <c r="E23" s="86" t="str">
        <f t="shared" si="0"/>
        <v>CNYAMOS15Y_Quote</v>
      </c>
      <c r="F23" s="86" t="str">
        <f>_xll.qlSimpleQuote(OnCurrency&amp;$C23&amp;$D23&amp;$B23&amp;QuoteSuffix,,OnRateTickValue,Permanent,Trigger,ObjectOverwrite)</f>
        <v>CNYAMOS15Y_Quote#0000</v>
      </c>
      <c r="G23" s="147" t="str">
        <f>_xll.ohRangeRetrieveError(F23)</f>
        <v/>
      </c>
      <c r="H23" s="80"/>
      <c r="I23" s="154" t="str">
        <f t="shared" si="2"/>
        <v>15Y</v>
      </c>
      <c r="J23" s="154" t="s">
        <v>161</v>
      </c>
      <c r="K23" s="154" t="s">
        <v>167</v>
      </c>
      <c r="L23" s="106" t="str">
        <f t="shared" si="1"/>
        <v>CNYAMOS15Y</v>
      </c>
      <c r="M23" s="106" t="str">
        <v>CNYAMOS15Y=TPSC</v>
      </c>
      <c r="N23" s="157" t="s">
        <v>81</v>
      </c>
      <c r="O23" s="157" t="s">
        <v>81</v>
      </c>
      <c r="P23" s="157" t="s">
        <v>81</v>
      </c>
      <c r="Q23" s="157" t="s">
        <v>81</v>
      </c>
      <c r="R23" s="157" t="e">
        <f t="shared" si="3"/>
        <v>#DIV/0!</v>
      </c>
      <c r="S23" s="120"/>
      <c r="T23" s="157" t="e">
        <v>#NUM!</v>
      </c>
      <c r="U23" s="120"/>
      <c r="V23" s="157" t="e">
        <v>#DIV/0!</v>
      </c>
      <c r="W23" s="157" t="e">
        <f>_xll.qlSimpleQuoteSetValue(F23,V23/100,Trigger)</f>
        <v>#NUM!</v>
      </c>
      <c r="X23" s="80"/>
      <c r="AD23" s="122"/>
    </row>
    <row r="24" spans="1:30" ht="11.25" customHeight="1" x14ac:dyDescent="0.2">
      <c r="A24" s="80"/>
      <c r="B24" s="145" t="s">
        <v>35</v>
      </c>
      <c r="C24" s="146" t="s">
        <v>161</v>
      </c>
      <c r="D24" s="162" t="s">
        <v>167</v>
      </c>
      <c r="E24" s="86" t="str">
        <f t="shared" si="0"/>
        <v>CNYAMOS16Y_Quote</v>
      </c>
      <c r="F24" s="86" t="str">
        <f>_xll.qlSimpleQuote(OnCurrency&amp;$C24&amp;$D24&amp;$B24&amp;QuoteSuffix,,OnRateTickValue,Permanent,Trigger,ObjectOverwrite)</f>
        <v>CNYAMOS16Y_Quote#0000</v>
      </c>
      <c r="G24" s="147" t="str">
        <f>_xll.ohRangeRetrieveError(F24)</f>
        <v/>
      </c>
      <c r="H24" s="80"/>
      <c r="I24" s="154" t="str">
        <f t="shared" si="2"/>
        <v>16Y</v>
      </c>
      <c r="J24" s="154" t="s">
        <v>161</v>
      </c>
      <c r="K24" s="154" t="s">
        <v>167</v>
      </c>
      <c r="L24" s="106" t="str">
        <f t="shared" si="1"/>
        <v>CNYAMOS16Y</v>
      </c>
      <c r="M24" s="106" t="str">
        <v>CNYAMOS16Y=TPSC</v>
      </c>
      <c r="N24" s="157" t="s">
        <v>81</v>
      </c>
      <c r="O24" s="157" t="s">
        <v>81</v>
      </c>
      <c r="P24" s="157" t="s">
        <v>81</v>
      </c>
      <c r="Q24" s="157" t="s">
        <v>81</v>
      </c>
      <c r="R24" s="157" t="e">
        <f t="shared" si="3"/>
        <v>#DIV/0!</v>
      </c>
      <c r="S24" s="120"/>
      <c r="T24" s="157" t="e">
        <v>#NUM!</v>
      </c>
      <c r="U24" s="120"/>
      <c r="V24" s="157" t="e">
        <v>#DIV/0!</v>
      </c>
      <c r="W24" s="157" t="e">
        <f>_xll.qlSimpleQuoteSetValue(F24,V24/100,Trigger)</f>
        <v>#NUM!</v>
      </c>
      <c r="X24" s="80"/>
      <c r="AD24" s="122"/>
    </row>
    <row r="25" spans="1:30" ht="11.25" customHeight="1" x14ac:dyDescent="0.2">
      <c r="A25" s="80"/>
      <c r="B25" s="145" t="s">
        <v>34</v>
      </c>
      <c r="C25" s="146" t="s">
        <v>161</v>
      </c>
      <c r="D25" s="162" t="s">
        <v>167</v>
      </c>
      <c r="E25" s="86" t="str">
        <f t="shared" si="0"/>
        <v>CNYAMOS17Y_Quote</v>
      </c>
      <c r="F25" s="86" t="str">
        <f>_xll.qlSimpleQuote(OnCurrency&amp;$C25&amp;$D25&amp;$B25&amp;QuoteSuffix,,OnRateTickValue,Permanent,Trigger,ObjectOverwrite)</f>
        <v>CNYAMOS17Y_Quote#0000</v>
      </c>
      <c r="G25" s="147" t="str">
        <f>_xll.ohRangeRetrieveError(F25)</f>
        <v/>
      </c>
      <c r="H25" s="80"/>
      <c r="I25" s="154" t="str">
        <f t="shared" si="2"/>
        <v>17Y</v>
      </c>
      <c r="J25" s="154" t="s">
        <v>161</v>
      </c>
      <c r="K25" s="154" t="s">
        <v>167</v>
      </c>
      <c r="L25" s="106" t="str">
        <f t="shared" si="1"/>
        <v>CNYAMOS17Y</v>
      </c>
      <c r="M25" s="106" t="str">
        <v>CNYAMOS17Y=TPSC</v>
      </c>
      <c r="N25" s="157" t="s">
        <v>81</v>
      </c>
      <c r="O25" s="157" t="s">
        <v>81</v>
      </c>
      <c r="P25" s="157" t="s">
        <v>81</v>
      </c>
      <c r="Q25" s="157" t="s">
        <v>81</v>
      </c>
      <c r="R25" s="157" t="e">
        <f t="shared" si="3"/>
        <v>#DIV/0!</v>
      </c>
      <c r="S25" s="120"/>
      <c r="T25" s="157" t="e">
        <v>#NUM!</v>
      </c>
      <c r="U25" s="120"/>
      <c r="V25" s="157" t="e">
        <v>#DIV/0!</v>
      </c>
      <c r="W25" s="157" t="e">
        <f>_xll.qlSimpleQuoteSetValue(F25,V25/100,Trigger)</f>
        <v>#NUM!</v>
      </c>
      <c r="X25" s="80"/>
      <c r="AD25" s="122"/>
    </row>
    <row r="26" spans="1:30" ht="11.25" customHeight="1" x14ac:dyDescent="0.2">
      <c r="A26" s="80"/>
      <c r="B26" s="145" t="s">
        <v>33</v>
      </c>
      <c r="C26" s="146" t="s">
        <v>161</v>
      </c>
      <c r="D26" s="162" t="s">
        <v>167</v>
      </c>
      <c r="E26" s="86" t="str">
        <f t="shared" si="0"/>
        <v>CNYAMOS18Y_Quote</v>
      </c>
      <c r="F26" s="86" t="str">
        <f>_xll.qlSimpleQuote(OnCurrency&amp;$C26&amp;$D26&amp;$B26&amp;QuoteSuffix,,OnRateTickValue,Permanent,Trigger,ObjectOverwrite)</f>
        <v>CNYAMOS18Y_Quote#0000</v>
      </c>
      <c r="G26" s="147" t="str">
        <f>_xll.ohRangeRetrieveError(F26)</f>
        <v/>
      </c>
      <c r="H26" s="80"/>
      <c r="I26" s="154" t="str">
        <f t="shared" si="2"/>
        <v>18Y</v>
      </c>
      <c r="J26" s="154" t="s">
        <v>161</v>
      </c>
      <c r="K26" s="154" t="s">
        <v>167</v>
      </c>
      <c r="L26" s="106" t="str">
        <f t="shared" si="1"/>
        <v>CNYAMOS18Y</v>
      </c>
      <c r="M26" s="106" t="str">
        <v>CNYAMOS18Y=TPSC</v>
      </c>
      <c r="N26" s="157" t="s">
        <v>81</v>
      </c>
      <c r="O26" s="157" t="s">
        <v>81</v>
      </c>
      <c r="P26" s="157" t="s">
        <v>81</v>
      </c>
      <c r="Q26" s="157" t="s">
        <v>81</v>
      </c>
      <c r="R26" s="157" t="e">
        <f t="shared" si="3"/>
        <v>#DIV/0!</v>
      </c>
      <c r="S26" s="120"/>
      <c r="T26" s="157" t="e">
        <v>#NUM!</v>
      </c>
      <c r="U26" s="120"/>
      <c r="V26" s="157" t="e">
        <v>#DIV/0!</v>
      </c>
      <c r="W26" s="157" t="e">
        <f>_xll.qlSimpleQuoteSetValue(F26,V26/100,Trigger)</f>
        <v>#NUM!</v>
      </c>
      <c r="X26" s="80"/>
      <c r="AD26" s="122"/>
    </row>
    <row r="27" spans="1:30" ht="11.25" customHeight="1" x14ac:dyDescent="0.2">
      <c r="A27" s="80"/>
      <c r="B27" s="145" t="s">
        <v>32</v>
      </c>
      <c r="C27" s="146" t="s">
        <v>161</v>
      </c>
      <c r="D27" s="162" t="s">
        <v>167</v>
      </c>
      <c r="E27" s="86" t="str">
        <f t="shared" si="0"/>
        <v>CNYAMOS19Y_Quote</v>
      </c>
      <c r="F27" s="86" t="str">
        <f>_xll.qlSimpleQuote(OnCurrency&amp;$C27&amp;$D27&amp;$B27&amp;QuoteSuffix,,OnRateTickValue,Permanent,Trigger,ObjectOverwrite)</f>
        <v>CNYAMOS19Y_Quote#0000</v>
      </c>
      <c r="G27" s="147" t="str">
        <f>_xll.ohRangeRetrieveError(F27)</f>
        <v/>
      </c>
      <c r="H27" s="80"/>
      <c r="I27" s="154" t="str">
        <f t="shared" si="2"/>
        <v>19Y</v>
      </c>
      <c r="J27" s="154" t="s">
        <v>161</v>
      </c>
      <c r="K27" s="154" t="s">
        <v>167</v>
      </c>
      <c r="L27" s="106" t="str">
        <f t="shared" si="1"/>
        <v>CNYAMOS19Y</v>
      </c>
      <c r="M27" s="106" t="str">
        <v>CNYAMOS19Y=TPSC</v>
      </c>
      <c r="N27" s="157" t="s">
        <v>81</v>
      </c>
      <c r="O27" s="157" t="s">
        <v>81</v>
      </c>
      <c r="P27" s="157" t="s">
        <v>81</v>
      </c>
      <c r="Q27" s="157" t="s">
        <v>81</v>
      </c>
      <c r="R27" s="157" t="e">
        <f t="shared" si="3"/>
        <v>#DIV/0!</v>
      </c>
      <c r="S27" s="120"/>
      <c r="T27" s="157" t="e">
        <v>#NUM!</v>
      </c>
      <c r="U27" s="120"/>
      <c r="V27" s="157" t="e">
        <v>#DIV/0!</v>
      </c>
      <c r="W27" s="157" t="e">
        <f>_xll.qlSimpleQuoteSetValue(F27,V27/100,Trigger)</f>
        <v>#NUM!</v>
      </c>
      <c r="X27" s="80"/>
      <c r="AD27" s="122"/>
    </row>
    <row r="28" spans="1:30" ht="11.25" customHeight="1" x14ac:dyDescent="0.2">
      <c r="A28" s="80"/>
      <c r="B28" s="145" t="s">
        <v>31</v>
      </c>
      <c r="C28" s="146" t="s">
        <v>161</v>
      </c>
      <c r="D28" s="162" t="s">
        <v>167</v>
      </c>
      <c r="E28" s="86" t="str">
        <f t="shared" si="0"/>
        <v>CNYAMOS20Y_Quote</v>
      </c>
      <c r="F28" s="86" t="str">
        <f>_xll.qlSimpleQuote(OnCurrency&amp;$C28&amp;$D28&amp;$B28&amp;QuoteSuffix,,OnRateTickValue,Permanent,Trigger,ObjectOverwrite)</f>
        <v>CNYAMOS20Y_Quote#0000</v>
      </c>
      <c r="G28" s="147" t="str">
        <f>_xll.ohRangeRetrieveError(F28)</f>
        <v/>
      </c>
      <c r="H28" s="80"/>
      <c r="I28" s="154" t="str">
        <f t="shared" si="2"/>
        <v>20Y</v>
      </c>
      <c r="J28" s="154" t="s">
        <v>161</v>
      </c>
      <c r="K28" s="154" t="s">
        <v>167</v>
      </c>
      <c r="L28" s="106" t="str">
        <f t="shared" si="1"/>
        <v>CNYAMOS20Y</v>
      </c>
      <c r="M28" s="106" t="str">
        <v>CNYAMOS20Y=TPSC</v>
      </c>
      <c r="N28" s="157" t="s">
        <v>81</v>
      </c>
      <c r="O28" s="157" t="s">
        <v>81</v>
      </c>
      <c r="P28" s="157" t="s">
        <v>81</v>
      </c>
      <c r="Q28" s="157" t="s">
        <v>81</v>
      </c>
      <c r="R28" s="157" t="e">
        <f t="shared" si="3"/>
        <v>#DIV/0!</v>
      </c>
      <c r="S28" s="120"/>
      <c r="T28" s="157" t="e">
        <v>#NUM!</v>
      </c>
      <c r="U28" s="120"/>
      <c r="V28" s="157" t="e">
        <v>#DIV/0!</v>
      </c>
      <c r="W28" s="157" t="e">
        <f>_xll.qlSimpleQuoteSetValue(F28,V28/100,Trigger)</f>
        <v>#NUM!</v>
      </c>
      <c r="X28" s="80"/>
      <c r="AD28" s="122"/>
    </row>
    <row r="29" spans="1:30" ht="11.25" customHeight="1" x14ac:dyDescent="0.2">
      <c r="A29" s="80"/>
      <c r="B29" s="145" t="s">
        <v>30</v>
      </c>
      <c r="C29" s="146" t="s">
        <v>161</v>
      </c>
      <c r="D29" s="162" t="s">
        <v>167</v>
      </c>
      <c r="E29" s="86" t="str">
        <f t="shared" si="0"/>
        <v>CNYAMOS21Y_Quote</v>
      </c>
      <c r="F29" s="86" t="str">
        <f>_xll.qlSimpleQuote(OnCurrency&amp;$C29&amp;$D29&amp;$B29&amp;QuoteSuffix,,OnRateTickValue,Permanent,Trigger,ObjectOverwrite)</f>
        <v>CNYAMOS21Y_Quote#0000</v>
      </c>
      <c r="G29" s="147" t="str">
        <f>_xll.ohRangeRetrieveError(F29)</f>
        <v/>
      </c>
      <c r="H29" s="80"/>
      <c r="I29" s="154" t="str">
        <f t="shared" si="2"/>
        <v>21Y</v>
      </c>
      <c r="J29" s="154" t="s">
        <v>161</v>
      </c>
      <c r="K29" s="154" t="s">
        <v>167</v>
      </c>
      <c r="L29" s="106" t="str">
        <f t="shared" si="1"/>
        <v>CNYAMOS21Y</v>
      </c>
      <c r="M29" s="106" t="str">
        <v>CNYAMOS21Y=TPSC</v>
      </c>
      <c r="N29" s="157" t="s">
        <v>81</v>
      </c>
      <c r="O29" s="157" t="s">
        <v>81</v>
      </c>
      <c r="P29" s="157" t="s">
        <v>81</v>
      </c>
      <c r="Q29" s="157" t="s">
        <v>81</v>
      </c>
      <c r="R29" s="157" t="e">
        <f t="shared" si="3"/>
        <v>#DIV/0!</v>
      </c>
      <c r="S29" s="120"/>
      <c r="T29" s="157" t="e">
        <v>#NUM!</v>
      </c>
      <c r="U29" s="120"/>
      <c r="V29" s="157" t="e">
        <v>#DIV/0!</v>
      </c>
      <c r="W29" s="157" t="e">
        <f>_xll.qlSimpleQuoteSetValue(F29,V29/100,Trigger)</f>
        <v>#NUM!</v>
      </c>
      <c r="X29" s="80"/>
      <c r="AD29" s="122"/>
    </row>
    <row r="30" spans="1:30" ht="11.25" customHeight="1" x14ac:dyDescent="0.2">
      <c r="A30" s="80"/>
      <c r="B30" s="145" t="s">
        <v>29</v>
      </c>
      <c r="C30" s="146" t="s">
        <v>161</v>
      </c>
      <c r="D30" s="162" t="s">
        <v>167</v>
      </c>
      <c r="E30" s="86" t="str">
        <f t="shared" si="0"/>
        <v>CNYAMOS22Y_Quote</v>
      </c>
      <c r="F30" s="86" t="str">
        <f>_xll.qlSimpleQuote(OnCurrency&amp;$C30&amp;$D30&amp;$B30&amp;QuoteSuffix,,OnRateTickValue,Permanent,Trigger,ObjectOverwrite)</f>
        <v>CNYAMOS22Y_Quote#0000</v>
      </c>
      <c r="G30" s="147" t="str">
        <f>_xll.ohRangeRetrieveError(F30)</f>
        <v/>
      </c>
      <c r="H30" s="80"/>
      <c r="I30" s="154" t="str">
        <f t="shared" si="2"/>
        <v>22Y</v>
      </c>
      <c r="J30" s="154" t="s">
        <v>161</v>
      </c>
      <c r="K30" s="154" t="s">
        <v>167</v>
      </c>
      <c r="L30" s="106" t="str">
        <f t="shared" si="1"/>
        <v>CNYAMOS22Y</v>
      </c>
      <c r="M30" s="106" t="str">
        <v>CNYAMOS22Y=TPSC</v>
      </c>
      <c r="N30" s="157" t="s">
        <v>81</v>
      </c>
      <c r="O30" s="157" t="s">
        <v>81</v>
      </c>
      <c r="P30" s="157" t="s">
        <v>81</v>
      </c>
      <c r="Q30" s="157" t="s">
        <v>81</v>
      </c>
      <c r="R30" s="157" t="e">
        <f t="shared" si="3"/>
        <v>#DIV/0!</v>
      </c>
      <c r="S30" s="120"/>
      <c r="T30" s="157" t="e">
        <v>#NUM!</v>
      </c>
      <c r="U30" s="120"/>
      <c r="V30" s="157" t="e">
        <v>#DIV/0!</v>
      </c>
      <c r="W30" s="157" t="e">
        <f>_xll.qlSimpleQuoteSetValue(F30,V30/100,Trigger)</f>
        <v>#NUM!</v>
      </c>
      <c r="X30" s="80"/>
      <c r="AD30" s="122"/>
    </row>
    <row r="31" spans="1:30" ht="11.25" customHeight="1" x14ac:dyDescent="0.2">
      <c r="A31" s="80"/>
      <c r="B31" s="145" t="s">
        <v>28</v>
      </c>
      <c r="C31" s="146" t="s">
        <v>161</v>
      </c>
      <c r="D31" s="162" t="s">
        <v>167</v>
      </c>
      <c r="E31" s="86" t="str">
        <f t="shared" si="0"/>
        <v>CNYAMOS23Y_Quote</v>
      </c>
      <c r="F31" s="86" t="str">
        <f>_xll.qlSimpleQuote(OnCurrency&amp;$C31&amp;$D31&amp;$B31&amp;QuoteSuffix,,OnRateTickValue,Permanent,Trigger,ObjectOverwrite)</f>
        <v>CNYAMOS23Y_Quote#0000</v>
      </c>
      <c r="G31" s="147" t="str">
        <f>_xll.ohRangeRetrieveError(F31)</f>
        <v/>
      </c>
      <c r="H31" s="80"/>
      <c r="I31" s="154" t="str">
        <f t="shared" si="2"/>
        <v>23Y</v>
      </c>
      <c r="J31" s="154" t="s">
        <v>161</v>
      </c>
      <c r="K31" s="154" t="s">
        <v>167</v>
      </c>
      <c r="L31" s="106" t="str">
        <f t="shared" si="1"/>
        <v>CNYAMOS23Y</v>
      </c>
      <c r="M31" s="106" t="str">
        <v>CNYAMOS23Y=TPSC</v>
      </c>
      <c r="N31" s="157" t="s">
        <v>81</v>
      </c>
      <c r="O31" s="157" t="s">
        <v>81</v>
      </c>
      <c r="P31" s="157" t="s">
        <v>81</v>
      </c>
      <c r="Q31" s="157" t="s">
        <v>81</v>
      </c>
      <c r="R31" s="157" t="e">
        <f t="shared" si="3"/>
        <v>#DIV/0!</v>
      </c>
      <c r="S31" s="120"/>
      <c r="T31" s="157" t="e">
        <v>#NUM!</v>
      </c>
      <c r="U31" s="120"/>
      <c r="V31" s="157" t="e">
        <v>#DIV/0!</v>
      </c>
      <c r="W31" s="157" t="e">
        <f>_xll.qlSimpleQuoteSetValue(F31,V31/100,Trigger)</f>
        <v>#NUM!</v>
      </c>
      <c r="X31" s="80"/>
      <c r="AD31" s="122"/>
    </row>
    <row r="32" spans="1:30" ht="11.25" customHeight="1" x14ac:dyDescent="0.2">
      <c r="A32" s="80"/>
      <c r="B32" s="145" t="s">
        <v>27</v>
      </c>
      <c r="C32" s="146" t="s">
        <v>161</v>
      </c>
      <c r="D32" s="162" t="s">
        <v>167</v>
      </c>
      <c r="E32" s="86" t="str">
        <f t="shared" si="0"/>
        <v>CNYAMOS24Y_Quote</v>
      </c>
      <c r="F32" s="86" t="str">
        <f>_xll.qlSimpleQuote(OnCurrency&amp;$C32&amp;$D32&amp;$B32&amp;QuoteSuffix,,OnRateTickValue,Permanent,Trigger,ObjectOverwrite)</f>
        <v>CNYAMOS24Y_Quote#0000</v>
      </c>
      <c r="G32" s="147" t="str">
        <f>_xll.ohRangeRetrieveError(F32)</f>
        <v/>
      </c>
      <c r="H32" s="80"/>
      <c r="I32" s="154" t="str">
        <f t="shared" si="2"/>
        <v>24Y</v>
      </c>
      <c r="J32" s="154" t="s">
        <v>161</v>
      </c>
      <c r="K32" s="154" t="s">
        <v>167</v>
      </c>
      <c r="L32" s="106" t="str">
        <f t="shared" si="1"/>
        <v>CNYAMOS24Y</v>
      </c>
      <c r="M32" s="106" t="str">
        <v>CNYAMOS24Y=TPSC</v>
      </c>
      <c r="N32" s="157" t="s">
        <v>81</v>
      </c>
      <c r="O32" s="157" t="s">
        <v>81</v>
      </c>
      <c r="P32" s="157" t="s">
        <v>81</v>
      </c>
      <c r="Q32" s="157" t="s">
        <v>81</v>
      </c>
      <c r="R32" s="157" t="e">
        <f t="shared" si="3"/>
        <v>#DIV/0!</v>
      </c>
      <c r="S32" s="120"/>
      <c r="T32" s="157" t="e">
        <v>#NUM!</v>
      </c>
      <c r="U32" s="120"/>
      <c r="V32" s="157" t="e">
        <v>#DIV/0!</v>
      </c>
      <c r="W32" s="157" t="e">
        <f>_xll.qlSimpleQuoteSetValue(F32,V32/100,Trigger)</f>
        <v>#NUM!</v>
      </c>
      <c r="X32" s="80"/>
      <c r="AD32" s="122"/>
    </row>
    <row r="33" spans="1:30" ht="11.25" customHeight="1" x14ac:dyDescent="0.2">
      <c r="A33" s="80"/>
      <c r="B33" s="145" t="s">
        <v>26</v>
      </c>
      <c r="C33" s="146" t="s">
        <v>161</v>
      </c>
      <c r="D33" s="162" t="s">
        <v>167</v>
      </c>
      <c r="E33" s="86" t="str">
        <f t="shared" si="0"/>
        <v>CNYAMOS25Y_Quote</v>
      </c>
      <c r="F33" s="86" t="str">
        <f>_xll.qlSimpleQuote(OnCurrency&amp;$C33&amp;$D33&amp;$B33&amp;QuoteSuffix,,OnRateTickValue,Permanent,Trigger,ObjectOverwrite)</f>
        <v>CNYAMOS25Y_Quote#0000</v>
      </c>
      <c r="G33" s="147" t="str">
        <f>_xll.ohRangeRetrieveError(F33)</f>
        <v/>
      </c>
      <c r="H33" s="80"/>
      <c r="I33" s="154" t="str">
        <f t="shared" si="2"/>
        <v>25Y</v>
      </c>
      <c r="J33" s="154" t="s">
        <v>161</v>
      </c>
      <c r="K33" s="154" t="s">
        <v>167</v>
      </c>
      <c r="L33" s="106" t="str">
        <f t="shared" si="1"/>
        <v>CNYAMOS25Y</v>
      </c>
      <c r="M33" s="106" t="str">
        <v>CNYAMOS25Y=TPSC</v>
      </c>
      <c r="N33" s="157" t="s">
        <v>81</v>
      </c>
      <c r="O33" s="157" t="s">
        <v>81</v>
      </c>
      <c r="P33" s="157" t="s">
        <v>81</v>
      </c>
      <c r="Q33" s="157" t="s">
        <v>81</v>
      </c>
      <c r="R33" s="157" t="e">
        <f t="shared" si="3"/>
        <v>#DIV/0!</v>
      </c>
      <c r="S33" s="120"/>
      <c r="T33" s="157" t="e">
        <v>#NUM!</v>
      </c>
      <c r="U33" s="120"/>
      <c r="V33" s="157" t="e">
        <v>#DIV/0!</v>
      </c>
      <c r="W33" s="157" t="e">
        <f>_xll.qlSimpleQuoteSetValue(F33,V33/100,Trigger)</f>
        <v>#NUM!</v>
      </c>
      <c r="X33" s="80"/>
      <c r="AD33" s="122"/>
    </row>
    <row r="34" spans="1:30" ht="11.25" customHeight="1" x14ac:dyDescent="0.2">
      <c r="A34" s="80"/>
      <c r="B34" s="145" t="s">
        <v>25</v>
      </c>
      <c r="C34" s="146" t="s">
        <v>161</v>
      </c>
      <c r="D34" s="162" t="s">
        <v>167</v>
      </c>
      <c r="E34" s="86" t="str">
        <f t="shared" si="0"/>
        <v>CNYAMOS26Y_Quote</v>
      </c>
      <c r="F34" s="86" t="str">
        <f>_xll.qlSimpleQuote(OnCurrency&amp;$C34&amp;$D34&amp;$B34&amp;QuoteSuffix,,OnRateTickValue,Permanent,Trigger,ObjectOverwrite)</f>
        <v>CNYAMOS26Y_Quote#0000</v>
      </c>
      <c r="G34" s="147" t="str">
        <f>_xll.ohRangeRetrieveError(F34)</f>
        <v/>
      </c>
      <c r="H34" s="80"/>
      <c r="I34" s="154" t="str">
        <f t="shared" si="2"/>
        <v>26Y</v>
      </c>
      <c r="J34" s="154" t="s">
        <v>161</v>
      </c>
      <c r="K34" s="154" t="s">
        <v>167</v>
      </c>
      <c r="L34" s="106" t="str">
        <f t="shared" si="1"/>
        <v>CNYAMOS26Y</v>
      </c>
      <c r="M34" s="106" t="str">
        <v>CNYAMOS26Y=TPSC</v>
      </c>
      <c r="N34" s="157" t="s">
        <v>81</v>
      </c>
      <c r="O34" s="157" t="s">
        <v>81</v>
      </c>
      <c r="P34" s="157" t="s">
        <v>81</v>
      </c>
      <c r="Q34" s="157" t="s">
        <v>81</v>
      </c>
      <c r="R34" s="157" t="e">
        <f t="shared" si="3"/>
        <v>#DIV/0!</v>
      </c>
      <c r="S34" s="120"/>
      <c r="T34" s="157" t="e">
        <v>#NUM!</v>
      </c>
      <c r="U34" s="120"/>
      <c r="V34" s="157" t="e">
        <v>#DIV/0!</v>
      </c>
      <c r="W34" s="157" t="e">
        <f>_xll.qlSimpleQuoteSetValue(F34,V34/100,Trigger)</f>
        <v>#NUM!</v>
      </c>
      <c r="X34" s="80"/>
      <c r="AD34" s="122"/>
    </row>
    <row r="35" spans="1:30" ht="11.25" customHeight="1" x14ac:dyDescent="0.2">
      <c r="A35" s="80"/>
      <c r="B35" s="145" t="s">
        <v>24</v>
      </c>
      <c r="C35" s="146" t="s">
        <v>161</v>
      </c>
      <c r="D35" s="162" t="s">
        <v>167</v>
      </c>
      <c r="E35" s="86" t="str">
        <f t="shared" si="0"/>
        <v>CNYAMOS27Y_Quote</v>
      </c>
      <c r="F35" s="86" t="str">
        <f>_xll.qlSimpleQuote(OnCurrency&amp;$C35&amp;$D35&amp;$B35&amp;QuoteSuffix,,OnRateTickValue,Permanent,Trigger,ObjectOverwrite)</f>
        <v>CNYAMOS27Y_Quote#0000</v>
      </c>
      <c r="G35" s="147" t="str">
        <f>_xll.ohRangeRetrieveError(F35)</f>
        <v/>
      </c>
      <c r="H35" s="80"/>
      <c r="I35" s="154" t="str">
        <f t="shared" si="2"/>
        <v>27Y</v>
      </c>
      <c r="J35" s="154" t="s">
        <v>161</v>
      </c>
      <c r="K35" s="154" t="s">
        <v>167</v>
      </c>
      <c r="L35" s="106" t="str">
        <f t="shared" si="1"/>
        <v>CNYAMOS27Y</v>
      </c>
      <c r="M35" s="106" t="str">
        <v>CNYAMOS27Y=TPSC</v>
      </c>
      <c r="N35" s="157" t="s">
        <v>81</v>
      </c>
      <c r="O35" s="157" t="s">
        <v>81</v>
      </c>
      <c r="P35" s="157" t="s">
        <v>81</v>
      </c>
      <c r="Q35" s="157" t="s">
        <v>81</v>
      </c>
      <c r="R35" s="157" t="e">
        <f t="shared" si="3"/>
        <v>#DIV/0!</v>
      </c>
      <c r="S35" s="120"/>
      <c r="T35" s="157" t="e">
        <v>#NUM!</v>
      </c>
      <c r="U35" s="120"/>
      <c r="V35" s="157" t="e">
        <v>#DIV/0!</v>
      </c>
      <c r="W35" s="157" t="e">
        <f>_xll.qlSimpleQuoteSetValue(F35,V35/100,Trigger)</f>
        <v>#NUM!</v>
      </c>
      <c r="X35" s="80"/>
      <c r="AD35" s="122"/>
    </row>
    <row r="36" spans="1:30" ht="11.25" customHeight="1" x14ac:dyDescent="0.2">
      <c r="A36" s="80"/>
      <c r="B36" s="145" t="s">
        <v>23</v>
      </c>
      <c r="C36" s="146" t="s">
        <v>161</v>
      </c>
      <c r="D36" s="162" t="s">
        <v>167</v>
      </c>
      <c r="E36" s="86" t="str">
        <f t="shared" si="0"/>
        <v>CNYAMOS28Y_Quote</v>
      </c>
      <c r="F36" s="86" t="str">
        <f>_xll.qlSimpleQuote(OnCurrency&amp;$C36&amp;$D36&amp;$B36&amp;QuoteSuffix,,OnRateTickValue,Permanent,Trigger,ObjectOverwrite)</f>
        <v>CNYAMOS28Y_Quote#0000</v>
      </c>
      <c r="G36" s="147" t="str">
        <f>_xll.ohRangeRetrieveError(F36)</f>
        <v/>
      </c>
      <c r="H36" s="80"/>
      <c r="I36" s="154" t="str">
        <f t="shared" si="2"/>
        <v>28Y</v>
      </c>
      <c r="J36" s="154" t="s">
        <v>161</v>
      </c>
      <c r="K36" s="154" t="s">
        <v>167</v>
      </c>
      <c r="L36" s="106" t="str">
        <f t="shared" si="1"/>
        <v>CNYAMOS28Y</v>
      </c>
      <c r="M36" s="106" t="str">
        <v>CNYAMOS28Y=TPSC</v>
      </c>
      <c r="N36" s="157" t="s">
        <v>81</v>
      </c>
      <c r="O36" s="157" t="s">
        <v>81</v>
      </c>
      <c r="P36" s="157" t="s">
        <v>81</v>
      </c>
      <c r="Q36" s="157" t="s">
        <v>81</v>
      </c>
      <c r="R36" s="157" t="e">
        <f t="shared" si="3"/>
        <v>#DIV/0!</v>
      </c>
      <c r="S36" s="120"/>
      <c r="T36" s="157" t="e">
        <v>#NUM!</v>
      </c>
      <c r="U36" s="120"/>
      <c r="V36" s="157" t="e">
        <v>#DIV/0!</v>
      </c>
      <c r="W36" s="157" t="e">
        <f>_xll.qlSimpleQuoteSetValue(F36,V36/100,Trigger)</f>
        <v>#NUM!</v>
      </c>
      <c r="X36" s="80"/>
      <c r="AD36" s="122"/>
    </row>
    <row r="37" spans="1:30" ht="11.25" customHeight="1" x14ac:dyDescent="0.2">
      <c r="A37" s="80"/>
      <c r="B37" s="145" t="s">
        <v>22</v>
      </c>
      <c r="C37" s="146" t="s">
        <v>161</v>
      </c>
      <c r="D37" s="162" t="s">
        <v>167</v>
      </c>
      <c r="E37" s="86" t="str">
        <f t="shared" si="0"/>
        <v>CNYAMOS29Y_Quote</v>
      </c>
      <c r="F37" s="86" t="str">
        <f>_xll.qlSimpleQuote(OnCurrency&amp;$C37&amp;$D37&amp;$B37&amp;QuoteSuffix,,OnRateTickValue,Permanent,Trigger,ObjectOverwrite)</f>
        <v>CNYAMOS29Y_Quote#0000</v>
      </c>
      <c r="G37" s="147" t="str">
        <f>_xll.ohRangeRetrieveError(F37)</f>
        <v/>
      </c>
      <c r="H37" s="80"/>
      <c r="I37" s="154" t="str">
        <f t="shared" si="2"/>
        <v>29Y</v>
      </c>
      <c r="J37" s="154" t="s">
        <v>161</v>
      </c>
      <c r="K37" s="154" t="s">
        <v>167</v>
      </c>
      <c r="L37" s="106" t="str">
        <f t="shared" si="1"/>
        <v>CNYAMOS29Y</v>
      </c>
      <c r="M37" s="106" t="str">
        <v>CNYAMOS29Y=TPSC</v>
      </c>
      <c r="N37" s="157" t="s">
        <v>81</v>
      </c>
      <c r="O37" s="157" t="s">
        <v>81</v>
      </c>
      <c r="P37" s="157" t="s">
        <v>81</v>
      </c>
      <c r="Q37" s="157" t="s">
        <v>81</v>
      </c>
      <c r="R37" s="157" t="e">
        <f t="shared" si="3"/>
        <v>#DIV/0!</v>
      </c>
      <c r="S37" s="120"/>
      <c r="T37" s="157" t="e">
        <v>#NUM!</v>
      </c>
      <c r="U37" s="120"/>
      <c r="V37" s="157" t="e">
        <v>#DIV/0!</v>
      </c>
      <c r="W37" s="157" t="e">
        <f>_xll.qlSimpleQuoteSetValue(F37,V37/100,Trigger)</f>
        <v>#NUM!</v>
      </c>
      <c r="X37" s="80"/>
      <c r="AD37" s="122"/>
    </row>
    <row r="38" spans="1:30" ht="11.25" customHeight="1" x14ac:dyDescent="0.2">
      <c r="A38" s="80"/>
      <c r="B38" s="145" t="s">
        <v>21</v>
      </c>
      <c r="C38" s="146" t="s">
        <v>161</v>
      </c>
      <c r="D38" s="162" t="s">
        <v>167</v>
      </c>
      <c r="E38" s="86" t="str">
        <f t="shared" si="0"/>
        <v>CNYAMOS30Y_Quote</v>
      </c>
      <c r="F38" s="86" t="str">
        <f>_xll.qlSimpleQuote(OnCurrency&amp;$C38&amp;$D38&amp;$B38&amp;QuoteSuffix,,OnRateTickValue,Permanent,Trigger,ObjectOverwrite)</f>
        <v>CNYAMOS30Y_Quote#0000</v>
      </c>
      <c r="G38" s="147" t="str">
        <f>_xll.ohRangeRetrieveError(F38)</f>
        <v/>
      </c>
      <c r="H38" s="80"/>
      <c r="I38" s="154" t="str">
        <f t="shared" si="2"/>
        <v>30Y</v>
      </c>
      <c r="J38" s="154" t="s">
        <v>161</v>
      </c>
      <c r="K38" s="154" t="s">
        <v>167</v>
      </c>
      <c r="L38" s="106" t="str">
        <f t="shared" si="1"/>
        <v>CNYAMOS30Y</v>
      </c>
      <c r="M38" s="106" t="str">
        <v>CNYAMOS30Y=TPSC</v>
      </c>
      <c r="N38" s="157" t="s">
        <v>81</v>
      </c>
      <c r="O38" s="157" t="s">
        <v>81</v>
      </c>
      <c r="P38" s="157" t="s">
        <v>81</v>
      </c>
      <c r="Q38" s="157" t="s">
        <v>81</v>
      </c>
      <c r="R38" s="157" t="e">
        <f t="shared" si="3"/>
        <v>#DIV/0!</v>
      </c>
      <c r="S38" s="120"/>
      <c r="T38" s="157" t="e">
        <v>#NUM!</v>
      </c>
      <c r="U38" s="120"/>
      <c r="V38" s="157" t="e">
        <v>#DIV/0!</v>
      </c>
      <c r="W38" s="157" t="e">
        <f>_xll.qlSimpleQuoteSetValue(F38,V38/100,Trigger)</f>
        <v>#NUM!</v>
      </c>
      <c r="X38" s="80"/>
      <c r="AD38" s="122"/>
    </row>
    <row r="39" spans="1:30" ht="11.25" customHeight="1" x14ac:dyDescent="0.2">
      <c r="A39" s="80"/>
      <c r="B39" s="145" t="s">
        <v>20</v>
      </c>
      <c r="C39" s="146" t="s">
        <v>161</v>
      </c>
      <c r="D39" s="162" t="s">
        <v>167</v>
      </c>
      <c r="E39" s="86" t="str">
        <f t="shared" si="0"/>
        <v>CNYAMOS35Y_Quote</v>
      </c>
      <c r="F39" s="86" t="str">
        <f>_xll.qlSimpleQuote(OnCurrency&amp;$C39&amp;$D39&amp;$B39&amp;QuoteSuffix,,OnRateTickValue,Permanent,Trigger,ObjectOverwrite)</f>
        <v>CNYAMOS35Y_Quote#0000</v>
      </c>
      <c r="G39" s="147" t="str">
        <f>_xll.ohRangeRetrieveError(F39)</f>
        <v/>
      </c>
      <c r="H39" s="80"/>
      <c r="I39" s="154" t="str">
        <f t="shared" si="2"/>
        <v>35Y</v>
      </c>
      <c r="J39" s="154" t="s">
        <v>161</v>
      </c>
      <c r="K39" s="154" t="s">
        <v>167</v>
      </c>
      <c r="L39" s="106" t="str">
        <f t="shared" si="1"/>
        <v>CNYAMOS35Y</v>
      </c>
      <c r="M39" s="106" t="str">
        <v>CNYAMOS35Y=TPSC</v>
      </c>
      <c r="N39" s="157" t="s">
        <v>81</v>
      </c>
      <c r="O39" s="157" t="s">
        <v>81</v>
      </c>
      <c r="P39" s="157" t="s">
        <v>81</v>
      </c>
      <c r="Q39" s="157" t="s">
        <v>81</v>
      </c>
      <c r="R39" s="157" t="e">
        <f t="shared" si="3"/>
        <v>#DIV/0!</v>
      </c>
      <c r="S39" s="120"/>
      <c r="T39" s="157" t="e">
        <v>#NUM!</v>
      </c>
      <c r="U39" s="120"/>
      <c r="V39" s="157" t="e">
        <v>#DIV/0!</v>
      </c>
      <c r="W39" s="157" t="e">
        <f>_xll.qlSimpleQuoteSetValue(F39,V39/100,Trigger)</f>
        <v>#NUM!</v>
      </c>
      <c r="X39" s="80"/>
      <c r="AD39" s="122"/>
    </row>
    <row r="40" spans="1:30" ht="11.25" customHeight="1" x14ac:dyDescent="0.2">
      <c r="A40" s="80"/>
      <c r="B40" s="145" t="s">
        <v>19</v>
      </c>
      <c r="C40" s="146" t="s">
        <v>161</v>
      </c>
      <c r="D40" s="162" t="s">
        <v>167</v>
      </c>
      <c r="E40" s="86" t="str">
        <f t="shared" si="0"/>
        <v>CNYAMOS40Y_Quote</v>
      </c>
      <c r="F40" s="86" t="str">
        <f>_xll.qlSimpleQuote(OnCurrency&amp;$C40&amp;$D40&amp;$B40&amp;QuoteSuffix,,OnRateTickValue,Permanent,Trigger,ObjectOverwrite)</f>
        <v>CNYAMOS40Y_Quote#0000</v>
      </c>
      <c r="G40" s="147" t="str">
        <f>_xll.ohRangeRetrieveError(F40)</f>
        <v/>
      </c>
      <c r="H40" s="80"/>
      <c r="I40" s="154" t="str">
        <f t="shared" si="2"/>
        <v>40Y</v>
      </c>
      <c r="J40" s="154" t="s">
        <v>161</v>
      </c>
      <c r="K40" s="154" t="s">
        <v>167</v>
      </c>
      <c r="L40" s="106" t="str">
        <f t="shared" si="1"/>
        <v>CNYAMOS40Y</v>
      </c>
      <c r="M40" s="106" t="str">
        <v>CNYAMOS40Y=TPSC</v>
      </c>
      <c r="N40" s="157" t="s">
        <v>81</v>
      </c>
      <c r="O40" s="157" t="s">
        <v>81</v>
      </c>
      <c r="P40" s="157" t="s">
        <v>81</v>
      </c>
      <c r="Q40" s="157" t="s">
        <v>81</v>
      </c>
      <c r="R40" s="157" t="e">
        <f t="shared" si="3"/>
        <v>#DIV/0!</v>
      </c>
      <c r="S40" s="120"/>
      <c r="T40" s="157" t="e">
        <v>#NUM!</v>
      </c>
      <c r="U40" s="120"/>
      <c r="V40" s="157" t="e">
        <v>#DIV/0!</v>
      </c>
      <c r="W40" s="157" t="e">
        <f>_xll.qlSimpleQuoteSetValue(F40,V40/100,Trigger)</f>
        <v>#NUM!</v>
      </c>
      <c r="X40" s="80"/>
      <c r="AD40" s="122"/>
    </row>
    <row r="41" spans="1:30" ht="11.25" customHeight="1" x14ac:dyDescent="0.2">
      <c r="A41" s="80"/>
      <c r="B41" s="145" t="s">
        <v>18</v>
      </c>
      <c r="C41" s="146" t="s">
        <v>161</v>
      </c>
      <c r="D41" s="162" t="s">
        <v>167</v>
      </c>
      <c r="E41" s="86" t="str">
        <f t="shared" si="0"/>
        <v>CNYAMOS50Y_Quote</v>
      </c>
      <c r="F41" s="86" t="str">
        <f>_xll.qlSimpleQuote(OnCurrency&amp;$C41&amp;$D41&amp;$B41&amp;QuoteSuffix,,OnRateTickValue,Permanent,Trigger,ObjectOverwrite)</f>
        <v>CNYAMOS50Y_Quote#0000</v>
      </c>
      <c r="G41" s="147" t="str">
        <f>_xll.ohRangeRetrieveError(F41)</f>
        <v/>
      </c>
      <c r="H41" s="80"/>
      <c r="I41" s="154" t="str">
        <f t="shared" si="2"/>
        <v>50Y</v>
      </c>
      <c r="J41" s="154" t="s">
        <v>161</v>
      </c>
      <c r="K41" s="154" t="s">
        <v>167</v>
      </c>
      <c r="L41" s="106" t="str">
        <f t="shared" si="1"/>
        <v>CNYAMOS50Y</v>
      </c>
      <c r="M41" s="106" t="str">
        <v>CNYAMOS50Y=TPSC</v>
      </c>
      <c r="N41" s="157" t="s">
        <v>81</v>
      </c>
      <c r="O41" s="157" t="s">
        <v>81</v>
      </c>
      <c r="P41" s="157" t="s">
        <v>81</v>
      </c>
      <c r="Q41" s="157" t="s">
        <v>81</v>
      </c>
      <c r="R41" s="157" t="e">
        <f t="shared" si="3"/>
        <v>#DIV/0!</v>
      </c>
      <c r="S41" s="120"/>
      <c r="T41" s="157" t="e">
        <v>#NUM!</v>
      </c>
      <c r="U41" s="120"/>
      <c r="V41" s="157" t="e">
        <v>#DIV/0!</v>
      </c>
      <c r="W41" s="157" t="e">
        <f>_xll.qlSimpleQuoteSetValue(F41,V41/100,Trigger)</f>
        <v>#NUM!</v>
      </c>
      <c r="X41" s="80"/>
      <c r="AD41" s="122"/>
    </row>
    <row r="42" spans="1:30" ht="11.25" customHeight="1" x14ac:dyDescent="0.2">
      <c r="A42" s="80"/>
      <c r="B42" s="148" t="s">
        <v>17</v>
      </c>
      <c r="C42" s="149" t="s">
        <v>161</v>
      </c>
      <c r="D42" s="163" t="s">
        <v>167</v>
      </c>
      <c r="E42" s="88" t="str">
        <f t="shared" si="0"/>
        <v>CNYAMOS60Y_Quote</v>
      </c>
      <c r="F42" s="88" t="str">
        <f>_xll.qlSimpleQuote(OnCurrency&amp;$C42&amp;$D42&amp;$B42&amp;QuoteSuffix,,OnRateTickValue,Permanent,Trigger,ObjectOverwrite)</f>
        <v>CNYAMOS60Y_Quote#0000</v>
      </c>
      <c r="G42" s="150" t="str">
        <f>_xll.ohRangeRetrieveError(F42)</f>
        <v/>
      </c>
      <c r="H42" s="80"/>
      <c r="I42" s="155" t="str">
        <f t="shared" si="2"/>
        <v>60Y</v>
      </c>
      <c r="J42" s="155" t="s">
        <v>161</v>
      </c>
      <c r="K42" s="155" t="s">
        <v>167</v>
      </c>
      <c r="L42" s="107" t="str">
        <f t="shared" si="1"/>
        <v>CNYAMOS60Y</v>
      </c>
      <c r="M42" s="107" t="str">
        <v>CNYAMOS60Y=TPSC</v>
      </c>
      <c r="N42" s="158" t="s">
        <v>81</v>
      </c>
      <c r="O42" s="158" t="s">
        <v>81</v>
      </c>
      <c r="P42" s="158" t="s">
        <v>81</v>
      </c>
      <c r="Q42" s="158" t="s">
        <v>81</v>
      </c>
      <c r="R42" s="158" t="e">
        <f t="shared" si="3"/>
        <v>#DIV/0!</v>
      </c>
      <c r="S42" s="120"/>
      <c r="T42" s="158" t="e">
        <v>#NUM!</v>
      </c>
      <c r="U42" s="120"/>
      <c r="V42" s="158" t="e">
        <v>#DIV/0!</v>
      </c>
      <c r="W42" s="158" t="e">
        <f>_xll.qlSimpleQuoteSetValue(F42,V42/100,Trigger)</f>
        <v>#NUM!</v>
      </c>
      <c r="X42" s="80"/>
      <c r="AD42" s="122"/>
    </row>
    <row r="43" spans="1:30" x14ac:dyDescent="0.2">
      <c r="A43" s="80"/>
      <c r="B43" s="80"/>
      <c r="C43" s="80"/>
      <c r="D43" s="80"/>
      <c r="E43" s="80"/>
      <c r="F43" s="80"/>
      <c r="G43" s="80"/>
      <c r="X43" s="80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8" width="10.7109375" style="78" customWidth="1"/>
    <col min="19" max="19" width="2.7109375" style="78" customWidth="1"/>
    <col min="20" max="20" width="10.7109375" style="78" customWidth="1"/>
    <col min="21" max="21" width="2.7109375" style="78" customWidth="1"/>
    <col min="22" max="23" width="10.7109375" style="78" customWidth="1"/>
    <col min="24" max="25" width="2.7109375" style="78" customWidth="1"/>
    <col min="26" max="16384" width="9.140625" style="78"/>
  </cols>
  <sheetData>
    <row r="1" spans="1:30" ht="11.25" customHeight="1" x14ac:dyDescent="0.2">
      <c r="A1" s="120"/>
      <c r="F1" s="78"/>
    </row>
    <row r="2" spans="1:30" ht="11.25" customHeight="1" x14ac:dyDescent="0.2">
      <c r="A2" s="120"/>
      <c r="F2" s="78"/>
      <c r="J2" s="140"/>
      <c r="K2" s="140"/>
      <c r="L2" s="140"/>
      <c r="M2" s="108" t="s">
        <v>123</v>
      </c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30" ht="11.25" customHeight="1" x14ac:dyDescent="0.2">
      <c r="A3" s="120"/>
      <c r="F3" s="78"/>
      <c r="H3" s="80"/>
      <c r="I3" s="80"/>
      <c r="S3" s="80"/>
      <c r="U3" s="80"/>
      <c r="W3" s="78">
        <f>_xll.ohTrigger(W5:W42)</f>
        <v>3</v>
      </c>
      <c r="X3" s="80"/>
    </row>
    <row r="4" spans="1:30" ht="22.5" x14ac:dyDescent="0.2">
      <c r="A4" s="80"/>
      <c r="B4" s="143"/>
      <c r="C4" s="144"/>
      <c r="D4" s="144"/>
      <c r="E4" s="133" t="s">
        <v>156</v>
      </c>
      <c r="F4" s="134" t="s">
        <v>155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_xll.RData(M5:M42,N4:Q4,"RTFEED:IDN",ReutersRtMode,,N5)</f>
        <v>Updated at 15:26:10</v>
      </c>
      <c r="N4" s="151" t="s">
        <v>74</v>
      </c>
      <c r="O4" s="151" t="s">
        <v>73</v>
      </c>
      <c r="P4" s="151" t="s">
        <v>85</v>
      </c>
      <c r="Q4" s="151" t="s">
        <v>91</v>
      </c>
      <c r="R4" s="151" t="s">
        <v>90</v>
      </c>
      <c r="S4" s="80"/>
      <c r="T4" s="151" t="s">
        <v>89</v>
      </c>
      <c r="U4" s="80"/>
      <c r="V4" s="151" t="s">
        <v>88</v>
      </c>
      <c r="W4" s="151" t="s">
        <v>87</v>
      </c>
      <c r="X4" s="80"/>
      <c r="AD4" s="121"/>
    </row>
    <row r="5" spans="1:30" ht="11.25" customHeight="1" x14ac:dyDescent="0.2">
      <c r="A5" s="80"/>
      <c r="B5" s="159" t="s">
        <v>13</v>
      </c>
      <c r="C5" s="160" t="s">
        <v>115</v>
      </c>
      <c r="D5" s="161" t="s">
        <v>125</v>
      </c>
      <c r="E5" s="84" t="str">
        <f t="shared" ref="E5:E42" si="0">OnCurrency&amp;$C5&amp;$D5&amp;$B5&amp;QuoteSuffix</f>
        <v>CNYQM3S1M_Quote</v>
      </c>
      <c r="F5" s="84" t="str">
        <f>_xll.qlSimpleQuote(E5,,OnRateTickValue,Permanent,Trigger,ObjectOverwrite)</f>
        <v>CNYQM3S1M_Quote#0000</v>
      </c>
      <c r="G5" s="147" t="str">
        <f>_xll.ohRangeRetrieveError(F5)</f>
        <v/>
      </c>
      <c r="H5" s="80"/>
      <c r="I5" s="159" t="s">
        <v>13</v>
      </c>
      <c r="J5" s="153" t="s">
        <v>115</v>
      </c>
      <c r="K5" s="153" t="s">
        <v>125</v>
      </c>
      <c r="L5" s="105" t="str">
        <f t="shared" ref="L5:L42" si="1">OnCurrency&amp;$J5&amp;$K5&amp;$I5&amp;"N"</f>
        <v>CNYQM3S1MN</v>
      </c>
      <c r="M5" s="105" t="str">
        <f t="array" ref="M5:M42">Instruments&amp;"="&amp;VLOOKUP(Contributor,ContributorTable,2,FALSE)</f>
        <v>CNYQM3S1MN=TRHK</v>
      </c>
      <c r="N5" s="156" t="s">
        <v>81</v>
      </c>
      <c r="O5" s="156" t="s">
        <v>81</v>
      </c>
      <c r="P5" s="156" t="s">
        <v>81</v>
      </c>
      <c r="Q5" s="156" t="s">
        <v>81</v>
      </c>
      <c r="R5" s="156" t="e">
        <f>AVERAGE($N5,$O5)</f>
        <v>#DIV/0!</v>
      </c>
      <c r="S5" s="120"/>
      <c r="T5" s="156">
        <v>4.4000000000000004</v>
      </c>
      <c r="U5" s="120"/>
      <c r="V5" s="156" t="e">
        <f t="array" ref="V5:V42">QuoteLive</f>
        <v>#DIV/0!</v>
      </c>
      <c r="W5" s="156" t="e">
        <f>_xll.qlSimpleQuoteSetValue(F5,V5/100,Trigger)</f>
        <v>#NUM!</v>
      </c>
      <c r="X5" s="80"/>
      <c r="AD5" s="122"/>
    </row>
    <row r="6" spans="1:30" ht="11.25" customHeight="1" x14ac:dyDescent="0.25">
      <c r="A6" s="80"/>
      <c r="B6" s="145" t="s">
        <v>11</v>
      </c>
      <c r="C6" s="146" t="s">
        <v>115</v>
      </c>
      <c r="D6" s="162" t="s">
        <v>125</v>
      </c>
      <c r="E6" s="86" t="str">
        <f t="shared" si="0"/>
        <v>CNYQM3S3M_Quote</v>
      </c>
      <c r="F6" s="86" t="str">
        <f>_xll.qlSimpleQuote(E6,,OnRateTickValue,Permanent,Trigger,ObjectOverwrite)</f>
        <v>CNYQM3S3M_Quote#0000</v>
      </c>
      <c r="G6" s="147" t="str">
        <f>_xll.ohRangeRetrieveError(F6)</f>
        <v/>
      </c>
      <c r="H6" s="80"/>
      <c r="I6" s="145" t="s">
        <v>11</v>
      </c>
      <c r="J6" s="154" t="s">
        <v>115</v>
      </c>
      <c r="K6" s="154" t="s">
        <v>125</v>
      </c>
      <c r="L6" s="106" t="str">
        <f t="shared" si="1"/>
        <v>CNYQM3S3MN</v>
      </c>
      <c r="M6" s="106" t="str">
        <v>CNYQM3S3MN=TRHK</v>
      </c>
      <c r="N6" s="157">
        <v>4.5</v>
      </c>
      <c r="O6" s="157">
        <v>4.7</v>
      </c>
      <c r="P6" s="157">
        <v>0</v>
      </c>
      <c r="Q6" s="157">
        <v>0</v>
      </c>
      <c r="R6" s="157">
        <f t="shared" ref="R6:R42" si="2">AVERAGE($N6,$O6)</f>
        <v>4.5999999999999996</v>
      </c>
      <c r="S6" s="120"/>
      <c r="T6" s="157">
        <v>4.25</v>
      </c>
      <c r="U6" s="120"/>
      <c r="V6" s="157">
        <v>4.5999999999999996</v>
      </c>
      <c r="W6" s="157">
        <f>_xll.qlSimpleQuoteSetValue(F6,V6/100,Trigger)</f>
        <v>0</v>
      </c>
      <c r="X6" s="80"/>
      <c r="AA6" s="141"/>
      <c r="AD6" s="122"/>
    </row>
    <row r="7" spans="1:30" ht="11.25" customHeight="1" x14ac:dyDescent="0.25">
      <c r="A7" s="80"/>
      <c r="B7" s="145" t="s">
        <v>10</v>
      </c>
      <c r="C7" s="146" t="s">
        <v>115</v>
      </c>
      <c r="D7" s="162" t="s">
        <v>125</v>
      </c>
      <c r="E7" s="86" t="str">
        <f t="shared" si="0"/>
        <v>CNYQM3S6M_Quote</v>
      </c>
      <c r="F7" s="86" t="str">
        <f>_xll.qlSimpleQuote(E7,,OnRateTickValue,Permanent,Trigger,ObjectOverwrite)</f>
        <v>CNYQM3S6M_Quote#0000</v>
      </c>
      <c r="G7" s="147" t="str">
        <f>_xll.ohRangeRetrieveError(F7)</f>
        <v/>
      </c>
      <c r="H7" s="80"/>
      <c r="I7" s="145" t="s">
        <v>10</v>
      </c>
      <c r="J7" s="154" t="s">
        <v>115</v>
      </c>
      <c r="K7" s="154" t="s">
        <v>125</v>
      </c>
      <c r="L7" s="106" t="str">
        <f t="shared" si="1"/>
        <v>CNYQM3S6MN</v>
      </c>
      <c r="M7" s="106" t="str">
        <v>CNYQM3S6MN=TRHK</v>
      </c>
      <c r="N7" s="157">
        <v>4.3</v>
      </c>
      <c r="O7" s="157">
        <v>4.5</v>
      </c>
      <c r="P7" s="157">
        <v>0</v>
      </c>
      <c r="Q7" s="157">
        <v>0</v>
      </c>
      <c r="R7" s="157">
        <f t="shared" si="2"/>
        <v>4.4000000000000004</v>
      </c>
      <c r="S7" s="120"/>
      <c r="T7" s="157" t="e">
        <v>#NUM!</v>
      </c>
      <c r="U7" s="120"/>
      <c r="V7" s="157">
        <v>4.4000000000000004</v>
      </c>
      <c r="W7" s="157">
        <f>_xll.qlSimpleQuoteSetValue(F7,V7/100,Trigger)</f>
        <v>0</v>
      </c>
      <c r="X7" s="80"/>
      <c r="AA7" s="141"/>
      <c r="AC7" s="142"/>
      <c r="AD7" s="122"/>
    </row>
    <row r="8" spans="1:30" ht="11.25" customHeight="1" x14ac:dyDescent="0.25">
      <c r="A8" s="80"/>
      <c r="B8" s="145" t="s">
        <v>9</v>
      </c>
      <c r="C8" s="146" t="s">
        <v>115</v>
      </c>
      <c r="D8" s="162" t="s">
        <v>125</v>
      </c>
      <c r="E8" s="86" t="str">
        <f t="shared" si="0"/>
        <v>CNYQM3S9M_Quote</v>
      </c>
      <c r="F8" s="86" t="str">
        <f>_xll.qlSimpleQuote(E8,,OnRateTickValue,Permanent,Trigger,ObjectOverwrite)</f>
        <v>CNYQM3S9M_Quote#0000</v>
      </c>
      <c r="G8" s="147" t="str">
        <f>_xll.ohRangeRetrieveError(F8)</f>
        <v/>
      </c>
      <c r="H8" s="80"/>
      <c r="I8" s="145" t="s">
        <v>9</v>
      </c>
      <c r="J8" s="154" t="s">
        <v>115</v>
      </c>
      <c r="K8" s="154" t="s">
        <v>125</v>
      </c>
      <c r="L8" s="106" t="str">
        <f t="shared" si="1"/>
        <v>CNYQM3S9MN</v>
      </c>
      <c r="M8" s="106" t="str">
        <v>CNYQM3S9MN=TRHK</v>
      </c>
      <c r="N8" s="157">
        <v>4.25</v>
      </c>
      <c r="O8" s="157">
        <v>4.45</v>
      </c>
      <c r="P8" s="157">
        <v>0</v>
      </c>
      <c r="Q8" s="157">
        <v>0</v>
      </c>
      <c r="R8" s="157">
        <f t="shared" si="2"/>
        <v>4.3499999999999996</v>
      </c>
      <c r="S8" s="120"/>
      <c r="T8" s="157" t="e">
        <v>#NUM!</v>
      </c>
      <c r="U8" s="120"/>
      <c r="V8" s="157">
        <v>4.3499999999999996</v>
      </c>
      <c r="W8" s="157">
        <f>_xll.qlSimpleQuoteSetValue(F8,V8/100,Trigger)</f>
        <v>0</v>
      </c>
      <c r="X8" s="80"/>
      <c r="AB8" s="141"/>
      <c r="AC8" s="142"/>
      <c r="AD8" s="122"/>
    </row>
    <row r="9" spans="1:30" ht="11.25" customHeight="1" x14ac:dyDescent="0.2">
      <c r="A9" s="80"/>
      <c r="B9" s="145" t="s">
        <v>8</v>
      </c>
      <c r="C9" s="146" t="s">
        <v>115</v>
      </c>
      <c r="D9" s="162" t="s">
        <v>125</v>
      </c>
      <c r="E9" s="86" t="str">
        <f t="shared" si="0"/>
        <v>CNYQM3S1Y_Quote</v>
      </c>
      <c r="F9" s="86" t="str">
        <f>_xll.qlSimpleQuote(E9,,OnRateTickValue,Permanent,Trigger,ObjectOverwrite)</f>
        <v>CNYQM3S1Y_Quote#0000</v>
      </c>
      <c r="G9" s="147" t="str">
        <f>_xll.ohRangeRetrieveError(F9)</f>
        <v/>
      </c>
      <c r="H9" s="80"/>
      <c r="I9" s="145" t="s">
        <v>8</v>
      </c>
      <c r="J9" s="154" t="s">
        <v>115</v>
      </c>
      <c r="K9" s="154" t="s">
        <v>125</v>
      </c>
      <c r="L9" s="106" t="str">
        <f t="shared" si="1"/>
        <v>CNYQM3S1YN</v>
      </c>
      <c r="M9" s="106" t="str">
        <v>CNYQM3S1YN=TRHK</v>
      </c>
      <c r="N9" s="157">
        <v>4.1500000000000004</v>
      </c>
      <c r="O9" s="157">
        <v>4.3499999999999996</v>
      </c>
      <c r="P9" s="157">
        <v>0</v>
      </c>
      <c r="Q9" s="157">
        <v>0</v>
      </c>
      <c r="R9" s="157">
        <f t="shared" si="2"/>
        <v>4.25</v>
      </c>
      <c r="S9" s="120"/>
      <c r="T9" s="157" t="e">
        <v>#NUM!</v>
      </c>
      <c r="U9" s="120"/>
      <c r="V9" s="157">
        <v>4.25</v>
      </c>
      <c r="W9" s="157">
        <f>_xll.qlSimpleQuoteSetValue(F9,V9/100,Trigger)</f>
        <v>0</v>
      </c>
      <c r="X9" s="80"/>
      <c r="AD9" s="122"/>
    </row>
    <row r="10" spans="1:30" ht="11.25" customHeight="1" x14ac:dyDescent="0.2">
      <c r="A10" s="80"/>
      <c r="B10" s="145" t="s">
        <v>49</v>
      </c>
      <c r="C10" s="146" t="s">
        <v>115</v>
      </c>
      <c r="D10" s="162" t="s">
        <v>125</v>
      </c>
      <c r="E10" s="86" t="str">
        <f t="shared" si="0"/>
        <v>CNYQM3S2Y_Quote</v>
      </c>
      <c r="F10" s="86" t="str">
        <f>_xll.qlSimpleQuote(E10,,OnRateTickValue,Permanent,Trigger,ObjectOverwrite)</f>
        <v>CNYQM3S2Y_Quote#0000</v>
      </c>
      <c r="G10" s="147" t="str">
        <f>_xll.ohRangeRetrieveError(F10)</f>
        <v/>
      </c>
      <c r="H10" s="80"/>
      <c r="I10" s="154" t="s">
        <v>49</v>
      </c>
      <c r="J10" s="154" t="s">
        <v>115</v>
      </c>
      <c r="K10" s="154" t="s">
        <v>125</v>
      </c>
      <c r="L10" s="106" t="str">
        <f t="shared" si="1"/>
        <v>CNYQM3S2YN</v>
      </c>
      <c r="M10" s="106" t="str">
        <v>CNYQM3S2YN=TRHK</v>
      </c>
      <c r="N10" s="157">
        <v>4.08</v>
      </c>
      <c r="O10" s="157">
        <v>4.28</v>
      </c>
      <c r="P10" s="157">
        <v>0</v>
      </c>
      <c r="Q10" s="157">
        <v>0</v>
      </c>
      <c r="R10" s="157">
        <f t="shared" si="2"/>
        <v>4.18</v>
      </c>
      <c r="S10" s="120"/>
      <c r="T10" s="157">
        <v>4.18</v>
      </c>
      <c r="U10" s="120"/>
      <c r="V10" s="157">
        <v>4.18</v>
      </c>
      <c r="W10" s="157">
        <f>_xll.qlSimpleQuoteSetValue(F10,V10/100,Trigger)</f>
        <v>0</v>
      </c>
      <c r="X10" s="80"/>
      <c r="AD10" s="122"/>
    </row>
    <row r="11" spans="1:30" ht="11.25" customHeight="1" x14ac:dyDescent="0.2">
      <c r="A11" s="80"/>
      <c r="B11" s="145" t="s">
        <v>48</v>
      </c>
      <c r="C11" s="146" t="s">
        <v>115</v>
      </c>
      <c r="D11" s="162" t="s">
        <v>125</v>
      </c>
      <c r="E11" s="86" t="str">
        <f t="shared" si="0"/>
        <v>CNYQM3S3Y_Quote</v>
      </c>
      <c r="F11" s="86" t="str">
        <f>_xll.qlSimpleQuote(E11,,OnRateTickValue,Permanent,Trigger,ObjectOverwrite)</f>
        <v>CNYQM3S3Y_Quote#0000</v>
      </c>
      <c r="G11" s="147" t="str">
        <f>_xll.ohRangeRetrieveError(F11)</f>
        <v/>
      </c>
      <c r="H11" s="80"/>
      <c r="I11" s="154" t="s">
        <v>48</v>
      </c>
      <c r="J11" s="154" t="s">
        <v>115</v>
      </c>
      <c r="K11" s="154" t="s">
        <v>125</v>
      </c>
      <c r="L11" s="106" t="str">
        <f t="shared" si="1"/>
        <v>CNYQM3S3YN</v>
      </c>
      <c r="M11" s="106" t="str">
        <v>CNYQM3S3YN=TRHK</v>
      </c>
      <c r="N11" s="157">
        <v>4.05</v>
      </c>
      <c r="O11" s="157">
        <v>4.25</v>
      </c>
      <c r="P11" s="157">
        <v>0</v>
      </c>
      <c r="Q11" s="157">
        <v>0</v>
      </c>
      <c r="R11" s="157">
        <f t="shared" si="2"/>
        <v>4.1500000000000004</v>
      </c>
      <c r="S11" s="120"/>
      <c r="T11" s="157">
        <v>4.1500000000000004</v>
      </c>
      <c r="U11" s="120"/>
      <c r="V11" s="157">
        <v>4.1500000000000004</v>
      </c>
      <c r="W11" s="157">
        <f>_xll.qlSimpleQuoteSetValue(F11,V11/100,Trigger)</f>
        <v>0</v>
      </c>
      <c r="X11" s="80"/>
      <c r="AD11" s="122"/>
    </row>
    <row r="12" spans="1:30" ht="11.25" customHeight="1" x14ac:dyDescent="0.2">
      <c r="A12" s="80"/>
      <c r="B12" s="145" t="s">
        <v>47</v>
      </c>
      <c r="C12" s="146" t="s">
        <v>115</v>
      </c>
      <c r="D12" s="162" t="s">
        <v>125</v>
      </c>
      <c r="E12" s="86" t="str">
        <f t="shared" si="0"/>
        <v>CNYQM3S4Y_Quote</v>
      </c>
      <c r="F12" s="86" t="str">
        <f>_xll.qlSimpleQuote(E12,,OnRateTickValue,Permanent,Trigger,ObjectOverwrite)</f>
        <v>CNYQM3S4Y_Quote#0000</v>
      </c>
      <c r="G12" s="147" t="str">
        <f>_xll.ohRangeRetrieveError(F12)</f>
        <v/>
      </c>
      <c r="H12" s="80"/>
      <c r="I12" s="154" t="s">
        <v>47</v>
      </c>
      <c r="J12" s="154" t="s">
        <v>115</v>
      </c>
      <c r="K12" s="154" t="s">
        <v>125</v>
      </c>
      <c r="L12" s="106" t="str">
        <f t="shared" si="1"/>
        <v>CNYQM3S4YN</v>
      </c>
      <c r="M12" s="106" t="str">
        <v>CNYQM3S4YN=TRHK</v>
      </c>
      <c r="N12" s="157">
        <v>4.05</v>
      </c>
      <c r="O12" s="157">
        <v>4.25</v>
      </c>
      <c r="P12" s="157">
        <v>0</v>
      </c>
      <c r="Q12" s="157">
        <v>0</v>
      </c>
      <c r="R12" s="157">
        <f t="shared" si="2"/>
        <v>4.1500000000000004</v>
      </c>
      <c r="S12" s="120"/>
      <c r="T12" s="157">
        <v>4.1500000000000004</v>
      </c>
      <c r="U12" s="120"/>
      <c r="V12" s="157">
        <v>4.1500000000000004</v>
      </c>
      <c r="W12" s="157">
        <f>_xll.qlSimpleQuoteSetValue(F12,V12/100,Trigger)</f>
        <v>0</v>
      </c>
      <c r="X12" s="80"/>
      <c r="AD12" s="122"/>
    </row>
    <row r="13" spans="1:30" ht="11.25" customHeight="1" x14ac:dyDescent="0.2">
      <c r="A13" s="80"/>
      <c r="B13" s="145" t="s">
        <v>46</v>
      </c>
      <c r="C13" s="146" t="s">
        <v>115</v>
      </c>
      <c r="D13" s="162" t="s">
        <v>125</v>
      </c>
      <c r="E13" s="86" t="str">
        <f t="shared" si="0"/>
        <v>CNYQM3S5Y_Quote</v>
      </c>
      <c r="F13" s="86" t="str">
        <f>_xll.qlSimpleQuote(E13,,OnRateTickValue,Permanent,Trigger,ObjectOverwrite)</f>
        <v>CNYQM3S5Y_Quote#0000</v>
      </c>
      <c r="G13" s="147" t="str">
        <f>_xll.ohRangeRetrieveError(F13)</f>
        <v/>
      </c>
      <c r="H13" s="80"/>
      <c r="I13" s="154" t="s">
        <v>46</v>
      </c>
      <c r="J13" s="154" t="s">
        <v>115</v>
      </c>
      <c r="K13" s="154" t="s">
        <v>125</v>
      </c>
      <c r="L13" s="106" t="str">
        <f t="shared" si="1"/>
        <v>CNYQM3S5YN</v>
      </c>
      <c r="M13" s="106" t="str">
        <v>CNYQM3S5YN=TRHK</v>
      </c>
      <c r="N13" s="157">
        <v>4.05</v>
      </c>
      <c r="O13" s="157">
        <v>4.25</v>
      </c>
      <c r="P13" s="157">
        <v>0</v>
      </c>
      <c r="Q13" s="157">
        <v>0</v>
      </c>
      <c r="R13" s="157">
        <f t="shared" si="2"/>
        <v>4.1500000000000004</v>
      </c>
      <c r="S13" s="120"/>
      <c r="T13" s="157">
        <v>4.1500000000000004</v>
      </c>
      <c r="U13" s="120"/>
      <c r="V13" s="157">
        <v>4.1500000000000004</v>
      </c>
      <c r="W13" s="157">
        <f>_xll.qlSimpleQuoteSetValue(F13,V13/100,Trigger)</f>
        <v>0</v>
      </c>
      <c r="X13" s="80"/>
      <c r="AD13" s="122"/>
    </row>
    <row r="14" spans="1:30" ht="11.25" customHeight="1" x14ac:dyDescent="0.2">
      <c r="A14" s="80"/>
      <c r="B14" s="145" t="s">
        <v>45</v>
      </c>
      <c r="C14" s="146" t="s">
        <v>115</v>
      </c>
      <c r="D14" s="162" t="s">
        <v>125</v>
      </c>
      <c r="E14" s="86" t="str">
        <f t="shared" si="0"/>
        <v>CNYQM3S6Y_Quote</v>
      </c>
      <c r="F14" s="86" t="str">
        <f>_xll.qlSimpleQuote(E14,,OnRateTickValue,Permanent,Trigger,ObjectOverwrite)</f>
        <v>CNYQM3S6Y_Quote#0000</v>
      </c>
      <c r="G14" s="147" t="str">
        <f>_xll.ohRangeRetrieveError(F14)</f>
        <v/>
      </c>
      <c r="H14" s="80"/>
      <c r="I14" s="154" t="s">
        <v>45</v>
      </c>
      <c r="J14" s="154" t="s">
        <v>115</v>
      </c>
      <c r="K14" s="154" t="s">
        <v>125</v>
      </c>
      <c r="L14" s="106" t="str">
        <f t="shared" si="1"/>
        <v>CNYQM3S6YN</v>
      </c>
      <c r="M14" s="106" t="str">
        <v>CNYQM3S6YN=TRHK</v>
      </c>
      <c r="N14" s="157" t="s">
        <v>81</v>
      </c>
      <c r="O14" s="157" t="s">
        <v>81</v>
      </c>
      <c r="P14" s="157" t="s">
        <v>81</v>
      </c>
      <c r="Q14" s="157" t="s">
        <v>81</v>
      </c>
      <c r="R14" s="157" t="e">
        <f t="shared" si="2"/>
        <v>#DIV/0!</v>
      </c>
      <c r="S14" s="120"/>
      <c r="T14" s="157" t="e">
        <v>#NUM!</v>
      </c>
      <c r="U14" s="120"/>
      <c r="V14" s="157" t="e">
        <v>#DIV/0!</v>
      </c>
      <c r="W14" s="157" t="e">
        <f>_xll.qlSimpleQuoteSetValue(F14,V14/100,Trigger)</f>
        <v>#NUM!</v>
      </c>
      <c r="X14" s="80"/>
      <c r="AD14" s="122"/>
    </row>
    <row r="15" spans="1:30" ht="11.25" customHeight="1" x14ac:dyDescent="0.2">
      <c r="A15" s="80"/>
      <c r="B15" s="145" t="s">
        <v>44</v>
      </c>
      <c r="C15" s="146" t="s">
        <v>115</v>
      </c>
      <c r="D15" s="162" t="s">
        <v>125</v>
      </c>
      <c r="E15" s="86" t="str">
        <f t="shared" si="0"/>
        <v>CNYQM3S7Y_Quote</v>
      </c>
      <c r="F15" s="86" t="str">
        <f>_xll.qlSimpleQuote(E15,,OnRateTickValue,Permanent,Trigger,ObjectOverwrite)</f>
        <v>CNYQM3S7Y_Quote#0000</v>
      </c>
      <c r="G15" s="147" t="str">
        <f>_xll.ohRangeRetrieveError(F15)</f>
        <v/>
      </c>
      <c r="H15" s="80"/>
      <c r="I15" s="154" t="s">
        <v>44</v>
      </c>
      <c r="J15" s="154" t="s">
        <v>115</v>
      </c>
      <c r="K15" s="154" t="s">
        <v>125</v>
      </c>
      <c r="L15" s="106" t="str">
        <f t="shared" si="1"/>
        <v>CNYQM3S7YN</v>
      </c>
      <c r="M15" s="106" t="str">
        <v>CNYQM3S7YN=TRHK</v>
      </c>
      <c r="N15" s="157">
        <v>4.08</v>
      </c>
      <c r="O15" s="157">
        <v>4.28</v>
      </c>
      <c r="P15" s="157">
        <v>0</v>
      </c>
      <c r="Q15" s="157">
        <v>0</v>
      </c>
      <c r="R15" s="157">
        <f t="shared" si="2"/>
        <v>4.18</v>
      </c>
      <c r="S15" s="120"/>
      <c r="T15" s="157">
        <v>4.18</v>
      </c>
      <c r="U15" s="120"/>
      <c r="V15" s="157">
        <v>4.18</v>
      </c>
      <c r="W15" s="157">
        <f>_xll.qlSimpleQuoteSetValue(F15,V15/100,Trigger)</f>
        <v>0</v>
      </c>
      <c r="X15" s="80"/>
      <c r="AD15" s="122"/>
    </row>
    <row r="16" spans="1:30" ht="11.25" customHeight="1" x14ac:dyDescent="0.2">
      <c r="A16" s="80"/>
      <c r="B16" s="145" t="s">
        <v>43</v>
      </c>
      <c r="C16" s="146" t="s">
        <v>115</v>
      </c>
      <c r="D16" s="162" t="s">
        <v>125</v>
      </c>
      <c r="E16" s="86" t="str">
        <f t="shared" si="0"/>
        <v>CNYQM3S8Y_Quote</v>
      </c>
      <c r="F16" s="86" t="str">
        <f>_xll.qlSimpleQuote(E16,,OnRateTickValue,Permanent,Trigger,ObjectOverwrite)</f>
        <v>CNYQM3S8Y_Quote#0000</v>
      </c>
      <c r="G16" s="147" t="str">
        <f>_xll.ohRangeRetrieveError(F16)</f>
        <v/>
      </c>
      <c r="H16" s="80"/>
      <c r="I16" s="154" t="s">
        <v>43</v>
      </c>
      <c r="J16" s="154" t="s">
        <v>115</v>
      </c>
      <c r="K16" s="154" t="s">
        <v>125</v>
      </c>
      <c r="L16" s="106" t="str">
        <f t="shared" si="1"/>
        <v>CNYQM3S8YN</v>
      </c>
      <c r="M16" s="106" t="str">
        <v>CNYQM3S8YN=TRHK</v>
      </c>
      <c r="N16" s="157" t="s">
        <v>81</v>
      </c>
      <c r="O16" s="157" t="s">
        <v>81</v>
      </c>
      <c r="P16" s="157" t="s">
        <v>81</v>
      </c>
      <c r="Q16" s="157" t="s">
        <v>81</v>
      </c>
      <c r="R16" s="157" t="e">
        <f t="shared" si="2"/>
        <v>#DIV/0!</v>
      </c>
      <c r="S16" s="120"/>
      <c r="T16" s="157" t="e">
        <v>#NUM!</v>
      </c>
      <c r="U16" s="120"/>
      <c r="V16" s="157" t="e">
        <v>#DIV/0!</v>
      </c>
      <c r="W16" s="157" t="e">
        <f>_xll.qlSimpleQuoteSetValue(F16,V16/100,Trigger)</f>
        <v>#NUM!</v>
      </c>
      <c r="X16" s="80"/>
      <c r="AD16" s="122"/>
    </row>
    <row r="17" spans="1:30" ht="11.25" customHeight="1" x14ac:dyDescent="0.2">
      <c r="A17" s="80"/>
      <c r="B17" s="145" t="s">
        <v>42</v>
      </c>
      <c r="C17" s="146" t="s">
        <v>115</v>
      </c>
      <c r="D17" s="162" t="s">
        <v>125</v>
      </c>
      <c r="E17" s="86" t="str">
        <f t="shared" si="0"/>
        <v>CNYQM3S9Y_Quote</v>
      </c>
      <c r="F17" s="86" t="str">
        <f>_xll.qlSimpleQuote(E17,,OnRateTickValue,Permanent,Trigger,ObjectOverwrite)</f>
        <v>CNYQM3S9Y_Quote#0000</v>
      </c>
      <c r="G17" s="147" t="str">
        <f>_xll.ohRangeRetrieveError(F17)</f>
        <v/>
      </c>
      <c r="H17" s="80"/>
      <c r="I17" s="154" t="s">
        <v>42</v>
      </c>
      <c r="J17" s="154" t="s">
        <v>115</v>
      </c>
      <c r="K17" s="154" t="s">
        <v>125</v>
      </c>
      <c r="L17" s="106" t="str">
        <f t="shared" si="1"/>
        <v>CNYQM3S9YN</v>
      </c>
      <c r="M17" s="106" t="str">
        <v>CNYQM3S9YN=TRHK</v>
      </c>
      <c r="N17" s="157" t="s">
        <v>81</v>
      </c>
      <c r="O17" s="157" t="s">
        <v>81</v>
      </c>
      <c r="P17" s="157" t="s">
        <v>81</v>
      </c>
      <c r="Q17" s="157" t="s">
        <v>81</v>
      </c>
      <c r="R17" s="157" t="e">
        <f t="shared" si="2"/>
        <v>#DIV/0!</v>
      </c>
      <c r="S17" s="120"/>
      <c r="T17" s="157" t="e">
        <v>#NUM!</v>
      </c>
      <c r="U17" s="120"/>
      <c r="V17" s="157" t="e">
        <v>#DIV/0!</v>
      </c>
      <c r="W17" s="157" t="e">
        <f>_xll.qlSimpleQuoteSetValue(F17,V17/100,Trigger)</f>
        <v>#NUM!</v>
      </c>
      <c r="X17" s="80"/>
      <c r="AD17" s="122"/>
    </row>
    <row r="18" spans="1:30" ht="11.25" customHeight="1" x14ac:dyDescent="0.2">
      <c r="A18" s="80"/>
      <c r="B18" s="145" t="s">
        <v>41</v>
      </c>
      <c r="C18" s="146" t="s">
        <v>115</v>
      </c>
      <c r="D18" s="162" t="s">
        <v>125</v>
      </c>
      <c r="E18" s="86" t="str">
        <f t="shared" si="0"/>
        <v>CNYQM3S10Y_Quote</v>
      </c>
      <c r="F18" s="86" t="str">
        <f>_xll.qlSimpleQuote(E18,,OnRateTickValue,Permanent,Trigger,ObjectOverwrite)</f>
        <v>CNYQM3S10Y_Quote#0000</v>
      </c>
      <c r="G18" s="147" t="str">
        <f>_xll.ohRangeRetrieveError(F18)</f>
        <v/>
      </c>
      <c r="H18" s="80"/>
      <c r="I18" s="154" t="s">
        <v>41</v>
      </c>
      <c r="J18" s="154" t="s">
        <v>115</v>
      </c>
      <c r="K18" s="154" t="s">
        <v>125</v>
      </c>
      <c r="L18" s="106" t="str">
        <f t="shared" si="1"/>
        <v>CNYQM3S10YN</v>
      </c>
      <c r="M18" s="106" t="str">
        <v>CNYQM3S10YN=TRHK</v>
      </c>
      <c r="N18" s="157">
        <v>4.13</v>
      </c>
      <c r="O18" s="157">
        <v>4.33</v>
      </c>
      <c r="P18" s="157">
        <v>0</v>
      </c>
      <c r="Q18" s="157">
        <v>0</v>
      </c>
      <c r="R18" s="157">
        <f t="shared" si="2"/>
        <v>4.2300000000000004</v>
      </c>
      <c r="S18" s="120"/>
      <c r="T18" s="157">
        <v>4.2300000000000004</v>
      </c>
      <c r="U18" s="120"/>
      <c r="V18" s="157">
        <v>4.2300000000000004</v>
      </c>
      <c r="W18" s="157">
        <f>_xll.qlSimpleQuoteSetValue(F18,V18/100,Trigger)</f>
        <v>0</v>
      </c>
      <c r="X18" s="80"/>
      <c r="AD18" s="122"/>
    </row>
    <row r="19" spans="1:30" ht="11.25" customHeight="1" x14ac:dyDescent="0.2">
      <c r="A19" s="80"/>
      <c r="B19" s="145" t="s">
        <v>40</v>
      </c>
      <c r="C19" s="146" t="s">
        <v>115</v>
      </c>
      <c r="D19" s="162" t="s">
        <v>125</v>
      </c>
      <c r="E19" s="86" t="str">
        <f t="shared" si="0"/>
        <v>CNYQM3S11Y_Quote</v>
      </c>
      <c r="F19" s="86" t="str">
        <f>_xll.qlSimpleQuote(E19,,OnRateTickValue,Permanent,Trigger,ObjectOverwrite)</f>
        <v>CNYQM3S11Y_Quote#0000</v>
      </c>
      <c r="G19" s="147" t="str">
        <f>_xll.ohRangeRetrieveError(F19)</f>
        <v/>
      </c>
      <c r="H19" s="80"/>
      <c r="I19" s="154" t="s">
        <v>40</v>
      </c>
      <c r="J19" s="154" t="s">
        <v>115</v>
      </c>
      <c r="K19" s="154" t="s">
        <v>125</v>
      </c>
      <c r="L19" s="106" t="str">
        <f t="shared" si="1"/>
        <v>CNYQM3S11YN</v>
      </c>
      <c r="M19" s="106" t="str">
        <v>CNYQM3S11YN=TRHK</v>
      </c>
      <c r="N19" s="157" t="s">
        <v>81</v>
      </c>
      <c r="O19" s="157" t="s">
        <v>81</v>
      </c>
      <c r="P19" s="157" t="s">
        <v>81</v>
      </c>
      <c r="Q19" s="157" t="s">
        <v>81</v>
      </c>
      <c r="R19" s="157" t="e">
        <f t="shared" si="2"/>
        <v>#DIV/0!</v>
      </c>
      <c r="S19" s="120"/>
      <c r="T19" s="157" t="e">
        <v>#NUM!</v>
      </c>
      <c r="U19" s="120"/>
      <c r="V19" s="157" t="e">
        <v>#DIV/0!</v>
      </c>
      <c r="W19" s="157" t="e">
        <f>_xll.qlSimpleQuoteSetValue(F19,V19/100,Trigger)</f>
        <v>#NUM!</v>
      </c>
      <c r="X19" s="80"/>
      <c r="AD19" s="122"/>
    </row>
    <row r="20" spans="1:30" ht="11.25" customHeight="1" x14ac:dyDescent="0.2">
      <c r="A20" s="80"/>
      <c r="B20" s="145" t="s">
        <v>39</v>
      </c>
      <c r="C20" s="146" t="s">
        <v>115</v>
      </c>
      <c r="D20" s="162" t="s">
        <v>125</v>
      </c>
      <c r="E20" s="86" t="str">
        <f t="shared" si="0"/>
        <v>CNYQM3S12Y_Quote</v>
      </c>
      <c r="F20" s="86" t="str">
        <f>_xll.qlSimpleQuote(E20,,OnRateTickValue,Permanent,Trigger,ObjectOverwrite)</f>
        <v>CNYQM3S12Y_Quote#0000</v>
      </c>
      <c r="G20" s="147" t="str">
        <f>_xll.ohRangeRetrieveError(F20)</f>
        <v/>
      </c>
      <c r="H20" s="80"/>
      <c r="I20" s="154" t="s">
        <v>39</v>
      </c>
      <c r="J20" s="154" t="s">
        <v>115</v>
      </c>
      <c r="K20" s="154" t="s">
        <v>125</v>
      </c>
      <c r="L20" s="106" t="str">
        <f t="shared" si="1"/>
        <v>CNYQM3S12YN</v>
      </c>
      <c r="M20" s="106" t="str">
        <v>CNYQM3S12YN=TRHK</v>
      </c>
      <c r="N20" s="157" t="s">
        <v>81</v>
      </c>
      <c r="O20" s="157" t="s">
        <v>81</v>
      </c>
      <c r="P20" s="157" t="s">
        <v>81</v>
      </c>
      <c r="Q20" s="157" t="s">
        <v>81</v>
      </c>
      <c r="R20" s="157" t="e">
        <f t="shared" si="2"/>
        <v>#DIV/0!</v>
      </c>
      <c r="S20" s="120"/>
      <c r="T20" s="157" t="e">
        <v>#NUM!</v>
      </c>
      <c r="U20" s="120"/>
      <c r="V20" s="157" t="e">
        <v>#DIV/0!</v>
      </c>
      <c r="W20" s="157" t="e">
        <f>_xll.qlSimpleQuoteSetValue(F20,V20/100,Trigger)</f>
        <v>#NUM!</v>
      </c>
      <c r="X20" s="80"/>
      <c r="AD20" s="122"/>
    </row>
    <row r="21" spans="1:30" ht="11.25" customHeight="1" x14ac:dyDescent="0.2">
      <c r="A21" s="80"/>
      <c r="B21" s="145" t="s">
        <v>38</v>
      </c>
      <c r="C21" s="146" t="s">
        <v>115</v>
      </c>
      <c r="D21" s="162" t="s">
        <v>125</v>
      </c>
      <c r="E21" s="86" t="str">
        <f t="shared" si="0"/>
        <v>CNYQM3S13Y_Quote</v>
      </c>
      <c r="F21" s="86" t="str">
        <f>_xll.qlSimpleQuote(E21,,OnRateTickValue,Permanent,Trigger,ObjectOverwrite)</f>
        <v>CNYQM3S13Y_Quote#0000</v>
      </c>
      <c r="G21" s="147" t="str">
        <f>_xll.ohRangeRetrieveError(F21)</f>
        <v/>
      </c>
      <c r="H21" s="80"/>
      <c r="I21" s="154" t="s">
        <v>38</v>
      </c>
      <c r="J21" s="154" t="s">
        <v>115</v>
      </c>
      <c r="K21" s="154" t="s">
        <v>125</v>
      </c>
      <c r="L21" s="106" t="str">
        <f t="shared" si="1"/>
        <v>CNYQM3S13YN</v>
      </c>
      <c r="M21" s="106" t="str">
        <v>CNYQM3S13YN=TRHK</v>
      </c>
      <c r="N21" s="157" t="s">
        <v>81</v>
      </c>
      <c r="O21" s="157" t="s">
        <v>81</v>
      </c>
      <c r="P21" s="157" t="s">
        <v>81</v>
      </c>
      <c r="Q21" s="157" t="s">
        <v>81</v>
      </c>
      <c r="R21" s="157" t="e">
        <f t="shared" si="2"/>
        <v>#DIV/0!</v>
      </c>
      <c r="S21" s="120"/>
      <c r="T21" s="157" t="e">
        <v>#NUM!</v>
      </c>
      <c r="U21" s="120"/>
      <c r="V21" s="157" t="e">
        <v>#DIV/0!</v>
      </c>
      <c r="W21" s="157" t="e">
        <f>_xll.qlSimpleQuoteSetValue(F21,V21/100,Trigger)</f>
        <v>#NUM!</v>
      </c>
      <c r="X21" s="80"/>
      <c r="AD21" s="122"/>
    </row>
    <row r="22" spans="1:30" ht="11.25" customHeight="1" x14ac:dyDescent="0.2">
      <c r="A22" s="80"/>
      <c r="B22" s="145" t="s">
        <v>37</v>
      </c>
      <c r="C22" s="146" t="s">
        <v>115</v>
      </c>
      <c r="D22" s="162" t="s">
        <v>125</v>
      </c>
      <c r="E22" s="86" t="str">
        <f t="shared" si="0"/>
        <v>CNYQM3S14Y_Quote</v>
      </c>
      <c r="F22" s="86" t="str">
        <f>_xll.qlSimpleQuote(E22,,OnRateTickValue,Permanent,Trigger,ObjectOverwrite)</f>
        <v>CNYQM3S14Y_Quote#0000</v>
      </c>
      <c r="G22" s="147" t="str">
        <f>_xll.ohRangeRetrieveError(F22)</f>
        <v/>
      </c>
      <c r="H22" s="80"/>
      <c r="I22" s="154" t="s">
        <v>37</v>
      </c>
      <c r="J22" s="154" t="s">
        <v>115</v>
      </c>
      <c r="K22" s="154" t="s">
        <v>125</v>
      </c>
      <c r="L22" s="106" t="str">
        <f t="shared" si="1"/>
        <v>CNYQM3S14YN</v>
      </c>
      <c r="M22" s="106" t="str">
        <v>CNYQM3S14YN=TRHK</v>
      </c>
      <c r="N22" s="157" t="s">
        <v>81</v>
      </c>
      <c r="O22" s="157" t="s">
        <v>81</v>
      </c>
      <c r="P22" s="157" t="s">
        <v>81</v>
      </c>
      <c r="Q22" s="157" t="s">
        <v>81</v>
      </c>
      <c r="R22" s="157" t="e">
        <f t="shared" si="2"/>
        <v>#DIV/0!</v>
      </c>
      <c r="S22" s="120"/>
      <c r="T22" s="157" t="e">
        <v>#NUM!</v>
      </c>
      <c r="U22" s="120"/>
      <c r="V22" s="157" t="e">
        <v>#DIV/0!</v>
      </c>
      <c r="W22" s="157" t="e">
        <f>_xll.qlSimpleQuoteSetValue(F22,V22/100,Trigger)</f>
        <v>#NUM!</v>
      </c>
      <c r="X22" s="80"/>
      <c r="AD22" s="122"/>
    </row>
    <row r="23" spans="1:30" ht="11.25" customHeight="1" x14ac:dyDescent="0.2">
      <c r="A23" s="80"/>
      <c r="B23" s="145" t="s">
        <v>36</v>
      </c>
      <c r="C23" s="146" t="s">
        <v>115</v>
      </c>
      <c r="D23" s="162" t="s">
        <v>125</v>
      </c>
      <c r="E23" s="86" t="str">
        <f t="shared" si="0"/>
        <v>CNYQM3S15Y_Quote</v>
      </c>
      <c r="F23" s="86" t="str">
        <f>_xll.qlSimpleQuote(E23,,OnRateTickValue,Permanent,Trigger,ObjectOverwrite)</f>
        <v>CNYQM3S15Y_Quote#0000</v>
      </c>
      <c r="G23" s="147" t="str">
        <f>_xll.ohRangeRetrieveError(F23)</f>
        <v/>
      </c>
      <c r="H23" s="80"/>
      <c r="I23" s="154" t="s">
        <v>36</v>
      </c>
      <c r="J23" s="154" t="s">
        <v>115</v>
      </c>
      <c r="K23" s="154" t="s">
        <v>125</v>
      </c>
      <c r="L23" s="106" t="str">
        <f t="shared" si="1"/>
        <v>CNYQM3S15YN</v>
      </c>
      <c r="M23" s="106" t="str">
        <v>CNYQM3S15YN=TRHK</v>
      </c>
      <c r="N23" s="157" t="s">
        <v>81</v>
      </c>
      <c r="O23" s="157" t="s">
        <v>81</v>
      </c>
      <c r="P23" s="157" t="s">
        <v>81</v>
      </c>
      <c r="Q23" s="157" t="s">
        <v>81</v>
      </c>
      <c r="R23" s="157" t="e">
        <f t="shared" si="2"/>
        <v>#DIV/0!</v>
      </c>
      <c r="S23" s="120"/>
      <c r="T23" s="157" t="e">
        <v>#NUM!</v>
      </c>
      <c r="U23" s="120"/>
      <c r="V23" s="157" t="e">
        <v>#DIV/0!</v>
      </c>
      <c r="W23" s="157" t="e">
        <f>_xll.qlSimpleQuoteSetValue(F23,V23/100,Trigger)</f>
        <v>#NUM!</v>
      </c>
      <c r="X23" s="80"/>
      <c r="AD23" s="122"/>
    </row>
    <row r="24" spans="1:30" ht="11.25" customHeight="1" x14ac:dyDescent="0.2">
      <c r="A24" s="80"/>
      <c r="B24" s="145" t="s">
        <v>35</v>
      </c>
      <c r="C24" s="146" t="s">
        <v>115</v>
      </c>
      <c r="D24" s="162" t="s">
        <v>125</v>
      </c>
      <c r="E24" s="86" t="str">
        <f t="shared" si="0"/>
        <v>CNYQM3S16Y_Quote</v>
      </c>
      <c r="F24" s="86" t="str">
        <f>_xll.qlSimpleQuote(E24,,OnRateTickValue,Permanent,Trigger,ObjectOverwrite)</f>
        <v>CNYQM3S16Y_Quote#0000</v>
      </c>
      <c r="G24" s="147" t="str">
        <f>_xll.ohRangeRetrieveError(F24)</f>
        <v/>
      </c>
      <c r="H24" s="80"/>
      <c r="I24" s="154" t="s">
        <v>35</v>
      </c>
      <c r="J24" s="154" t="s">
        <v>115</v>
      </c>
      <c r="K24" s="154" t="s">
        <v>125</v>
      </c>
      <c r="L24" s="106" t="str">
        <f t="shared" si="1"/>
        <v>CNYQM3S16YN</v>
      </c>
      <c r="M24" s="106" t="str">
        <v>CNYQM3S16YN=TRHK</v>
      </c>
      <c r="N24" s="157" t="s">
        <v>81</v>
      </c>
      <c r="O24" s="157" t="s">
        <v>81</v>
      </c>
      <c r="P24" s="157" t="s">
        <v>81</v>
      </c>
      <c r="Q24" s="157" t="s">
        <v>81</v>
      </c>
      <c r="R24" s="157" t="e">
        <f t="shared" si="2"/>
        <v>#DIV/0!</v>
      </c>
      <c r="S24" s="120"/>
      <c r="T24" s="157" t="e">
        <v>#NUM!</v>
      </c>
      <c r="U24" s="120"/>
      <c r="V24" s="157" t="e">
        <v>#DIV/0!</v>
      </c>
      <c r="W24" s="157" t="e">
        <f>_xll.qlSimpleQuoteSetValue(F24,V24/100,Trigger)</f>
        <v>#NUM!</v>
      </c>
      <c r="X24" s="80"/>
      <c r="AD24" s="122"/>
    </row>
    <row r="25" spans="1:30" ht="11.25" customHeight="1" x14ac:dyDescent="0.2">
      <c r="A25" s="80"/>
      <c r="B25" s="145" t="s">
        <v>34</v>
      </c>
      <c r="C25" s="146" t="s">
        <v>115</v>
      </c>
      <c r="D25" s="162" t="s">
        <v>125</v>
      </c>
      <c r="E25" s="86" t="str">
        <f t="shared" si="0"/>
        <v>CNYQM3S17Y_Quote</v>
      </c>
      <c r="F25" s="86" t="str">
        <f>_xll.qlSimpleQuote(E25,,OnRateTickValue,Permanent,Trigger,ObjectOverwrite)</f>
        <v>CNYQM3S17Y_Quote#0000</v>
      </c>
      <c r="G25" s="147" t="str">
        <f>_xll.ohRangeRetrieveError(F25)</f>
        <v/>
      </c>
      <c r="H25" s="80"/>
      <c r="I25" s="154" t="s">
        <v>34</v>
      </c>
      <c r="J25" s="154" t="s">
        <v>115</v>
      </c>
      <c r="K25" s="154" t="s">
        <v>125</v>
      </c>
      <c r="L25" s="106" t="str">
        <f t="shared" si="1"/>
        <v>CNYQM3S17YN</v>
      </c>
      <c r="M25" s="106" t="str">
        <v>CNYQM3S17YN=TRHK</v>
      </c>
      <c r="N25" s="157" t="s">
        <v>81</v>
      </c>
      <c r="O25" s="157" t="s">
        <v>81</v>
      </c>
      <c r="P25" s="157" t="s">
        <v>81</v>
      </c>
      <c r="Q25" s="157" t="s">
        <v>81</v>
      </c>
      <c r="R25" s="157" t="e">
        <f t="shared" si="2"/>
        <v>#DIV/0!</v>
      </c>
      <c r="S25" s="120"/>
      <c r="T25" s="157" t="e">
        <v>#NUM!</v>
      </c>
      <c r="U25" s="120"/>
      <c r="V25" s="157" t="e">
        <v>#DIV/0!</v>
      </c>
      <c r="W25" s="157" t="e">
        <f>_xll.qlSimpleQuoteSetValue(F25,V25/100,Trigger)</f>
        <v>#NUM!</v>
      </c>
      <c r="X25" s="80"/>
      <c r="AD25" s="122"/>
    </row>
    <row r="26" spans="1:30" ht="11.25" customHeight="1" x14ac:dyDescent="0.2">
      <c r="A26" s="80"/>
      <c r="B26" s="145" t="s">
        <v>33</v>
      </c>
      <c r="C26" s="146" t="s">
        <v>115</v>
      </c>
      <c r="D26" s="162" t="s">
        <v>125</v>
      </c>
      <c r="E26" s="86" t="str">
        <f t="shared" si="0"/>
        <v>CNYQM3S18Y_Quote</v>
      </c>
      <c r="F26" s="86" t="str">
        <f>_xll.qlSimpleQuote(E26,,OnRateTickValue,Permanent,Trigger,ObjectOverwrite)</f>
        <v>CNYQM3S18Y_Quote#0000</v>
      </c>
      <c r="G26" s="147" t="str">
        <f>_xll.ohRangeRetrieveError(F26)</f>
        <v/>
      </c>
      <c r="H26" s="80"/>
      <c r="I26" s="154" t="s">
        <v>33</v>
      </c>
      <c r="J26" s="154" t="s">
        <v>115</v>
      </c>
      <c r="K26" s="154" t="s">
        <v>125</v>
      </c>
      <c r="L26" s="106" t="str">
        <f t="shared" si="1"/>
        <v>CNYQM3S18YN</v>
      </c>
      <c r="M26" s="106" t="str">
        <v>CNYQM3S18YN=TRHK</v>
      </c>
      <c r="N26" s="157" t="s">
        <v>81</v>
      </c>
      <c r="O26" s="157" t="s">
        <v>81</v>
      </c>
      <c r="P26" s="157" t="s">
        <v>81</v>
      </c>
      <c r="Q26" s="157" t="s">
        <v>81</v>
      </c>
      <c r="R26" s="157" t="e">
        <f t="shared" si="2"/>
        <v>#DIV/0!</v>
      </c>
      <c r="S26" s="120"/>
      <c r="T26" s="157" t="e">
        <v>#NUM!</v>
      </c>
      <c r="U26" s="120"/>
      <c r="V26" s="157" t="e">
        <v>#DIV/0!</v>
      </c>
      <c r="W26" s="157" t="e">
        <f>_xll.qlSimpleQuoteSetValue(F26,V26/100,Trigger)</f>
        <v>#NUM!</v>
      </c>
      <c r="X26" s="80"/>
      <c r="AD26" s="122"/>
    </row>
    <row r="27" spans="1:30" ht="11.25" customHeight="1" x14ac:dyDescent="0.2">
      <c r="A27" s="80"/>
      <c r="B27" s="145" t="s">
        <v>32</v>
      </c>
      <c r="C27" s="146" t="s">
        <v>115</v>
      </c>
      <c r="D27" s="162" t="s">
        <v>125</v>
      </c>
      <c r="E27" s="86" t="str">
        <f t="shared" si="0"/>
        <v>CNYQM3S19Y_Quote</v>
      </c>
      <c r="F27" s="86" t="str">
        <f>_xll.qlSimpleQuote(E27,,OnRateTickValue,Permanent,Trigger,ObjectOverwrite)</f>
        <v>CNYQM3S19Y_Quote#0000</v>
      </c>
      <c r="G27" s="147" t="str">
        <f>_xll.ohRangeRetrieveError(F27)</f>
        <v/>
      </c>
      <c r="H27" s="80"/>
      <c r="I27" s="154" t="s">
        <v>32</v>
      </c>
      <c r="J27" s="154" t="s">
        <v>115</v>
      </c>
      <c r="K27" s="154" t="s">
        <v>125</v>
      </c>
      <c r="L27" s="106" t="str">
        <f t="shared" si="1"/>
        <v>CNYQM3S19YN</v>
      </c>
      <c r="M27" s="106" t="str">
        <v>CNYQM3S19YN=TRHK</v>
      </c>
      <c r="N27" s="157" t="s">
        <v>81</v>
      </c>
      <c r="O27" s="157" t="s">
        <v>81</v>
      </c>
      <c r="P27" s="157" t="s">
        <v>81</v>
      </c>
      <c r="Q27" s="157" t="s">
        <v>81</v>
      </c>
      <c r="R27" s="157" t="e">
        <f t="shared" si="2"/>
        <v>#DIV/0!</v>
      </c>
      <c r="S27" s="120"/>
      <c r="T27" s="157" t="e">
        <v>#NUM!</v>
      </c>
      <c r="U27" s="120"/>
      <c r="V27" s="157" t="e">
        <v>#DIV/0!</v>
      </c>
      <c r="W27" s="157" t="e">
        <f>_xll.qlSimpleQuoteSetValue(F27,V27/100,Trigger)</f>
        <v>#NUM!</v>
      </c>
      <c r="X27" s="80"/>
      <c r="AD27" s="122"/>
    </row>
    <row r="28" spans="1:30" ht="11.25" customHeight="1" x14ac:dyDescent="0.2">
      <c r="A28" s="80"/>
      <c r="B28" s="145" t="s">
        <v>31</v>
      </c>
      <c r="C28" s="146" t="s">
        <v>115</v>
      </c>
      <c r="D28" s="162" t="s">
        <v>125</v>
      </c>
      <c r="E28" s="86" t="str">
        <f t="shared" si="0"/>
        <v>CNYQM3S20Y_Quote</v>
      </c>
      <c r="F28" s="86" t="str">
        <f>_xll.qlSimpleQuote(E28,,OnRateTickValue,Permanent,Trigger,ObjectOverwrite)</f>
        <v>CNYQM3S20Y_Quote#0000</v>
      </c>
      <c r="G28" s="147" t="str">
        <f>_xll.ohRangeRetrieveError(F28)</f>
        <v/>
      </c>
      <c r="H28" s="80"/>
      <c r="I28" s="154" t="s">
        <v>31</v>
      </c>
      <c r="J28" s="154" t="s">
        <v>115</v>
      </c>
      <c r="K28" s="154" t="s">
        <v>125</v>
      </c>
      <c r="L28" s="106" t="str">
        <f t="shared" si="1"/>
        <v>CNYQM3S20YN</v>
      </c>
      <c r="M28" s="106" t="str">
        <v>CNYQM3S20YN=TRHK</v>
      </c>
      <c r="N28" s="157" t="s">
        <v>81</v>
      </c>
      <c r="O28" s="157" t="s">
        <v>81</v>
      </c>
      <c r="P28" s="157" t="s">
        <v>81</v>
      </c>
      <c r="Q28" s="157" t="s">
        <v>81</v>
      </c>
      <c r="R28" s="157" t="e">
        <f t="shared" si="2"/>
        <v>#DIV/0!</v>
      </c>
      <c r="S28" s="120"/>
      <c r="T28" s="157" t="e">
        <v>#NUM!</v>
      </c>
      <c r="U28" s="120"/>
      <c r="V28" s="157" t="e">
        <v>#DIV/0!</v>
      </c>
      <c r="W28" s="157" t="e">
        <f>_xll.qlSimpleQuoteSetValue(F28,V28/100,Trigger)</f>
        <v>#NUM!</v>
      </c>
      <c r="X28" s="80"/>
      <c r="AD28" s="122"/>
    </row>
    <row r="29" spans="1:30" ht="11.25" customHeight="1" x14ac:dyDescent="0.2">
      <c r="A29" s="80"/>
      <c r="B29" s="145" t="s">
        <v>30</v>
      </c>
      <c r="C29" s="146" t="s">
        <v>115</v>
      </c>
      <c r="D29" s="162" t="s">
        <v>125</v>
      </c>
      <c r="E29" s="86" t="str">
        <f t="shared" si="0"/>
        <v>CNYQM3S21Y_Quote</v>
      </c>
      <c r="F29" s="86" t="str">
        <f>_xll.qlSimpleQuote(E29,,OnRateTickValue,Permanent,Trigger,ObjectOverwrite)</f>
        <v>CNYQM3S21Y_Quote#0000</v>
      </c>
      <c r="G29" s="147" t="str">
        <f>_xll.ohRangeRetrieveError(F29)</f>
        <v/>
      </c>
      <c r="H29" s="80"/>
      <c r="I29" s="154" t="s">
        <v>30</v>
      </c>
      <c r="J29" s="154" t="s">
        <v>115</v>
      </c>
      <c r="K29" s="154" t="s">
        <v>125</v>
      </c>
      <c r="L29" s="106" t="str">
        <f t="shared" si="1"/>
        <v>CNYQM3S21YN</v>
      </c>
      <c r="M29" s="106" t="str">
        <v>CNYQM3S21YN=TRHK</v>
      </c>
      <c r="N29" s="157" t="s">
        <v>81</v>
      </c>
      <c r="O29" s="157" t="s">
        <v>81</v>
      </c>
      <c r="P29" s="157" t="s">
        <v>81</v>
      </c>
      <c r="Q29" s="157" t="s">
        <v>81</v>
      </c>
      <c r="R29" s="157" t="e">
        <f t="shared" si="2"/>
        <v>#DIV/0!</v>
      </c>
      <c r="S29" s="120"/>
      <c r="T29" s="157" t="e">
        <v>#NUM!</v>
      </c>
      <c r="U29" s="120"/>
      <c r="V29" s="157" t="e">
        <v>#DIV/0!</v>
      </c>
      <c r="W29" s="157" t="e">
        <f>_xll.qlSimpleQuoteSetValue(F29,V29/100,Trigger)</f>
        <v>#NUM!</v>
      </c>
      <c r="X29" s="80"/>
      <c r="AD29" s="122"/>
    </row>
    <row r="30" spans="1:30" ht="11.25" customHeight="1" x14ac:dyDescent="0.2">
      <c r="A30" s="80"/>
      <c r="B30" s="145" t="s">
        <v>29</v>
      </c>
      <c r="C30" s="146" t="s">
        <v>115</v>
      </c>
      <c r="D30" s="162" t="s">
        <v>125</v>
      </c>
      <c r="E30" s="86" t="str">
        <f t="shared" si="0"/>
        <v>CNYQM3S22Y_Quote</v>
      </c>
      <c r="F30" s="86" t="str">
        <f>_xll.qlSimpleQuote(E30,,OnRateTickValue,Permanent,Trigger,ObjectOverwrite)</f>
        <v>CNYQM3S22Y_Quote#0000</v>
      </c>
      <c r="G30" s="147" t="str">
        <f>_xll.ohRangeRetrieveError(F30)</f>
        <v/>
      </c>
      <c r="H30" s="80"/>
      <c r="I30" s="154" t="s">
        <v>29</v>
      </c>
      <c r="J30" s="154" t="s">
        <v>115</v>
      </c>
      <c r="K30" s="154" t="s">
        <v>125</v>
      </c>
      <c r="L30" s="106" t="str">
        <f t="shared" si="1"/>
        <v>CNYQM3S22YN</v>
      </c>
      <c r="M30" s="106" t="str">
        <v>CNYQM3S22YN=TRHK</v>
      </c>
      <c r="N30" s="157" t="s">
        <v>81</v>
      </c>
      <c r="O30" s="157" t="s">
        <v>81</v>
      </c>
      <c r="P30" s="157" t="s">
        <v>81</v>
      </c>
      <c r="Q30" s="157" t="s">
        <v>81</v>
      </c>
      <c r="R30" s="157" t="e">
        <f t="shared" si="2"/>
        <v>#DIV/0!</v>
      </c>
      <c r="S30" s="120"/>
      <c r="T30" s="157" t="e">
        <v>#NUM!</v>
      </c>
      <c r="U30" s="120"/>
      <c r="V30" s="157" t="e">
        <v>#DIV/0!</v>
      </c>
      <c r="W30" s="157" t="e">
        <f>_xll.qlSimpleQuoteSetValue(F30,V30/100,Trigger)</f>
        <v>#NUM!</v>
      </c>
      <c r="X30" s="80"/>
      <c r="AD30" s="122"/>
    </row>
    <row r="31" spans="1:30" ht="11.25" customHeight="1" x14ac:dyDescent="0.2">
      <c r="A31" s="80"/>
      <c r="B31" s="145" t="s">
        <v>28</v>
      </c>
      <c r="C31" s="146" t="s">
        <v>115</v>
      </c>
      <c r="D31" s="162" t="s">
        <v>125</v>
      </c>
      <c r="E31" s="86" t="str">
        <f t="shared" si="0"/>
        <v>CNYQM3S23Y_Quote</v>
      </c>
      <c r="F31" s="86" t="str">
        <f>_xll.qlSimpleQuote(E31,,OnRateTickValue,Permanent,Trigger,ObjectOverwrite)</f>
        <v>CNYQM3S23Y_Quote#0000</v>
      </c>
      <c r="G31" s="147" t="str">
        <f>_xll.ohRangeRetrieveError(F31)</f>
        <v/>
      </c>
      <c r="H31" s="80"/>
      <c r="I31" s="154" t="s">
        <v>28</v>
      </c>
      <c r="J31" s="154" t="s">
        <v>115</v>
      </c>
      <c r="K31" s="154" t="s">
        <v>125</v>
      </c>
      <c r="L31" s="106" t="str">
        <f t="shared" si="1"/>
        <v>CNYQM3S23YN</v>
      </c>
      <c r="M31" s="106" t="str">
        <v>CNYQM3S23YN=TRHK</v>
      </c>
      <c r="N31" s="157" t="s">
        <v>81</v>
      </c>
      <c r="O31" s="157" t="s">
        <v>81</v>
      </c>
      <c r="P31" s="157" t="s">
        <v>81</v>
      </c>
      <c r="Q31" s="157" t="s">
        <v>81</v>
      </c>
      <c r="R31" s="157" t="e">
        <f t="shared" si="2"/>
        <v>#DIV/0!</v>
      </c>
      <c r="S31" s="120"/>
      <c r="T31" s="157" t="e">
        <v>#NUM!</v>
      </c>
      <c r="U31" s="120"/>
      <c r="V31" s="157" t="e">
        <v>#DIV/0!</v>
      </c>
      <c r="W31" s="157" t="e">
        <f>_xll.qlSimpleQuoteSetValue(F31,V31/100,Trigger)</f>
        <v>#NUM!</v>
      </c>
      <c r="X31" s="80"/>
      <c r="AD31" s="122"/>
    </row>
    <row r="32" spans="1:30" ht="11.25" customHeight="1" x14ac:dyDescent="0.2">
      <c r="A32" s="80"/>
      <c r="B32" s="145" t="s">
        <v>27</v>
      </c>
      <c r="C32" s="146" t="s">
        <v>115</v>
      </c>
      <c r="D32" s="162" t="s">
        <v>125</v>
      </c>
      <c r="E32" s="86" t="str">
        <f t="shared" si="0"/>
        <v>CNYQM3S24Y_Quote</v>
      </c>
      <c r="F32" s="86" t="str">
        <f>_xll.qlSimpleQuote(E32,,OnRateTickValue,Permanent,Trigger,ObjectOverwrite)</f>
        <v>CNYQM3S24Y_Quote#0000</v>
      </c>
      <c r="G32" s="147" t="str">
        <f>_xll.ohRangeRetrieveError(F32)</f>
        <v/>
      </c>
      <c r="H32" s="80"/>
      <c r="I32" s="154" t="s">
        <v>27</v>
      </c>
      <c r="J32" s="154" t="s">
        <v>115</v>
      </c>
      <c r="K32" s="154" t="s">
        <v>125</v>
      </c>
      <c r="L32" s="106" t="str">
        <f t="shared" si="1"/>
        <v>CNYQM3S24YN</v>
      </c>
      <c r="M32" s="106" t="str">
        <v>CNYQM3S24YN=TRHK</v>
      </c>
      <c r="N32" s="157" t="s">
        <v>81</v>
      </c>
      <c r="O32" s="157" t="s">
        <v>81</v>
      </c>
      <c r="P32" s="157" t="s">
        <v>81</v>
      </c>
      <c r="Q32" s="157" t="s">
        <v>81</v>
      </c>
      <c r="R32" s="157" t="e">
        <f t="shared" si="2"/>
        <v>#DIV/0!</v>
      </c>
      <c r="S32" s="120"/>
      <c r="T32" s="157" t="e">
        <v>#NUM!</v>
      </c>
      <c r="U32" s="120"/>
      <c r="V32" s="157" t="e">
        <v>#DIV/0!</v>
      </c>
      <c r="W32" s="157" t="e">
        <f>_xll.qlSimpleQuoteSetValue(F32,V32/100,Trigger)</f>
        <v>#NUM!</v>
      </c>
      <c r="X32" s="80"/>
      <c r="AD32" s="122"/>
    </row>
    <row r="33" spans="1:30" ht="11.25" customHeight="1" x14ac:dyDescent="0.2">
      <c r="A33" s="80"/>
      <c r="B33" s="145" t="s">
        <v>26</v>
      </c>
      <c r="C33" s="146" t="s">
        <v>115</v>
      </c>
      <c r="D33" s="162" t="s">
        <v>125</v>
      </c>
      <c r="E33" s="86" t="str">
        <f t="shared" si="0"/>
        <v>CNYQM3S25Y_Quote</v>
      </c>
      <c r="F33" s="86" t="str">
        <f>_xll.qlSimpleQuote(E33,,OnRateTickValue,Permanent,Trigger,ObjectOverwrite)</f>
        <v>CNYQM3S25Y_Quote#0000</v>
      </c>
      <c r="G33" s="147" t="str">
        <f>_xll.ohRangeRetrieveError(F33)</f>
        <v/>
      </c>
      <c r="H33" s="80"/>
      <c r="I33" s="154" t="s">
        <v>26</v>
      </c>
      <c r="J33" s="154" t="s">
        <v>115</v>
      </c>
      <c r="K33" s="154" t="s">
        <v>125</v>
      </c>
      <c r="L33" s="106" t="str">
        <f t="shared" si="1"/>
        <v>CNYQM3S25YN</v>
      </c>
      <c r="M33" s="106" t="str">
        <v>CNYQM3S25YN=TRHK</v>
      </c>
      <c r="N33" s="157" t="s">
        <v>81</v>
      </c>
      <c r="O33" s="157" t="s">
        <v>81</v>
      </c>
      <c r="P33" s="157" t="s">
        <v>81</v>
      </c>
      <c r="Q33" s="157" t="s">
        <v>81</v>
      </c>
      <c r="R33" s="157" t="e">
        <f t="shared" si="2"/>
        <v>#DIV/0!</v>
      </c>
      <c r="S33" s="120"/>
      <c r="T33" s="157" t="e">
        <v>#NUM!</v>
      </c>
      <c r="U33" s="120"/>
      <c r="V33" s="157" t="e">
        <v>#DIV/0!</v>
      </c>
      <c r="W33" s="157" t="e">
        <f>_xll.qlSimpleQuoteSetValue(F33,V33/100,Trigger)</f>
        <v>#NUM!</v>
      </c>
      <c r="X33" s="80"/>
      <c r="AD33" s="122"/>
    </row>
    <row r="34" spans="1:30" ht="11.25" customHeight="1" x14ac:dyDescent="0.2">
      <c r="A34" s="80"/>
      <c r="B34" s="145" t="s">
        <v>25</v>
      </c>
      <c r="C34" s="146" t="s">
        <v>115</v>
      </c>
      <c r="D34" s="162" t="s">
        <v>125</v>
      </c>
      <c r="E34" s="86" t="str">
        <f t="shared" si="0"/>
        <v>CNYQM3S26Y_Quote</v>
      </c>
      <c r="F34" s="86" t="str">
        <f>_xll.qlSimpleQuote(E34,,OnRateTickValue,Permanent,Trigger,ObjectOverwrite)</f>
        <v>CNYQM3S26Y_Quote#0000</v>
      </c>
      <c r="G34" s="147" t="str">
        <f>_xll.ohRangeRetrieveError(F34)</f>
        <v/>
      </c>
      <c r="H34" s="80"/>
      <c r="I34" s="154" t="s">
        <v>25</v>
      </c>
      <c r="J34" s="154" t="s">
        <v>115</v>
      </c>
      <c r="K34" s="154" t="s">
        <v>125</v>
      </c>
      <c r="L34" s="106" t="str">
        <f t="shared" si="1"/>
        <v>CNYQM3S26YN</v>
      </c>
      <c r="M34" s="106" t="str">
        <v>CNYQM3S26YN=TRHK</v>
      </c>
      <c r="N34" s="157" t="s">
        <v>81</v>
      </c>
      <c r="O34" s="157" t="s">
        <v>81</v>
      </c>
      <c r="P34" s="157" t="s">
        <v>81</v>
      </c>
      <c r="Q34" s="157" t="s">
        <v>81</v>
      </c>
      <c r="R34" s="157" t="e">
        <f t="shared" si="2"/>
        <v>#DIV/0!</v>
      </c>
      <c r="S34" s="120"/>
      <c r="T34" s="157" t="e">
        <v>#NUM!</v>
      </c>
      <c r="U34" s="120"/>
      <c r="V34" s="157" t="e">
        <v>#DIV/0!</v>
      </c>
      <c r="W34" s="157" t="e">
        <f>_xll.qlSimpleQuoteSetValue(F34,V34/100,Trigger)</f>
        <v>#NUM!</v>
      </c>
      <c r="X34" s="80"/>
      <c r="AD34" s="122"/>
    </row>
    <row r="35" spans="1:30" ht="11.25" customHeight="1" x14ac:dyDescent="0.2">
      <c r="A35" s="80"/>
      <c r="B35" s="145" t="s">
        <v>24</v>
      </c>
      <c r="C35" s="146" t="s">
        <v>115</v>
      </c>
      <c r="D35" s="162" t="s">
        <v>125</v>
      </c>
      <c r="E35" s="86" t="str">
        <f t="shared" si="0"/>
        <v>CNYQM3S27Y_Quote</v>
      </c>
      <c r="F35" s="86" t="str">
        <f>_xll.qlSimpleQuote(E35,,OnRateTickValue,Permanent,Trigger,ObjectOverwrite)</f>
        <v>CNYQM3S27Y_Quote#0000</v>
      </c>
      <c r="G35" s="147" t="str">
        <f>_xll.ohRangeRetrieveError(F35)</f>
        <v/>
      </c>
      <c r="H35" s="80"/>
      <c r="I35" s="154" t="s">
        <v>24</v>
      </c>
      <c r="J35" s="154" t="s">
        <v>115</v>
      </c>
      <c r="K35" s="154" t="s">
        <v>125</v>
      </c>
      <c r="L35" s="106" t="str">
        <f t="shared" si="1"/>
        <v>CNYQM3S27YN</v>
      </c>
      <c r="M35" s="106" t="str">
        <v>CNYQM3S27YN=TRHK</v>
      </c>
      <c r="N35" s="157" t="s">
        <v>81</v>
      </c>
      <c r="O35" s="157" t="s">
        <v>81</v>
      </c>
      <c r="P35" s="157" t="s">
        <v>81</v>
      </c>
      <c r="Q35" s="157" t="s">
        <v>81</v>
      </c>
      <c r="R35" s="157" t="e">
        <f t="shared" si="2"/>
        <v>#DIV/0!</v>
      </c>
      <c r="S35" s="120"/>
      <c r="T35" s="157" t="e">
        <v>#NUM!</v>
      </c>
      <c r="U35" s="120"/>
      <c r="V35" s="157" t="e">
        <v>#DIV/0!</v>
      </c>
      <c r="W35" s="157" t="e">
        <f>_xll.qlSimpleQuoteSetValue(F35,V35/100,Trigger)</f>
        <v>#NUM!</v>
      </c>
      <c r="X35" s="80"/>
      <c r="AD35" s="122"/>
    </row>
    <row r="36" spans="1:30" ht="11.25" customHeight="1" x14ac:dyDescent="0.2">
      <c r="A36" s="80"/>
      <c r="B36" s="145" t="s">
        <v>23</v>
      </c>
      <c r="C36" s="146" t="s">
        <v>115</v>
      </c>
      <c r="D36" s="162" t="s">
        <v>125</v>
      </c>
      <c r="E36" s="86" t="str">
        <f t="shared" si="0"/>
        <v>CNYQM3S28Y_Quote</v>
      </c>
      <c r="F36" s="86" t="str">
        <f>_xll.qlSimpleQuote(E36,,OnRateTickValue,Permanent,Trigger,ObjectOverwrite)</f>
        <v>CNYQM3S28Y_Quote#0000</v>
      </c>
      <c r="G36" s="147" t="str">
        <f>_xll.ohRangeRetrieveError(F36)</f>
        <v/>
      </c>
      <c r="H36" s="80"/>
      <c r="I36" s="154" t="s">
        <v>23</v>
      </c>
      <c r="J36" s="154" t="s">
        <v>115</v>
      </c>
      <c r="K36" s="154" t="s">
        <v>125</v>
      </c>
      <c r="L36" s="106" t="str">
        <f t="shared" si="1"/>
        <v>CNYQM3S28YN</v>
      </c>
      <c r="M36" s="106" t="str">
        <v>CNYQM3S28YN=TRHK</v>
      </c>
      <c r="N36" s="157" t="s">
        <v>81</v>
      </c>
      <c r="O36" s="157" t="s">
        <v>81</v>
      </c>
      <c r="P36" s="157" t="s">
        <v>81</v>
      </c>
      <c r="Q36" s="157" t="s">
        <v>81</v>
      </c>
      <c r="R36" s="157" t="e">
        <f t="shared" si="2"/>
        <v>#DIV/0!</v>
      </c>
      <c r="S36" s="120"/>
      <c r="T36" s="157" t="e">
        <v>#NUM!</v>
      </c>
      <c r="U36" s="120"/>
      <c r="V36" s="157" t="e">
        <v>#DIV/0!</v>
      </c>
      <c r="W36" s="157" t="e">
        <f>_xll.qlSimpleQuoteSetValue(F36,V36/100,Trigger)</f>
        <v>#NUM!</v>
      </c>
      <c r="X36" s="80"/>
      <c r="AD36" s="122"/>
    </row>
    <row r="37" spans="1:30" ht="11.25" customHeight="1" x14ac:dyDescent="0.2">
      <c r="A37" s="80"/>
      <c r="B37" s="145" t="s">
        <v>22</v>
      </c>
      <c r="C37" s="146" t="s">
        <v>115</v>
      </c>
      <c r="D37" s="162" t="s">
        <v>125</v>
      </c>
      <c r="E37" s="86" t="str">
        <f t="shared" si="0"/>
        <v>CNYQM3S29Y_Quote</v>
      </c>
      <c r="F37" s="86" t="str">
        <f>_xll.qlSimpleQuote(E37,,OnRateTickValue,Permanent,Trigger,ObjectOverwrite)</f>
        <v>CNYQM3S29Y_Quote#0000</v>
      </c>
      <c r="G37" s="147" t="str">
        <f>_xll.ohRangeRetrieveError(F37)</f>
        <v/>
      </c>
      <c r="H37" s="80"/>
      <c r="I37" s="154" t="s">
        <v>22</v>
      </c>
      <c r="J37" s="154" t="s">
        <v>115</v>
      </c>
      <c r="K37" s="154" t="s">
        <v>125</v>
      </c>
      <c r="L37" s="106" t="str">
        <f t="shared" si="1"/>
        <v>CNYQM3S29YN</v>
      </c>
      <c r="M37" s="106" t="str">
        <v>CNYQM3S29YN=TRHK</v>
      </c>
      <c r="N37" s="157" t="s">
        <v>81</v>
      </c>
      <c r="O37" s="157" t="s">
        <v>81</v>
      </c>
      <c r="P37" s="157" t="s">
        <v>81</v>
      </c>
      <c r="Q37" s="157" t="s">
        <v>81</v>
      </c>
      <c r="R37" s="157" t="e">
        <f t="shared" si="2"/>
        <v>#DIV/0!</v>
      </c>
      <c r="S37" s="120"/>
      <c r="T37" s="157" t="e">
        <v>#NUM!</v>
      </c>
      <c r="U37" s="120"/>
      <c r="V37" s="157" t="e">
        <v>#DIV/0!</v>
      </c>
      <c r="W37" s="157" t="e">
        <f>_xll.qlSimpleQuoteSetValue(F37,V37/100,Trigger)</f>
        <v>#NUM!</v>
      </c>
      <c r="X37" s="80"/>
      <c r="AD37" s="122"/>
    </row>
    <row r="38" spans="1:30" ht="11.25" customHeight="1" x14ac:dyDescent="0.2">
      <c r="A38" s="80"/>
      <c r="B38" s="145" t="s">
        <v>21</v>
      </c>
      <c r="C38" s="146" t="s">
        <v>115</v>
      </c>
      <c r="D38" s="162" t="s">
        <v>125</v>
      </c>
      <c r="E38" s="86" t="str">
        <f t="shared" si="0"/>
        <v>CNYQM3S30Y_Quote</v>
      </c>
      <c r="F38" s="86" t="str">
        <f>_xll.qlSimpleQuote(E38,,OnRateTickValue,Permanent,Trigger,ObjectOverwrite)</f>
        <v>CNYQM3S30Y_Quote#0000</v>
      </c>
      <c r="G38" s="147" t="str">
        <f>_xll.ohRangeRetrieveError(F38)</f>
        <v/>
      </c>
      <c r="H38" s="80"/>
      <c r="I38" s="154" t="s">
        <v>21</v>
      </c>
      <c r="J38" s="154" t="s">
        <v>115</v>
      </c>
      <c r="K38" s="154" t="s">
        <v>125</v>
      </c>
      <c r="L38" s="106" t="str">
        <f t="shared" si="1"/>
        <v>CNYQM3S30YN</v>
      </c>
      <c r="M38" s="106" t="str">
        <v>CNYQM3S30YN=TRHK</v>
      </c>
      <c r="N38" s="157" t="s">
        <v>81</v>
      </c>
      <c r="O38" s="157" t="s">
        <v>81</v>
      </c>
      <c r="P38" s="157" t="s">
        <v>81</v>
      </c>
      <c r="Q38" s="157" t="s">
        <v>81</v>
      </c>
      <c r="R38" s="157" t="e">
        <f t="shared" si="2"/>
        <v>#DIV/0!</v>
      </c>
      <c r="S38" s="120"/>
      <c r="T38" s="157" t="e">
        <v>#NUM!</v>
      </c>
      <c r="U38" s="120"/>
      <c r="V38" s="157" t="e">
        <v>#DIV/0!</v>
      </c>
      <c r="W38" s="157" t="e">
        <f>_xll.qlSimpleQuoteSetValue(F38,V38/100,Trigger)</f>
        <v>#NUM!</v>
      </c>
      <c r="X38" s="80"/>
      <c r="AD38" s="122"/>
    </row>
    <row r="39" spans="1:30" ht="11.25" customHeight="1" x14ac:dyDescent="0.2">
      <c r="A39" s="80"/>
      <c r="B39" s="145" t="s">
        <v>20</v>
      </c>
      <c r="C39" s="146" t="s">
        <v>115</v>
      </c>
      <c r="D39" s="162" t="s">
        <v>125</v>
      </c>
      <c r="E39" s="86" t="str">
        <f t="shared" si="0"/>
        <v>CNYQM3S35Y_Quote</v>
      </c>
      <c r="F39" s="86" t="str">
        <f>_xll.qlSimpleQuote(E39,,OnRateTickValue,Permanent,Trigger,ObjectOverwrite)</f>
        <v>CNYQM3S35Y_Quote#0000</v>
      </c>
      <c r="G39" s="147" t="str">
        <f>_xll.ohRangeRetrieveError(F39)</f>
        <v/>
      </c>
      <c r="H39" s="80"/>
      <c r="I39" s="154" t="s">
        <v>20</v>
      </c>
      <c r="J39" s="154" t="s">
        <v>115</v>
      </c>
      <c r="K39" s="154" t="s">
        <v>125</v>
      </c>
      <c r="L39" s="106" t="str">
        <f t="shared" si="1"/>
        <v>CNYQM3S35YN</v>
      </c>
      <c r="M39" s="106" t="str">
        <v>CNYQM3S35YN=TRHK</v>
      </c>
      <c r="N39" s="157" t="s">
        <v>81</v>
      </c>
      <c r="O39" s="157" t="s">
        <v>81</v>
      </c>
      <c r="P39" s="157" t="s">
        <v>81</v>
      </c>
      <c r="Q39" s="157" t="s">
        <v>81</v>
      </c>
      <c r="R39" s="157" t="e">
        <f t="shared" si="2"/>
        <v>#DIV/0!</v>
      </c>
      <c r="S39" s="120"/>
      <c r="T39" s="157" t="e">
        <v>#NUM!</v>
      </c>
      <c r="U39" s="120"/>
      <c r="V39" s="157" t="e">
        <v>#DIV/0!</v>
      </c>
      <c r="W39" s="157" t="e">
        <f>_xll.qlSimpleQuoteSetValue(F39,V39/100,Trigger)</f>
        <v>#NUM!</v>
      </c>
      <c r="X39" s="80"/>
      <c r="AD39" s="122"/>
    </row>
    <row r="40" spans="1:30" ht="11.25" customHeight="1" x14ac:dyDescent="0.2">
      <c r="A40" s="80"/>
      <c r="B40" s="145" t="s">
        <v>19</v>
      </c>
      <c r="C40" s="146" t="s">
        <v>115</v>
      </c>
      <c r="D40" s="162" t="s">
        <v>125</v>
      </c>
      <c r="E40" s="86" t="str">
        <f t="shared" si="0"/>
        <v>CNYQM3S40Y_Quote</v>
      </c>
      <c r="F40" s="86" t="str">
        <f>_xll.qlSimpleQuote(E40,,OnRateTickValue,Permanent,Trigger,ObjectOverwrite)</f>
        <v>CNYQM3S40Y_Quote#0000</v>
      </c>
      <c r="G40" s="147" t="str">
        <f>_xll.ohRangeRetrieveError(F40)</f>
        <v/>
      </c>
      <c r="H40" s="80"/>
      <c r="I40" s="154" t="s">
        <v>19</v>
      </c>
      <c r="J40" s="154" t="s">
        <v>115</v>
      </c>
      <c r="K40" s="154" t="s">
        <v>125</v>
      </c>
      <c r="L40" s="106" t="str">
        <f t="shared" si="1"/>
        <v>CNYQM3S40YN</v>
      </c>
      <c r="M40" s="106" t="str">
        <v>CNYQM3S40YN=TRHK</v>
      </c>
      <c r="N40" s="157" t="s">
        <v>81</v>
      </c>
      <c r="O40" s="157" t="s">
        <v>81</v>
      </c>
      <c r="P40" s="157" t="s">
        <v>81</v>
      </c>
      <c r="Q40" s="157" t="s">
        <v>81</v>
      </c>
      <c r="R40" s="157" t="e">
        <f t="shared" si="2"/>
        <v>#DIV/0!</v>
      </c>
      <c r="S40" s="120"/>
      <c r="T40" s="157" t="e">
        <v>#NUM!</v>
      </c>
      <c r="U40" s="120"/>
      <c r="V40" s="157" t="e">
        <v>#DIV/0!</v>
      </c>
      <c r="W40" s="157" t="e">
        <f>_xll.qlSimpleQuoteSetValue(F40,V40/100,Trigger)</f>
        <v>#NUM!</v>
      </c>
      <c r="X40" s="80"/>
      <c r="AD40" s="122"/>
    </row>
    <row r="41" spans="1:30" ht="11.25" customHeight="1" x14ac:dyDescent="0.2">
      <c r="A41" s="80"/>
      <c r="B41" s="145" t="s">
        <v>18</v>
      </c>
      <c r="C41" s="146" t="s">
        <v>115</v>
      </c>
      <c r="D41" s="162" t="s">
        <v>125</v>
      </c>
      <c r="E41" s="86" t="str">
        <f t="shared" si="0"/>
        <v>CNYQM3S50Y_Quote</v>
      </c>
      <c r="F41" s="86" t="str">
        <f>_xll.qlSimpleQuote(E41,,OnRateTickValue,Permanent,Trigger,ObjectOverwrite)</f>
        <v>CNYQM3S50Y_Quote#0000</v>
      </c>
      <c r="G41" s="147" t="str">
        <f>_xll.ohRangeRetrieveError(F41)</f>
        <v/>
      </c>
      <c r="H41" s="80"/>
      <c r="I41" s="154" t="s">
        <v>18</v>
      </c>
      <c r="J41" s="154" t="s">
        <v>115</v>
      </c>
      <c r="K41" s="154" t="s">
        <v>125</v>
      </c>
      <c r="L41" s="106" t="str">
        <f t="shared" si="1"/>
        <v>CNYQM3S50YN</v>
      </c>
      <c r="M41" s="106" t="str">
        <v>CNYQM3S50YN=TRHK</v>
      </c>
      <c r="N41" s="157" t="s">
        <v>81</v>
      </c>
      <c r="O41" s="157" t="s">
        <v>81</v>
      </c>
      <c r="P41" s="157" t="s">
        <v>81</v>
      </c>
      <c r="Q41" s="157" t="s">
        <v>81</v>
      </c>
      <c r="R41" s="157" t="e">
        <f t="shared" si="2"/>
        <v>#DIV/0!</v>
      </c>
      <c r="S41" s="120"/>
      <c r="T41" s="157" t="e">
        <v>#NUM!</v>
      </c>
      <c r="U41" s="120"/>
      <c r="V41" s="157" t="e">
        <v>#DIV/0!</v>
      </c>
      <c r="W41" s="157" t="e">
        <f>_xll.qlSimpleQuoteSetValue(F41,V41/100,Trigger)</f>
        <v>#NUM!</v>
      </c>
      <c r="X41" s="80"/>
      <c r="AD41" s="122"/>
    </row>
    <row r="42" spans="1:30" ht="11.25" customHeight="1" x14ac:dyDescent="0.2">
      <c r="A42" s="80"/>
      <c r="B42" s="148" t="s">
        <v>17</v>
      </c>
      <c r="C42" s="149" t="s">
        <v>115</v>
      </c>
      <c r="D42" s="163" t="s">
        <v>125</v>
      </c>
      <c r="E42" s="88" t="str">
        <f t="shared" si="0"/>
        <v>CNYQM3S60Y_Quote</v>
      </c>
      <c r="F42" s="88" t="str">
        <f>_xll.qlSimpleQuote(E42,,OnRateTickValue,Permanent,Trigger,ObjectOverwrite)</f>
        <v>CNYQM3S60Y_Quote#0000</v>
      </c>
      <c r="G42" s="150" t="str">
        <f>_xll.ohRangeRetrieveError(F42)</f>
        <v/>
      </c>
      <c r="H42" s="80"/>
      <c r="I42" s="155" t="s">
        <v>17</v>
      </c>
      <c r="J42" s="155" t="s">
        <v>115</v>
      </c>
      <c r="K42" s="155" t="s">
        <v>125</v>
      </c>
      <c r="L42" s="107" t="str">
        <f t="shared" si="1"/>
        <v>CNYQM3S60YN</v>
      </c>
      <c r="M42" s="107" t="str">
        <v>CNYQM3S60YN=TRHK</v>
      </c>
      <c r="N42" s="158" t="s">
        <v>81</v>
      </c>
      <c r="O42" s="158" t="s">
        <v>81</v>
      </c>
      <c r="P42" s="158" t="s">
        <v>81</v>
      </c>
      <c r="Q42" s="158" t="s">
        <v>81</v>
      </c>
      <c r="R42" s="158" t="e">
        <f t="shared" si="2"/>
        <v>#DIV/0!</v>
      </c>
      <c r="S42" s="120"/>
      <c r="T42" s="158" t="e">
        <v>#NUM!</v>
      </c>
      <c r="U42" s="120"/>
      <c r="V42" s="158" t="e">
        <v>#DIV/0!</v>
      </c>
      <c r="W42" s="158" t="e">
        <f>_xll.qlSimpleQuoteSetValue(F42,V42/100,Trigger)</f>
        <v>#NUM!</v>
      </c>
      <c r="X42" s="80"/>
      <c r="AD42" s="122"/>
    </row>
    <row r="43" spans="1:30" x14ac:dyDescent="0.2">
      <c r="A43" s="80"/>
      <c r="B43" s="80"/>
      <c r="C43" s="80"/>
      <c r="D43" s="80"/>
      <c r="E43" s="80"/>
      <c r="F43" s="80"/>
      <c r="G43" s="80"/>
      <c r="X43" s="80"/>
    </row>
  </sheetData>
  <conditionalFormatting sqref="W5:W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8" width="10.7109375" style="78" customWidth="1"/>
    <col min="19" max="19" width="2.7109375" style="78" customWidth="1"/>
    <col min="20" max="20" width="10.7109375" style="78" customWidth="1"/>
    <col min="21" max="21" width="2.7109375" style="78" customWidth="1"/>
    <col min="22" max="23" width="10.7109375" style="78" customWidth="1"/>
    <col min="24" max="25" width="2.7109375" style="78" customWidth="1"/>
    <col min="26" max="16384" width="9.140625" style="78"/>
  </cols>
  <sheetData>
    <row r="1" spans="1:30" ht="11.25" customHeight="1" x14ac:dyDescent="0.2">
      <c r="A1" s="120"/>
      <c r="F1" s="78"/>
    </row>
    <row r="2" spans="1:30" ht="11.25" customHeight="1" x14ac:dyDescent="0.2">
      <c r="A2" s="120"/>
      <c r="F2" s="78"/>
      <c r="J2" s="140"/>
      <c r="K2" s="140"/>
      <c r="L2" s="140"/>
      <c r="M2" s="108" t="s">
        <v>123</v>
      </c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30" ht="11.25" customHeight="1" x14ac:dyDescent="0.2">
      <c r="A3" s="120"/>
      <c r="F3" s="78"/>
      <c r="H3" s="80"/>
      <c r="I3" s="80"/>
      <c r="S3" s="80"/>
      <c r="U3" s="80"/>
      <c r="W3" s="78">
        <f>_xll.ohTrigger(W5:W42)</f>
        <v>2</v>
      </c>
      <c r="X3" s="80"/>
    </row>
    <row r="4" spans="1:30" ht="22.5" x14ac:dyDescent="0.2">
      <c r="A4" s="80"/>
      <c r="B4" s="143"/>
      <c r="C4" s="144"/>
      <c r="D4" s="144"/>
      <c r="E4" s="133" t="s">
        <v>156</v>
      </c>
      <c r="F4" s="134" t="s">
        <v>155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_xll.RData(M5:M42,N4:Q4,"RTFEED:IDN",ReutersRtMode,,N5)</f>
        <v>Updated at 15:26:09</v>
      </c>
      <c r="N4" s="151" t="s">
        <v>74</v>
      </c>
      <c r="O4" s="151" t="s">
        <v>73</v>
      </c>
      <c r="P4" s="151" t="s">
        <v>85</v>
      </c>
      <c r="Q4" s="151" t="s">
        <v>91</v>
      </c>
      <c r="R4" s="151" t="s">
        <v>90</v>
      </c>
      <c r="S4" s="80"/>
      <c r="T4" s="151" t="s">
        <v>89</v>
      </c>
      <c r="U4" s="80"/>
      <c r="V4" s="151" t="s">
        <v>88</v>
      </c>
      <c r="W4" s="151" t="s">
        <v>87</v>
      </c>
      <c r="X4" s="80"/>
      <c r="AD4" s="121"/>
    </row>
    <row r="5" spans="1:30" ht="11.25" customHeight="1" x14ac:dyDescent="0.2">
      <c r="A5" s="80"/>
      <c r="B5" s="159" t="s">
        <v>13</v>
      </c>
      <c r="C5" s="160" t="s">
        <v>115</v>
      </c>
      <c r="D5" s="161" t="s">
        <v>125</v>
      </c>
      <c r="E5" s="84" t="str">
        <f t="shared" ref="E5:E42" si="0">OffCurrency&amp;$C5&amp;$D5&amp;$B5&amp;QuoteSuffix</f>
        <v>CNHQM3S1M_Quote</v>
      </c>
      <c r="F5" s="84" t="str">
        <f>_xll.qlSimpleQuote(E5,,OnRateTickValue,Permanent,Trigger,ObjectOverwrite)</f>
        <v>CNHQM3S1M_Quote#0000</v>
      </c>
      <c r="G5" s="147" t="str">
        <f>_xll.ohRangeRetrieveError(F5)</f>
        <v/>
      </c>
      <c r="H5" s="80"/>
      <c r="I5" s="159" t="s">
        <v>13</v>
      </c>
      <c r="J5" s="153" t="s">
        <v>115</v>
      </c>
      <c r="K5" s="153" t="s">
        <v>125</v>
      </c>
      <c r="L5" s="105" t="str">
        <f t="shared" ref="L5:L42" si="1">OffCurrency&amp;$J5&amp;$K5&amp;$I5</f>
        <v>CNHQM3S1M</v>
      </c>
      <c r="M5" s="105" t="str">
        <f t="array" ref="M5:M42">Instruments&amp;"="&amp;VLOOKUP(Contributor,ContributorTable,2,FALSE)</f>
        <v>CNHQM3S1M=TRHK</v>
      </c>
      <c r="N5" s="156" t="s">
        <v>81</v>
      </c>
      <c r="O5" s="156" t="s">
        <v>81</v>
      </c>
      <c r="P5" s="156" t="s">
        <v>81</v>
      </c>
      <c r="Q5" s="156" t="s">
        <v>81</v>
      </c>
      <c r="R5" s="156" t="e">
        <f>AVERAGE($N5,$O5)</f>
        <v>#DIV/0!</v>
      </c>
      <c r="S5" s="120"/>
      <c r="T5" s="156">
        <v>4.4000000000000004</v>
      </c>
      <c r="U5" s="120"/>
      <c r="V5" s="156" t="e">
        <f t="array" ref="V5:V42">QuoteLive</f>
        <v>#DIV/0!</v>
      </c>
      <c r="W5" s="156" t="e">
        <f>_xll.qlSimpleQuoteSetValue(F5,V5/100,Trigger)</f>
        <v>#NUM!</v>
      </c>
      <c r="X5" s="80"/>
      <c r="AD5" s="122"/>
    </row>
    <row r="6" spans="1:30" ht="11.25" customHeight="1" x14ac:dyDescent="0.25">
      <c r="A6" s="80"/>
      <c r="B6" s="145" t="s">
        <v>11</v>
      </c>
      <c r="C6" s="146" t="s">
        <v>115</v>
      </c>
      <c r="D6" s="162" t="s">
        <v>125</v>
      </c>
      <c r="E6" s="86" t="str">
        <f t="shared" si="0"/>
        <v>CNHQM3S3M_Quote</v>
      </c>
      <c r="F6" s="86" t="str">
        <f>_xll.qlSimpleQuote(E6,,OnRateTickValue,Permanent,Trigger,ObjectOverwrite)</f>
        <v>CNHQM3S3M_Quote#0000</v>
      </c>
      <c r="G6" s="147" t="str">
        <f>_xll.ohRangeRetrieveError(F6)</f>
        <v/>
      </c>
      <c r="H6" s="80"/>
      <c r="I6" s="145" t="s">
        <v>11</v>
      </c>
      <c r="J6" s="154" t="s">
        <v>115</v>
      </c>
      <c r="K6" s="154" t="s">
        <v>125</v>
      </c>
      <c r="L6" s="106" t="str">
        <f t="shared" si="1"/>
        <v>CNHQM3S3M</v>
      </c>
      <c r="M6" s="106" t="str">
        <v>CNHQM3S3M=TRHK</v>
      </c>
      <c r="N6" s="157" t="s">
        <v>81</v>
      </c>
      <c r="O6" s="157" t="s">
        <v>81</v>
      </c>
      <c r="P6" s="157" t="s">
        <v>81</v>
      </c>
      <c r="Q6" s="157" t="s">
        <v>81</v>
      </c>
      <c r="R6" s="157" t="e">
        <f t="shared" ref="R6:R42" si="2">AVERAGE($N6,$O6)</f>
        <v>#DIV/0!</v>
      </c>
      <c r="S6" s="120"/>
      <c r="T6" s="157">
        <v>4.25</v>
      </c>
      <c r="U6" s="120"/>
      <c r="V6" s="157" t="e">
        <v>#DIV/0!</v>
      </c>
      <c r="W6" s="157" t="e">
        <f>_xll.qlSimpleQuoteSetValue(F6,V6/100,Trigger)</f>
        <v>#NUM!</v>
      </c>
      <c r="X6" s="80"/>
      <c r="AA6" s="141"/>
      <c r="AD6" s="122"/>
    </row>
    <row r="7" spans="1:30" ht="11.25" customHeight="1" x14ac:dyDescent="0.25">
      <c r="A7" s="80"/>
      <c r="B7" s="145" t="s">
        <v>10</v>
      </c>
      <c r="C7" s="146" t="s">
        <v>115</v>
      </c>
      <c r="D7" s="162" t="s">
        <v>125</v>
      </c>
      <c r="E7" s="86" t="str">
        <f t="shared" si="0"/>
        <v>CNHQM3S6M_Quote</v>
      </c>
      <c r="F7" s="86" t="str">
        <f>_xll.qlSimpleQuote(E7,,OnRateTickValue,Permanent,Trigger,ObjectOverwrite)</f>
        <v>CNHQM3S6M_Quote#0000</v>
      </c>
      <c r="G7" s="147" t="str">
        <f>_xll.ohRangeRetrieveError(F7)</f>
        <v/>
      </c>
      <c r="H7" s="80"/>
      <c r="I7" s="145" t="s">
        <v>10</v>
      </c>
      <c r="J7" s="154" t="s">
        <v>115</v>
      </c>
      <c r="K7" s="154" t="s">
        <v>125</v>
      </c>
      <c r="L7" s="106" t="str">
        <f t="shared" si="1"/>
        <v>CNHQM3S6M</v>
      </c>
      <c r="M7" s="106" t="str">
        <v>CNHQM3S6M=TRHK</v>
      </c>
      <c r="N7" s="157">
        <v>4.3</v>
      </c>
      <c r="O7" s="157">
        <v>4.5</v>
      </c>
      <c r="P7" s="157">
        <v>0</v>
      </c>
      <c r="Q7" s="157">
        <v>0</v>
      </c>
      <c r="R7" s="157">
        <f t="shared" si="2"/>
        <v>4.4000000000000004</v>
      </c>
      <c r="S7" s="120"/>
      <c r="T7" s="157" t="e">
        <v>#NUM!</v>
      </c>
      <c r="U7" s="120"/>
      <c r="V7" s="157">
        <v>4.4000000000000004</v>
      </c>
      <c r="W7" s="157">
        <f>_xll.qlSimpleQuoteSetValue(F7,V7/100,Trigger)</f>
        <v>0</v>
      </c>
      <c r="X7" s="80"/>
      <c r="AA7" s="141"/>
      <c r="AC7" s="142"/>
      <c r="AD7" s="122"/>
    </row>
    <row r="8" spans="1:30" ht="11.25" customHeight="1" x14ac:dyDescent="0.25">
      <c r="A8" s="80"/>
      <c r="B8" s="145" t="s">
        <v>9</v>
      </c>
      <c r="C8" s="146" t="s">
        <v>115</v>
      </c>
      <c r="D8" s="162" t="s">
        <v>125</v>
      </c>
      <c r="E8" s="86" t="str">
        <f t="shared" si="0"/>
        <v>CNHQM3S9M_Quote</v>
      </c>
      <c r="F8" s="86" t="str">
        <f>_xll.qlSimpleQuote(E8,,OnRateTickValue,Permanent,Trigger,ObjectOverwrite)</f>
        <v>CNHQM3S9M_Quote#0000</v>
      </c>
      <c r="G8" s="147" t="str">
        <f>_xll.ohRangeRetrieveError(F8)</f>
        <v/>
      </c>
      <c r="H8" s="80"/>
      <c r="I8" s="145" t="s">
        <v>9</v>
      </c>
      <c r="J8" s="154" t="s">
        <v>115</v>
      </c>
      <c r="K8" s="154" t="s">
        <v>125</v>
      </c>
      <c r="L8" s="106" t="str">
        <f t="shared" si="1"/>
        <v>CNHQM3S9M</v>
      </c>
      <c r="M8" s="106" t="str">
        <v>CNHQM3S9M=TRHK</v>
      </c>
      <c r="N8" s="157">
        <v>4.25</v>
      </c>
      <c r="O8" s="157">
        <v>4.45</v>
      </c>
      <c r="P8" s="157">
        <v>0</v>
      </c>
      <c r="Q8" s="157">
        <v>0</v>
      </c>
      <c r="R8" s="157">
        <f t="shared" si="2"/>
        <v>4.3499999999999996</v>
      </c>
      <c r="S8" s="120"/>
      <c r="T8" s="157" t="e">
        <v>#NUM!</v>
      </c>
      <c r="U8" s="120"/>
      <c r="V8" s="157">
        <v>4.3499999999999996</v>
      </c>
      <c r="W8" s="157">
        <f>_xll.qlSimpleQuoteSetValue(F8,V8/100,Trigger)</f>
        <v>0</v>
      </c>
      <c r="X8" s="80"/>
      <c r="AB8" s="141"/>
      <c r="AC8" s="142"/>
      <c r="AD8" s="122"/>
    </row>
    <row r="9" spans="1:30" ht="11.25" customHeight="1" x14ac:dyDescent="0.2">
      <c r="A9" s="80"/>
      <c r="B9" s="145" t="s">
        <v>8</v>
      </c>
      <c r="C9" s="146" t="s">
        <v>115</v>
      </c>
      <c r="D9" s="162" t="s">
        <v>125</v>
      </c>
      <c r="E9" s="86" t="str">
        <f t="shared" si="0"/>
        <v>CNHQM3S1Y_Quote</v>
      </c>
      <c r="F9" s="86" t="str">
        <f>_xll.qlSimpleQuote(E9,,OnRateTickValue,Permanent,Trigger,ObjectOverwrite)</f>
        <v>CNHQM3S1Y_Quote#0000</v>
      </c>
      <c r="G9" s="147" t="str">
        <f>_xll.ohRangeRetrieveError(F9)</f>
        <v/>
      </c>
      <c r="H9" s="80"/>
      <c r="I9" s="154" t="s">
        <v>8</v>
      </c>
      <c r="J9" s="154" t="s">
        <v>115</v>
      </c>
      <c r="K9" s="154" t="s">
        <v>125</v>
      </c>
      <c r="L9" s="106" t="str">
        <f t="shared" si="1"/>
        <v>CNHQM3S1Y</v>
      </c>
      <c r="M9" s="106" t="str">
        <v>CNHQM3S1Y=TRHK</v>
      </c>
      <c r="N9" s="157">
        <v>4.1500000000000004</v>
      </c>
      <c r="O9" s="157">
        <v>4.3499999999999996</v>
      </c>
      <c r="P9" s="157">
        <v>0</v>
      </c>
      <c r="Q9" s="157">
        <v>0</v>
      </c>
      <c r="R9" s="157">
        <f t="shared" si="2"/>
        <v>4.25</v>
      </c>
      <c r="S9" s="120"/>
      <c r="T9" s="157" t="e">
        <v>#NUM!</v>
      </c>
      <c r="U9" s="120"/>
      <c r="V9" s="157">
        <v>4.25</v>
      </c>
      <c r="W9" s="157">
        <f>_xll.qlSimpleQuoteSetValue(F9,V9/100,Trigger)</f>
        <v>0</v>
      </c>
      <c r="X9" s="80"/>
      <c r="AD9" s="122"/>
    </row>
    <row r="10" spans="1:30" ht="11.25" customHeight="1" x14ac:dyDescent="0.2">
      <c r="A10" s="80"/>
      <c r="B10" s="145" t="s">
        <v>49</v>
      </c>
      <c r="C10" s="146" t="s">
        <v>115</v>
      </c>
      <c r="D10" s="162" t="s">
        <v>125</v>
      </c>
      <c r="E10" s="86" t="str">
        <f t="shared" si="0"/>
        <v>CNHQM3S2Y_Quote</v>
      </c>
      <c r="F10" s="86" t="str">
        <f>_xll.qlSimpleQuote(E10,,OnRateTickValue,Permanent,Trigger,ObjectOverwrite)</f>
        <v>CNHQM3S2Y_Quote#0000</v>
      </c>
      <c r="G10" s="147" t="str">
        <f>_xll.ohRangeRetrieveError(F10)</f>
        <v/>
      </c>
      <c r="H10" s="80"/>
      <c r="I10" s="154" t="s">
        <v>49</v>
      </c>
      <c r="J10" s="154" t="s">
        <v>115</v>
      </c>
      <c r="K10" s="154" t="s">
        <v>125</v>
      </c>
      <c r="L10" s="106" t="str">
        <f t="shared" si="1"/>
        <v>CNHQM3S2Y</v>
      </c>
      <c r="M10" s="106" t="str">
        <v>CNHQM3S2Y=TRHK</v>
      </c>
      <c r="N10" s="157">
        <v>4.08</v>
      </c>
      <c r="O10" s="157">
        <v>4.28</v>
      </c>
      <c r="P10" s="157">
        <v>0</v>
      </c>
      <c r="Q10" s="157">
        <v>0</v>
      </c>
      <c r="R10" s="157">
        <f t="shared" si="2"/>
        <v>4.18</v>
      </c>
      <c r="S10" s="120"/>
      <c r="T10" s="157">
        <v>4.18</v>
      </c>
      <c r="U10" s="120"/>
      <c r="V10" s="157">
        <v>4.18</v>
      </c>
      <c r="W10" s="157">
        <f>_xll.qlSimpleQuoteSetValue(F10,V10/100,Trigger)</f>
        <v>0</v>
      </c>
      <c r="X10" s="80"/>
      <c r="AD10" s="122"/>
    </row>
    <row r="11" spans="1:30" ht="11.25" customHeight="1" x14ac:dyDescent="0.2">
      <c r="A11" s="80"/>
      <c r="B11" s="145" t="s">
        <v>48</v>
      </c>
      <c r="C11" s="146" t="s">
        <v>115</v>
      </c>
      <c r="D11" s="162" t="s">
        <v>125</v>
      </c>
      <c r="E11" s="86" t="str">
        <f t="shared" si="0"/>
        <v>CNHQM3S3Y_Quote</v>
      </c>
      <c r="F11" s="86" t="str">
        <f>_xll.qlSimpleQuote(E11,,OnRateTickValue,Permanent,Trigger,ObjectOverwrite)</f>
        <v>CNHQM3S3Y_Quote#0000</v>
      </c>
      <c r="G11" s="147" t="str">
        <f>_xll.ohRangeRetrieveError(F11)</f>
        <v/>
      </c>
      <c r="H11" s="80"/>
      <c r="I11" s="154" t="s">
        <v>48</v>
      </c>
      <c r="J11" s="154" t="s">
        <v>115</v>
      </c>
      <c r="K11" s="154" t="s">
        <v>125</v>
      </c>
      <c r="L11" s="106" t="str">
        <f t="shared" si="1"/>
        <v>CNHQM3S3Y</v>
      </c>
      <c r="M11" s="106" t="str">
        <v>CNHQM3S3Y=TRHK</v>
      </c>
      <c r="N11" s="157">
        <v>4.05</v>
      </c>
      <c r="O11" s="157">
        <v>4.25</v>
      </c>
      <c r="P11" s="157">
        <v>0</v>
      </c>
      <c r="Q11" s="157">
        <v>0</v>
      </c>
      <c r="R11" s="157">
        <f t="shared" si="2"/>
        <v>4.1500000000000004</v>
      </c>
      <c r="S11" s="120"/>
      <c r="T11" s="157">
        <v>4.1500000000000004</v>
      </c>
      <c r="U11" s="120"/>
      <c r="V11" s="157">
        <v>4.1500000000000004</v>
      </c>
      <c r="W11" s="157">
        <f>_xll.qlSimpleQuoteSetValue(F11,V11/100,Trigger)</f>
        <v>0</v>
      </c>
      <c r="X11" s="80"/>
      <c r="AD11" s="122"/>
    </row>
    <row r="12" spans="1:30" ht="11.25" customHeight="1" x14ac:dyDescent="0.2">
      <c r="A12" s="80"/>
      <c r="B12" s="145" t="s">
        <v>47</v>
      </c>
      <c r="C12" s="146" t="s">
        <v>115</v>
      </c>
      <c r="D12" s="162" t="s">
        <v>125</v>
      </c>
      <c r="E12" s="86" t="str">
        <f t="shared" si="0"/>
        <v>CNHQM3S4Y_Quote</v>
      </c>
      <c r="F12" s="86" t="str">
        <f>_xll.qlSimpleQuote(E12,,OnRateTickValue,Permanent,Trigger,ObjectOverwrite)</f>
        <v>CNHQM3S4Y_Quote#0000</v>
      </c>
      <c r="G12" s="147" t="str">
        <f>_xll.ohRangeRetrieveError(F12)</f>
        <v/>
      </c>
      <c r="H12" s="80"/>
      <c r="I12" s="154" t="s">
        <v>47</v>
      </c>
      <c r="J12" s="154" t="s">
        <v>115</v>
      </c>
      <c r="K12" s="154" t="s">
        <v>125</v>
      </c>
      <c r="L12" s="106" t="str">
        <f t="shared" si="1"/>
        <v>CNHQM3S4Y</v>
      </c>
      <c r="M12" s="106" t="str">
        <v>CNHQM3S4Y=TRHK</v>
      </c>
      <c r="N12" s="157">
        <v>4.05</v>
      </c>
      <c r="O12" s="157">
        <v>4.25</v>
      </c>
      <c r="P12" s="157">
        <v>0</v>
      </c>
      <c r="Q12" s="157">
        <v>0</v>
      </c>
      <c r="R12" s="157">
        <f t="shared" si="2"/>
        <v>4.1500000000000004</v>
      </c>
      <c r="S12" s="120"/>
      <c r="T12" s="157">
        <v>4.1500000000000004</v>
      </c>
      <c r="U12" s="120"/>
      <c r="V12" s="157">
        <v>4.1500000000000004</v>
      </c>
      <c r="W12" s="157">
        <f>_xll.qlSimpleQuoteSetValue(F12,V12/100,Trigger)</f>
        <v>0</v>
      </c>
      <c r="X12" s="80"/>
      <c r="AD12" s="122"/>
    </row>
    <row r="13" spans="1:30" ht="11.25" customHeight="1" x14ac:dyDescent="0.2">
      <c r="A13" s="80"/>
      <c r="B13" s="145" t="s">
        <v>46</v>
      </c>
      <c r="C13" s="146" t="s">
        <v>115</v>
      </c>
      <c r="D13" s="162" t="s">
        <v>125</v>
      </c>
      <c r="E13" s="86" t="str">
        <f t="shared" si="0"/>
        <v>CNHQM3S5Y_Quote</v>
      </c>
      <c r="F13" s="86" t="str">
        <f>_xll.qlSimpleQuote(E13,,OnRateTickValue,Permanent,Trigger,ObjectOverwrite)</f>
        <v>CNHQM3S5Y_Quote#0000</v>
      </c>
      <c r="G13" s="147" t="str">
        <f>_xll.ohRangeRetrieveError(F13)</f>
        <v/>
      </c>
      <c r="H13" s="80"/>
      <c r="I13" s="154" t="s">
        <v>46</v>
      </c>
      <c r="J13" s="154" t="s">
        <v>115</v>
      </c>
      <c r="K13" s="154" t="s">
        <v>125</v>
      </c>
      <c r="L13" s="106" t="str">
        <f t="shared" si="1"/>
        <v>CNHQM3S5Y</v>
      </c>
      <c r="M13" s="106" t="str">
        <v>CNHQM3S5Y=TRHK</v>
      </c>
      <c r="N13" s="157">
        <v>4.05</v>
      </c>
      <c r="O13" s="157">
        <v>4.25</v>
      </c>
      <c r="P13" s="157">
        <v>0</v>
      </c>
      <c r="Q13" s="157">
        <v>0</v>
      </c>
      <c r="R13" s="157">
        <f t="shared" si="2"/>
        <v>4.1500000000000004</v>
      </c>
      <c r="S13" s="120"/>
      <c r="T13" s="157">
        <v>4.1500000000000004</v>
      </c>
      <c r="U13" s="120"/>
      <c r="V13" s="157">
        <v>4.1500000000000004</v>
      </c>
      <c r="W13" s="157">
        <f>_xll.qlSimpleQuoteSetValue(F13,V13/100,Trigger)</f>
        <v>0</v>
      </c>
      <c r="X13" s="80"/>
      <c r="AD13" s="122"/>
    </row>
    <row r="14" spans="1:30" ht="11.25" customHeight="1" x14ac:dyDescent="0.2">
      <c r="A14" s="80"/>
      <c r="B14" s="145" t="s">
        <v>45</v>
      </c>
      <c r="C14" s="146" t="s">
        <v>115</v>
      </c>
      <c r="D14" s="162" t="s">
        <v>125</v>
      </c>
      <c r="E14" s="86" t="str">
        <f t="shared" si="0"/>
        <v>CNHQM3S6Y_Quote</v>
      </c>
      <c r="F14" s="86" t="str">
        <f>_xll.qlSimpleQuote(E14,,OnRateTickValue,Permanent,Trigger,ObjectOverwrite)</f>
        <v>CNHQM3S6Y_Quote#0000</v>
      </c>
      <c r="G14" s="147" t="str">
        <f>_xll.ohRangeRetrieveError(F14)</f>
        <v/>
      </c>
      <c r="H14" s="80"/>
      <c r="I14" s="154" t="s">
        <v>45</v>
      </c>
      <c r="J14" s="154" t="s">
        <v>115</v>
      </c>
      <c r="K14" s="154" t="s">
        <v>125</v>
      </c>
      <c r="L14" s="106" t="str">
        <f t="shared" si="1"/>
        <v>CNHQM3S6Y</v>
      </c>
      <c r="M14" s="106" t="str">
        <v>CNHQM3S6Y=TRHK</v>
      </c>
      <c r="N14" s="157" t="s">
        <v>81</v>
      </c>
      <c r="O14" s="157" t="s">
        <v>81</v>
      </c>
      <c r="P14" s="157" t="s">
        <v>81</v>
      </c>
      <c r="Q14" s="157" t="s">
        <v>81</v>
      </c>
      <c r="R14" s="157" t="e">
        <f t="shared" si="2"/>
        <v>#DIV/0!</v>
      </c>
      <c r="S14" s="120"/>
      <c r="T14" s="157" t="e">
        <v>#NUM!</v>
      </c>
      <c r="U14" s="120"/>
      <c r="V14" s="157" t="e">
        <v>#DIV/0!</v>
      </c>
      <c r="W14" s="157" t="e">
        <f>_xll.qlSimpleQuoteSetValue(F14,V14/100,Trigger)</f>
        <v>#NUM!</v>
      </c>
      <c r="X14" s="80"/>
      <c r="AD14" s="122"/>
    </row>
    <row r="15" spans="1:30" ht="11.25" customHeight="1" x14ac:dyDescent="0.2">
      <c r="A15" s="80"/>
      <c r="B15" s="145" t="s">
        <v>44</v>
      </c>
      <c r="C15" s="146" t="s">
        <v>115</v>
      </c>
      <c r="D15" s="162" t="s">
        <v>125</v>
      </c>
      <c r="E15" s="86" t="str">
        <f t="shared" si="0"/>
        <v>CNHQM3S7Y_Quote</v>
      </c>
      <c r="F15" s="86" t="str">
        <f>_xll.qlSimpleQuote(E15,,OnRateTickValue,Permanent,Trigger,ObjectOverwrite)</f>
        <v>CNHQM3S7Y_Quote#0000</v>
      </c>
      <c r="G15" s="147" t="str">
        <f>_xll.ohRangeRetrieveError(F15)</f>
        <v/>
      </c>
      <c r="H15" s="80"/>
      <c r="I15" s="154" t="s">
        <v>44</v>
      </c>
      <c r="J15" s="154" t="s">
        <v>115</v>
      </c>
      <c r="K15" s="154" t="s">
        <v>125</v>
      </c>
      <c r="L15" s="106" t="str">
        <f t="shared" si="1"/>
        <v>CNHQM3S7Y</v>
      </c>
      <c r="M15" s="106" t="str">
        <v>CNHQM3S7Y=TRHK</v>
      </c>
      <c r="N15" s="157">
        <v>4.08</v>
      </c>
      <c r="O15" s="157">
        <v>4.28</v>
      </c>
      <c r="P15" s="157">
        <v>0</v>
      </c>
      <c r="Q15" s="157">
        <v>0</v>
      </c>
      <c r="R15" s="157">
        <f t="shared" si="2"/>
        <v>4.18</v>
      </c>
      <c r="S15" s="120"/>
      <c r="T15" s="157">
        <v>4.18</v>
      </c>
      <c r="U15" s="120"/>
      <c r="V15" s="157">
        <v>4.18</v>
      </c>
      <c r="W15" s="157">
        <f>_xll.qlSimpleQuoteSetValue(F15,V15/100,Trigger)</f>
        <v>0</v>
      </c>
      <c r="X15" s="80"/>
      <c r="AD15" s="122"/>
    </row>
    <row r="16" spans="1:30" ht="11.25" customHeight="1" x14ac:dyDescent="0.2">
      <c r="A16" s="80"/>
      <c r="B16" s="145" t="s">
        <v>43</v>
      </c>
      <c r="C16" s="146" t="s">
        <v>115</v>
      </c>
      <c r="D16" s="162" t="s">
        <v>125</v>
      </c>
      <c r="E16" s="86" t="str">
        <f t="shared" si="0"/>
        <v>CNHQM3S8Y_Quote</v>
      </c>
      <c r="F16" s="86" t="str">
        <f>_xll.qlSimpleQuote(E16,,OnRateTickValue,Permanent,Trigger,ObjectOverwrite)</f>
        <v>CNHQM3S8Y_Quote#0000</v>
      </c>
      <c r="G16" s="147" t="str">
        <f>_xll.ohRangeRetrieveError(F16)</f>
        <v/>
      </c>
      <c r="H16" s="80"/>
      <c r="I16" s="154" t="s">
        <v>43</v>
      </c>
      <c r="J16" s="154" t="s">
        <v>115</v>
      </c>
      <c r="K16" s="154" t="s">
        <v>125</v>
      </c>
      <c r="L16" s="106" t="str">
        <f t="shared" si="1"/>
        <v>CNHQM3S8Y</v>
      </c>
      <c r="M16" s="106" t="str">
        <v>CNHQM3S8Y=TRHK</v>
      </c>
      <c r="N16" s="157" t="s">
        <v>81</v>
      </c>
      <c r="O16" s="157" t="s">
        <v>81</v>
      </c>
      <c r="P16" s="157" t="s">
        <v>81</v>
      </c>
      <c r="Q16" s="157" t="s">
        <v>81</v>
      </c>
      <c r="R16" s="157" t="e">
        <f t="shared" si="2"/>
        <v>#DIV/0!</v>
      </c>
      <c r="S16" s="120"/>
      <c r="T16" s="157" t="e">
        <v>#NUM!</v>
      </c>
      <c r="U16" s="120"/>
      <c r="V16" s="157" t="e">
        <v>#DIV/0!</v>
      </c>
      <c r="W16" s="157" t="e">
        <f>_xll.qlSimpleQuoteSetValue(F16,V16/100,Trigger)</f>
        <v>#NUM!</v>
      </c>
      <c r="X16" s="80"/>
      <c r="AD16" s="122"/>
    </row>
    <row r="17" spans="1:30" ht="11.25" customHeight="1" x14ac:dyDescent="0.2">
      <c r="A17" s="80"/>
      <c r="B17" s="145" t="s">
        <v>42</v>
      </c>
      <c r="C17" s="146" t="s">
        <v>115</v>
      </c>
      <c r="D17" s="162" t="s">
        <v>125</v>
      </c>
      <c r="E17" s="86" t="str">
        <f t="shared" si="0"/>
        <v>CNHQM3S9Y_Quote</v>
      </c>
      <c r="F17" s="86" t="str">
        <f>_xll.qlSimpleQuote(E17,,OnRateTickValue,Permanent,Trigger,ObjectOverwrite)</f>
        <v>CNHQM3S9Y_Quote#0000</v>
      </c>
      <c r="G17" s="147" t="str">
        <f>_xll.ohRangeRetrieveError(F17)</f>
        <v/>
      </c>
      <c r="H17" s="80"/>
      <c r="I17" s="154" t="s">
        <v>42</v>
      </c>
      <c r="J17" s="154" t="s">
        <v>115</v>
      </c>
      <c r="K17" s="154" t="s">
        <v>125</v>
      </c>
      <c r="L17" s="106" t="str">
        <f t="shared" si="1"/>
        <v>CNHQM3S9Y</v>
      </c>
      <c r="M17" s="106" t="str">
        <v>CNHQM3S9Y=TRHK</v>
      </c>
      <c r="N17" s="157" t="s">
        <v>81</v>
      </c>
      <c r="O17" s="157" t="s">
        <v>81</v>
      </c>
      <c r="P17" s="157" t="s">
        <v>81</v>
      </c>
      <c r="Q17" s="157" t="s">
        <v>81</v>
      </c>
      <c r="R17" s="157" t="e">
        <f t="shared" si="2"/>
        <v>#DIV/0!</v>
      </c>
      <c r="S17" s="120"/>
      <c r="T17" s="157" t="e">
        <v>#NUM!</v>
      </c>
      <c r="U17" s="120"/>
      <c r="V17" s="157" t="e">
        <v>#DIV/0!</v>
      </c>
      <c r="W17" s="157" t="e">
        <f>_xll.qlSimpleQuoteSetValue(F17,V17/100,Trigger)</f>
        <v>#NUM!</v>
      </c>
      <c r="X17" s="80"/>
      <c r="AD17" s="122"/>
    </row>
    <row r="18" spans="1:30" ht="11.25" customHeight="1" x14ac:dyDescent="0.2">
      <c r="A18" s="80"/>
      <c r="B18" s="145" t="s">
        <v>41</v>
      </c>
      <c r="C18" s="146" t="s">
        <v>115</v>
      </c>
      <c r="D18" s="162" t="s">
        <v>125</v>
      </c>
      <c r="E18" s="86" t="str">
        <f t="shared" si="0"/>
        <v>CNHQM3S10Y_Quote</v>
      </c>
      <c r="F18" s="86" t="str">
        <f>_xll.qlSimpleQuote(E18,,OnRateTickValue,Permanent,Trigger,ObjectOverwrite)</f>
        <v>CNHQM3S10Y_Quote#0000</v>
      </c>
      <c r="G18" s="147" t="str">
        <f>_xll.ohRangeRetrieveError(F18)</f>
        <v/>
      </c>
      <c r="H18" s="80"/>
      <c r="I18" s="154" t="s">
        <v>41</v>
      </c>
      <c r="J18" s="154" t="s">
        <v>115</v>
      </c>
      <c r="K18" s="154" t="s">
        <v>125</v>
      </c>
      <c r="L18" s="106" t="str">
        <f t="shared" si="1"/>
        <v>CNHQM3S10Y</v>
      </c>
      <c r="M18" s="106" t="str">
        <v>CNHQM3S10Y=TRHK</v>
      </c>
      <c r="N18" s="157">
        <v>4.13</v>
      </c>
      <c r="O18" s="157">
        <v>4.33</v>
      </c>
      <c r="P18" s="157">
        <v>0</v>
      </c>
      <c r="Q18" s="157">
        <v>0</v>
      </c>
      <c r="R18" s="157">
        <f t="shared" si="2"/>
        <v>4.2300000000000004</v>
      </c>
      <c r="S18" s="120"/>
      <c r="T18" s="157">
        <v>4.2300000000000004</v>
      </c>
      <c r="U18" s="120"/>
      <c r="V18" s="157">
        <v>4.2300000000000004</v>
      </c>
      <c r="W18" s="157">
        <f>_xll.qlSimpleQuoteSetValue(F18,V18/100,Trigger)</f>
        <v>0</v>
      </c>
      <c r="X18" s="80"/>
      <c r="AD18" s="122"/>
    </row>
    <row r="19" spans="1:30" ht="11.25" customHeight="1" x14ac:dyDescent="0.2">
      <c r="A19" s="80"/>
      <c r="B19" s="145" t="s">
        <v>40</v>
      </c>
      <c r="C19" s="146" t="s">
        <v>115</v>
      </c>
      <c r="D19" s="162" t="s">
        <v>125</v>
      </c>
      <c r="E19" s="86" t="str">
        <f t="shared" si="0"/>
        <v>CNHQM3S11Y_Quote</v>
      </c>
      <c r="F19" s="86" t="str">
        <f>_xll.qlSimpleQuote(E19,,OnRateTickValue,Permanent,Trigger,ObjectOverwrite)</f>
        <v>CNHQM3S11Y_Quote#0000</v>
      </c>
      <c r="G19" s="147" t="str">
        <f>_xll.ohRangeRetrieveError(F19)</f>
        <v/>
      </c>
      <c r="H19" s="80"/>
      <c r="I19" s="154" t="s">
        <v>40</v>
      </c>
      <c r="J19" s="154" t="s">
        <v>115</v>
      </c>
      <c r="K19" s="154" t="s">
        <v>125</v>
      </c>
      <c r="L19" s="106" t="str">
        <f t="shared" si="1"/>
        <v>CNHQM3S11Y</v>
      </c>
      <c r="M19" s="106" t="str">
        <v>CNHQM3S11Y=TRHK</v>
      </c>
      <c r="N19" s="157" t="s">
        <v>81</v>
      </c>
      <c r="O19" s="157" t="s">
        <v>81</v>
      </c>
      <c r="P19" s="157" t="s">
        <v>81</v>
      </c>
      <c r="Q19" s="157" t="s">
        <v>81</v>
      </c>
      <c r="R19" s="157" t="e">
        <f t="shared" si="2"/>
        <v>#DIV/0!</v>
      </c>
      <c r="S19" s="120"/>
      <c r="T19" s="157" t="e">
        <v>#NUM!</v>
      </c>
      <c r="U19" s="120"/>
      <c r="V19" s="157" t="e">
        <v>#DIV/0!</v>
      </c>
      <c r="W19" s="157" t="e">
        <f>_xll.qlSimpleQuoteSetValue(F19,V19/100,Trigger)</f>
        <v>#NUM!</v>
      </c>
      <c r="X19" s="80"/>
      <c r="AD19" s="122"/>
    </row>
    <row r="20" spans="1:30" ht="11.25" customHeight="1" x14ac:dyDescent="0.2">
      <c r="A20" s="80"/>
      <c r="B20" s="145" t="s">
        <v>39</v>
      </c>
      <c r="C20" s="146" t="s">
        <v>115</v>
      </c>
      <c r="D20" s="162" t="s">
        <v>125</v>
      </c>
      <c r="E20" s="86" t="str">
        <f t="shared" si="0"/>
        <v>CNHQM3S12Y_Quote</v>
      </c>
      <c r="F20" s="86" t="str">
        <f>_xll.qlSimpleQuote(E20,,OnRateTickValue,Permanent,Trigger,ObjectOverwrite)</f>
        <v>CNHQM3S12Y_Quote#0000</v>
      </c>
      <c r="G20" s="147" t="str">
        <f>_xll.ohRangeRetrieveError(F20)</f>
        <v/>
      </c>
      <c r="H20" s="80"/>
      <c r="I20" s="154" t="s">
        <v>39</v>
      </c>
      <c r="J20" s="154" t="s">
        <v>115</v>
      </c>
      <c r="K20" s="154" t="s">
        <v>125</v>
      </c>
      <c r="L20" s="106" t="str">
        <f t="shared" si="1"/>
        <v>CNHQM3S12Y</v>
      </c>
      <c r="M20" s="106" t="str">
        <v>CNHQM3S12Y=TRHK</v>
      </c>
      <c r="N20" s="157" t="s">
        <v>81</v>
      </c>
      <c r="O20" s="157" t="s">
        <v>81</v>
      </c>
      <c r="P20" s="157" t="s">
        <v>81</v>
      </c>
      <c r="Q20" s="157" t="s">
        <v>81</v>
      </c>
      <c r="R20" s="157" t="e">
        <f t="shared" si="2"/>
        <v>#DIV/0!</v>
      </c>
      <c r="S20" s="120"/>
      <c r="T20" s="157" t="e">
        <v>#NUM!</v>
      </c>
      <c r="U20" s="120"/>
      <c r="V20" s="157" t="e">
        <v>#DIV/0!</v>
      </c>
      <c r="W20" s="157" t="e">
        <f>_xll.qlSimpleQuoteSetValue(F20,V20/100,Trigger)</f>
        <v>#NUM!</v>
      </c>
      <c r="X20" s="80"/>
      <c r="AD20" s="122"/>
    </row>
    <row r="21" spans="1:30" ht="11.25" customHeight="1" x14ac:dyDescent="0.2">
      <c r="A21" s="80"/>
      <c r="B21" s="145" t="s">
        <v>38</v>
      </c>
      <c r="C21" s="146" t="s">
        <v>115</v>
      </c>
      <c r="D21" s="162" t="s">
        <v>125</v>
      </c>
      <c r="E21" s="86" t="str">
        <f t="shared" si="0"/>
        <v>CNHQM3S13Y_Quote</v>
      </c>
      <c r="F21" s="86" t="str">
        <f>_xll.qlSimpleQuote(E21,,OnRateTickValue,Permanent,Trigger,ObjectOverwrite)</f>
        <v>CNHQM3S13Y_Quote#0000</v>
      </c>
      <c r="G21" s="147" t="str">
        <f>_xll.ohRangeRetrieveError(F21)</f>
        <v/>
      </c>
      <c r="H21" s="80"/>
      <c r="I21" s="154" t="s">
        <v>38</v>
      </c>
      <c r="J21" s="154" t="s">
        <v>115</v>
      </c>
      <c r="K21" s="154" t="s">
        <v>125</v>
      </c>
      <c r="L21" s="106" t="str">
        <f t="shared" si="1"/>
        <v>CNHQM3S13Y</v>
      </c>
      <c r="M21" s="106" t="str">
        <v>CNHQM3S13Y=TRHK</v>
      </c>
      <c r="N21" s="157" t="s">
        <v>81</v>
      </c>
      <c r="O21" s="157" t="s">
        <v>81</v>
      </c>
      <c r="P21" s="157" t="s">
        <v>81</v>
      </c>
      <c r="Q21" s="157" t="s">
        <v>81</v>
      </c>
      <c r="R21" s="157" t="e">
        <f t="shared" si="2"/>
        <v>#DIV/0!</v>
      </c>
      <c r="S21" s="120"/>
      <c r="T21" s="157" t="e">
        <v>#NUM!</v>
      </c>
      <c r="U21" s="120"/>
      <c r="V21" s="157" t="e">
        <v>#DIV/0!</v>
      </c>
      <c r="W21" s="157" t="e">
        <f>_xll.qlSimpleQuoteSetValue(F21,V21/100,Trigger)</f>
        <v>#NUM!</v>
      </c>
      <c r="X21" s="80"/>
      <c r="AD21" s="122"/>
    </row>
    <row r="22" spans="1:30" ht="11.25" customHeight="1" x14ac:dyDescent="0.2">
      <c r="A22" s="80"/>
      <c r="B22" s="145" t="s">
        <v>37</v>
      </c>
      <c r="C22" s="146" t="s">
        <v>115</v>
      </c>
      <c r="D22" s="162" t="s">
        <v>125</v>
      </c>
      <c r="E22" s="86" t="str">
        <f t="shared" si="0"/>
        <v>CNHQM3S14Y_Quote</v>
      </c>
      <c r="F22" s="86" t="str">
        <f>_xll.qlSimpleQuote(E22,,OnRateTickValue,Permanent,Trigger,ObjectOverwrite)</f>
        <v>CNHQM3S14Y_Quote#0000</v>
      </c>
      <c r="G22" s="147" t="str">
        <f>_xll.ohRangeRetrieveError(F22)</f>
        <v/>
      </c>
      <c r="H22" s="80"/>
      <c r="I22" s="154" t="s">
        <v>37</v>
      </c>
      <c r="J22" s="154" t="s">
        <v>115</v>
      </c>
      <c r="K22" s="154" t="s">
        <v>125</v>
      </c>
      <c r="L22" s="106" t="str">
        <f t="shared" si="1"/>
        <v>CNHQM3S14Y</v>
      </c>
      <c r="M22" s="106" t="str">
        <v>CNHQM3S14Y=TRHK</v>
      </c>
      <c r="N22" s="157" t="s">
        <v>81</v>
      </c>
      <c r="O22" s="157" t="s">
        <v>81</v>
      </c>
      <c r="P22" s="157" t="s">
        <v>81</v>
      </c>
      <c r="Q22" s="157" t="s">
        <v>81</v>
      </c>
      <c r="R22" s="157" t="e">
        <f t="shared" si="2"/>
        <v>#DIV/0!</v>
      </c>
      <c r="S22" s="120"/>
      <c r="T22" s="157" t="e">
        <v>#NUM!</v>
      </c>
      <c r="U22" s="120"/>
      <c r="V22" s="157" t="e">
        <v>#DIV/0!</v>
      </c>
      <c r="W22" s="157" t="e">
        <f>_xll.qlSimpleQuoteSetValue(F22,V22/100,Trigger)</f>
        <v>#NUM!</v>
      </c>
      <c r="X22" s="80"/>
      <c r="AD22" s="122"/>
    </row>
    <row r="23" spans="1:30" ht="11.25" customHeight="1" x14ac:dyDescent="0.2">
      <c r="A23" s="80"/>
      <c r="B23" s="145" t="s">
        <v>36</v>
      </c>
      <c r="C23" s="146" t="s">
        <v>115</v>
      </c>
      <c r="D23" s="162" t="s">
        <v>125</v>
      </c>
      <c r="E23" s="86" t="str">
        <f t="shared" si="0"/>
        <v>CNHQM3S15Y_Quote</v>
      </c>
      <c r="F23" s="86" t="str">
        <f>_xll.qlSimpleQuote(E23,,OnRateTickValue,Permanent,Trigger,ObjectOverwrite)</f>
        <v>CNHQM3S15Y_Quote#0000</v>
      </c>
      <c r="G23" s="147" t="str">
        <f>_xll.ohRangeRetrieveError(F23)</f>
        <v/>
      </c>
      <c r="H23" s="80"/>
      <c r="I23" s="154" t="s">
        <v>36</v>
      </c>
      <c r="J23" s="154" t="s">
        <v>115</v>
      </c>
      <c r="K23" s="154" t="s">
        <v>125</v>
      </c>
      <c r="L23" s="106" t="str">
        <f t="shared" si="1"/>
        <v>CNHQM3S15Y</v>
      </c>
      <c r="M23" s="106" t="str">
        <v>CNHQM3S15Y=TRHK</v>
      </c>
      <c r="N23" s="157" t="s">
        <v>81</v>
      </c>
      <c r="O23" s="157" t="s">
        <v>81</v>
      </c>
      <c r="P23" s="157" t="s">
        <v>81</v>
      </c>
      <c r="Q23" s="157" t="s">
        <v>81</v>
      </c>
      <c r="R23" s="157" t="e">
        <f t="shared" si="2"/>
        <v>#DIV/0!</v>
      </c>
      <c r="S23" s="120"/>
      <c r="T23" s="157" t="e">
        <v>#NUM!</v>
      </c>
      <c r="U23" s="120"/>
      <c r="V23" s="157" t="e">
        <v>#DIV/0!</v>
      </c>
      <c r="W23" s="157" t="e">
        <f>_xll.qlSimpleQuoteSetValue(F23,V23/100,Trigger)</f>
        <v>#NUM!</v>
      </c>
      <c r="X23" s="80"/>
      <c r="AD23" s="122"/>
    </row>
    <row r="24" spans="1:30" ht="11.25" customHeight="1" x14ac:dyDescent="0.2">
      <c r="A24" s="80"/>
      <c r="B24" s="145" t="s">
        <v>35</v>
      </c>
      <c r="C24" s="146" t="s">
        <v>115</v>
      </c>
      <c r="D24" s="162" t="s">
        <v>125</v>
      </c>
      <c r="E24" s="86" t="str">
        <f t="shared" si="0"/>
        <v>CNHQM3S16Y_Quote</v>
      </c>
      <c r="F24" s="86" t="str">
        <f>_xll.qlSimpleQuote(E24,,OnRateTickValue,Permanent,Trigger,ObjectOverwrite)</f>
        <v>CNHQM3S16Y_Quote#0000</v>
      </c>
      <c r="G24" s="147" t="str">
        <f>_xll.ohRangeRetrieveError(F24)</f>
        <v/>
      </c>
      <c r="H24" s="80"/>
      <c r="I24" s="154" t="s">
        <v>35</v>
      </c>
      <c r="J24" s="154" t="s">
        <v>115</v>
      </c>
      <c r="K24" s="154" t="s">
        <v>125</v>
      </c>
      <c r="L24" s="106" t="str">
        <f t="shared" si="1"/>
        <v>CNHQM3S16Y</v>
      </c>
      <c r="M24" s="106" t="str">
        <v>CNHQM3S16Y=TRHK</v>
      </c>
      <c r="N24" s="157" t="s">
        <v>81</v>
      </c>
      <c r="O24" s="157" t="s">
        <v>81</v>
      </c>
      <c r="P24" s="157" t="s">
        <v>81</v>
      </c>
      <c r="Q24" s="157" t="s">
        <v>81</v>
      </c>
      <c r="R24" s="157" t="e">
        <f t="shared" si="2"/>
        <v>#DIV/0!</v>
      </c>
      <c r="S24" s="120"/>
      <c r="T24" s="157" t="e">
        <v>#NUM!</v>
      </c>
      <c r="U24" s="120"/>
      <c r="V24" s="157" t="e">
        <v>#DIV/0!</v>
      </c>
      <c r="W24" s="157" t="e">
        <f>_xll.qlSimpleQuoteSetValue(F24,V24/100,Trigger)</f>
        <v>#NUM!</v>
      </c>
      <c r="X24" s="80"/>
      <c r="AD24" s="122"/>
    </row>
    <row r="25" spans="1:30" ht="11.25" customHeight="1" x14ac:dyDescent="0.2">
      <c r="A25" s="80"/>
      <c r="B25" s="145" t="s">
        <v>34</v>
      </c>
      <c r="C25" s="146" t="s">
        <v>115</v>
      </c>
      <c r="D25" s="162" t="s">
        <v>125</v>
      </c>
      <c r="E25" s="86" t="str">
        <f t="shared" si="0"/>
        <v>CNHQM3S17Y_Quote</v>
      </c>
      <c r="F25" s="86" t="str">
        <f>_xll.qlSimpleQuote(E25,,OnRateTickValue,Permanent,Trigger,ObjectOverwrite)</f>
        <v>CNHQM3S17Y_Quote#0000</v>
      </c>
      <c r="G25" s="147" t="str">
        <f>_xll.ohRangeRetrieveError(F25)</f>
        <v/>
      </c>
      <c r="H25" s="80"/>
      <c r="I25" s="154" t="s">
        <v>34</v>
      </c>
      <c r="J25" s="154" t="s">
        <v>115</v>
      </c>
      <c r="K25" s="154" t="s">
        <v>125</v>
      </c>
      <c r="L25" s="106" t="str">
        <f t="shared" si="1"/>
        <v>CNHQM3S17Y</v>
      </c>
      <c r="M25" s="106" t="str">
        <v>CNHQM3S17Y=TRHK</v>
      </c>
      <c r="N25" s="157" t="s">
        <v>81</v>
      </c>
      <c r="O25" s="157" t="s">
        <v>81</v>
      </c>
      <c r="P25" s="157" t="s">
        <v>81</v>
      </c>
      <c r="Q25" s="157" t="s">
        <v>81</v>
      </c>
      <c r="R25" s="157" t="e">
        <f t="shared" si="2"/>
        <v>#DIV/0!</v>
      </c>
      <c r="S25" s="120"/>
      <c r="T25" s="157" t="e">
        <v>#NUM!</v>
      </c>
      <c r="U25" s="120"/>
      <c r="V25" s="157" t="e">
        <v>#DIV/0!</v>
      </c>
      <c r="W25" s="157" t="e">
        <f>_xll.qlSimpleQuoteSetValue(F25,V25/100,Trigger)</f>
        <v>#NUM!</v>
      </c>
      <c r="X25" s="80"/>
      <c r="AD25" s="122"/>
    </row>
    <row r="26" spans="1:30" ht="11.25" customHeight="1" x14ac:dyDescent="0.2">
      <c r="A26" s="80"/>
      <c r="B26" s="145" t="s">
        <v>33</v>
      </c>
      <c r="C26" s="146" t="s">
        <v>115</v>
      </c>
      <c r="D26" s="162" t="s">
        <v>125</v>
      </c>
      <c r="E26" s="86" t="str">
        <f t="shared" si="0"/>
        <v>CNHQM3S18Y_Quote</v>
      </c>
      <c r="F26" s="86" t="str">
        <f>_xll.qlSimpleQuote(E26,,OnRateTickValue,Permanent,Trigger,ObjectOverwrite)</f>
        <v>CNHQM3S18Y_Quote#0000</v>
      </c>
      <c r="G26" s="147" t="str">
        <f>_xll.ohRangeRetrieveError(F26)</f>
        <v/>
      </c>
      <c r="H26" s="80"/>
      <c r="I26" s="154" t="s">
        <v>33</v>
      </c>
      <c r="J26" s="154" t="s">
        <v>115</v>
      </c>
      <c r="K26" s="154" t="s">
        <v>125</v>
      </c>
      <c r="L26" s="106" t="str">
        <f t="shared" si="1"/>
        <v>CNHQM3S18Y</v>
      </c>
      <c r="M26" s="106" t="str">
        <v>CNHQM3S18Y=TRHK</v>
      </c>
      <c r="N26" s="157" t="s">
        <v>81</v>
      </c>
      <c r="O26" s="157" t="s">
        <v>81</v>
      </c>
      <c r="P26" s="157" t="s">
        <v>81</v>
      </c>
      <c r="Q26" s="157" t="s">
        <v>81</v>
      </c>
      <c r="R26" s="157" t="e">
        <f t="shared" si="2"/>
        <v>#DIV/0!</v>
      </c>
      <c r="S26" s="120"/>
      <c r="T26" s="157" t="e">
        <v>#NUM!</v>
      </c>
      <c r="U26" s="120"/>
      <c r="V26" s="157" t="e">
        <v>#DIV/0!</v>
      </c>
      <c r="W26" s="157" t="e">
        <f>_xll.qlSimpleQuoteSetValue(F26,V26/100,Trigger)</f>
        <v>#NUM!</v>
      </c>
      <c r="X26" s="80"/>
      <c r="AD26" s="122"/>
    </row>
    <row r="27" spans="1:30" ht="11.25" customHeight="1" x14ac:dyDescent="0.2">
      <c r="A27" s="80"/>
      <c r="B27" s="145" t="s">
        <v>32</v>
      </c>
      <c r="C27" s="146" t="s">
        <v>115</v>
      </c>
      <c r="D27" s="162" t="s">
        <v>125</v>
      </c>
      <c r="E27" s="86" t="str">
        <f t="shared" si="0"/>
        <v>CNHQM3S19Y_Quote</v>
      </c>
      <c r="F27" s="86" t="str">
        <f>_xll.qlSimpleQuote(E27,,OnRateTickValue,Permanent,Trigger,ObjectOverwrite)</f>
        <v>CNHQM3S19Y_Quote#0000</v>
      </c>
      <c r="G27" s="147" t="str">
        <f>_xll.ohRangeRetrieveError(F27)</f>
        <v/>
      </c>
      <c r="H27" s="80"/>
      <c r="I27" s="154" t="s">
        <v>32</v>
      </c>
      <c r="J27" s="154" t="s">
        <v>115</v>
      </c>
      <c r="K27" s="154" t="s">
        <v>125</v>
      </c>
      <c r="L27" s="106" t="str">
        <f t="shared" si="1"/>
        <v>CNHQM3S19Y</v>
      </c>
      <c r="M27" s="106" t="str">
        <v>CNHQM3S19Y=TRHK</v>
      </c>
      <c r="N27" s="157" t="s">
        <v>81</v>
      </c>
      <c r="O27" s="157" t="s">
        <v>81</v>
      </c>
      <c r="P27" s="157" t="s">
        <v>81</v>
      </c>
      <c r="Q27" s="157" t="s">
        <v>81</v>
      </c>
      <c r="R27" s="157" t="e">
        <f t="shared" si="2"/>
        <v>#DIV/0!</v>
      </c>
      <c r="S27" s="120"/>
      <c r="T27" s="157" t="e">
        <v>#NUM!</v>
      </c>
      <c r="U27" s="120"/>
      <c r="V27" s="157" t="e">
        <v>#DIV/0!</v>
      </c>
      <c r="W27" s="157" t="e">
        <f>_xll.qlSimpleQuoteSetValue(F27,V27/100,Trigger)</f>
        <v>#NUM!</v>
      </c>
      <c r="X27" s="80"/>
      <c r="AD27" s="122"/>
    </row>
    <row r="28" spans="1:30" ht="11.25" customHeight="1" x14ac:dyDescent="0.2">
      <c r="A28" s="80"/>
      <c r="B28" s="145" t="s">
        <v>31</v>
      </c>
      <c r="C28" s="146" t="s">
        <v>115</v>
      </c>
      <c r="D28" s="162" t="s">
        <v>125</v>
      </c>
      <c r="E28" s="86" t="str">
        <f t="shared" si="0"/>
        <v>CNHQM3S20Y_Quote</v>
      </c>
      <c r="F28" s="86" t="str">
        <f>_xll.qlSimpleQuote(E28,,OnRateTickValue,Permanent,Trigger,ObjectOverwrite)</f>
        <v>CNHQM3S20Y_Quote#0000</v>
      </c>
      <c r="G28" s="147" t="str">
        <f>_xll.ohRangeRetrieveError(F28)</f>
        <v/>
      </c>
      <c r="H28" s="80"/>
      <c r="I28" s="154" t="s">
        <v>31</v>
      </c>
      <c r="J28" s="154" t="s">
        <v>115</v>
      </c>
      <c r="K28" s="154" t="s">
        <v>125</v>
      </c>
      <c r="L28" s="106" t="str">
        <f t="shared" si="1"/>
        <v>CNHQM3S20Y</v>
      </c>
      <c r="M28" s="106" t="str">
        <v>CNHQM3S20Y=TRHK</v>
      </c>
      <c r="N28" s="157" t="s">
        <v>81</v>
      </c>
      <c r="O28" s="157" t="s">
        <v>81</v>
      </c>
      <c r="P28" s="157" t="s">
        <v>81</v>
      </c>
      <c r="Q28" s="157" t="s">
        <v>81</v>
      </c>
      <c r="R28" s="157" t="e">
        <f t="shared" si="2"/>
        <v>#DIV/0!</v>
      </c>
      <c r="S28" s="120"/>
      <c r="T28" s="157" t="e">
        <v>#NUM!</v>
      </c>
      <c r="U28" s="120"/>
      <c r="V28" s="157" t="e">
        <v>#DIV/0!</v>
      </c>
      <c r="W28" s="157" t="e">
        <f>_xll.qlSimpleQuoteSetValue(F28,V28/100,Trigger)</f>
        <v>#NUM!</v>
      </c>
      <c r="X28" s="80"/>
      <c r="AD28" s="122"/>
    </row>
    <row r="29" spans="1:30" ht="11.25" customHeight="1" x14ac:dyDescent="0.2">
      <c r="A29" s="80"/>
      <c r="B29" s="145" t="s">
        <v>30</v>
      </c>
      <c r="C29" s="146" t="s">
        <v>115</v>
      </c>
      <c r="D29" s="162" t="s">
        <v>125</v>
      </c>
      <c r="E29" s="86" t="str">
        <f t="shared" si="0"/>
        <v>CNHQM3S21Y_Quote</v>
      </c>
      <c r="F29" s="86" t="str">
        <f>_xll.qlSimpleQuote(E29,,OnRateTickValue,Permanent,Trigger,ObjectOverwrite)</f>
        <v>CNHQM3S21Y_Quote#0000</v>
      </c>
      <c r="G29" s="147" t="str">
        <f>_xll.ohRangeRetrieveError(F29)</f>
        <v/>
      </c>
      <c r="H29" s="80"/>
      <c r="I29" s="154" t="s">
        <v>30</v>
      </c>
      <c r="J29" s="154" t="s">
        <v>115</v>
      </c>
      <c r="K29" s="154" t="s">
        <v>125</v>
      </c>
      <c r="L29" s="106" t="str">
        <f t="shared" si="1"/>
        <v>CNHQM3S21Y</v>
      </c>
      <c r="M29" s="106" t="str">
        <v>CNHQM3S21Y=TRHK</v>
      </c>
      <c r="N29" s="157" t="s">
        <v>81</v>
      </c>
      <c r="O29" s="157" t="s">
        <v>81</v>
      </c>
      <c r="P29" s="157" t="s">
        <v>81</v>
      </c>
      <c r="Q29" s="157" t="s">
        <v>81</v>
      </c>
      <c r="R29" s="157" t="e">
        <f t="shared" si="2"/>
        <v>#DIV/0!</v>
      </c>
      <c r="S29" s="120"/>
      <c r="T29" s="157" t="e">
        <v>#NUM!</v>
      </c>
      <c r="U29" s="120"/>
      <c r="V29" s="157" t="e">
        <v>#DIV/0!</v>
      </c>
      <c r="W29" s="157" t="e">
        <f>_xll.qlSimpleQuoteSetValue(F29,V29/100,Trigger)</f>
        <v>#NUM!</v>
      </c>
      <c r="X29" s="80"/>
      <c r="AD29" s="122"/>
    </row>
    <row r="30" spans="1:30" ht="11.25" customHeight="1" x14ac:dyDescent="0.2">
      <c r="A30" s="80"/>
      <c r="B30" s="145" t="s">
        <v>29</v>
      </c>
      <c r="C30" s="146" t="s">
        <v>115</v>
      </c>
      <c r="D30" s="162" t="s">
        <v>125</v>
      </c>
      <c r="E30" s="86" t="str">
        <f t="shared" si="0"/>
        <v>CNHQM3S22Y_Quote</v>
      </c>
      <c r="F30" s="86" t="str">
        <f>_xll.qlSimpleQuote(E30,,OnRateTickValue,Permanent,Trigger,ObjectOverwrite)</f>
        <v>CNHQM3S22Y_Quote#0000</v>
      </c>
      <c r="G30" s="147" t="str">
        <f>_xll.ohRangeRetrieveError(F30)</f>
        <v/>
      </c>
      <c r="H30" s="80"/>
      <c r="I30" s="154" t="s">
        <v>29</v>
      </c>
      <c r="J30" s="154" t="s">
        <v>115</v>
      </c>
      <c r="K30" s="154" t="s">
        <v>125</v>
      </c>
      <c r="L30" s="106" t="str">
        <f t="shared" si="1"/>
        <v>CNHQM3S22Y</v>
      </c>
      <c r="M30" s="106" t="str">
        <v>CNHQM3S22Y=TRHK</v>
      </c>
      <c r="N30" s="157" t="s">
        <v>81</v>
      </c>
      <c r="O30" s="157" t="s">
        <v>81</v>
      </c>
      <c r="P30" s="157" t="s">
        <v>81</v>
      </c>
      <c r="Q30" s="157" t="s">
        <v>81</v>
      </c>
      <c r="R30" s="157" t="e">
        <f t="shared" si="2"/>
        <v>#DIV/0!</v>
      </c>
      <c r="S30" s="120"/>
      <c r="T30" s="157" t="e">
        <v>#NUM!</v>
      </c>
      <c r="U30" s="120"/>
      <c r="V30" s="157" t="e">
        <v>#DIV/0!</v>
      </c>
      <c r="W30" s="157" t="e">
        <f>_xll.qlSimpleQuoteSetValue(F30,V30/100,Trigger)</f>
        <v>#NUM!</v>
      </c>
      <c r="X30" s="80"/>
      <c r="AD30" s="122"/>
    </row>
    <row r="31" spans="1:30" ht="11.25" customHeight="1" x14ac:dyDescent="0.2">
      <c r="A31" s="80"/>
      <c r="B31" s="145" t="s">
        <v>28</v>
      </c>
      <c r="C31" s="146" t="s">
        <v>115</v>
      </c>
      <c r="D31" s="162" t="s">
        <v>125</v>
      </c>
      <c r="E31" s="86" t="str">
        <f t="shared" si="0"/>
        <v>CNHQM3S23Y_Quote</v>
      </c>
      <c r="F31" s="86" t="str">
        <f>_xll.qlSimpleQuote(E31,,OnRateTickValue,Permanent,Trigger,ObjectOverwrite)</f>
        <v>CNHQM3S23Y_Quote#0000</v>
      </c>
      <c r="G31" s="147" t="str">
        <f>_xll.ohRangeRetrieveError(F31)</f>
        <v/>
      </c>
      <c r="H31" s="80"/>
      <c r="I31" s="154" t="s">
        <v>28</v>
      </c>
      <c r="J31" s="154" t="s">
        <v>115</v>
      </c>
      <c r="K31" s="154" t="s">
        <v>125</v>
      </c>
      <c r="L31" s="106" t="str">
        <f t="shared" si="1"/>
        <v>CNHQM3S23Y</v>
      </c>
      <c r="M31" s="106" t="str">
        <v>CNHQM3S23Y=TRHK</v>
      </c>
      <c r="N31" s="157" t="s">
        <v>81</v>
      </c>
      <c r="O31" s="157" t="s">
        <v>81</v>
      </c>
      <c r="P31" s="157" t="s">
        <v>81</v>
      </c>
      <c r="Q31" s="157" t="s">
        <v>81</v>
      </c>
      <c r="R31" s="157" t="e">
        <f t="shared" si="2"/>
        <v>#DIV/0!</v>
      </c>
      <c r="S31" s="120"/>
      <c r="T31" s="157" t="e">
        <v>#NUM!</v>
      </c>
      <c r="U31" s="120"/>
      <c r="V31" s="157" t="e">
        <v>#DIV/0!</v>
      </c>
      <c r="W31" s="157" t="e">
        <f>_xll.qlSimpleQuoteSetValue(F31,V31/100,Trigger)</f>
        <v>#NUM!</v>
      </c>
      <c r="X31" s="80"/>
      <c r="AD31" s="122"/>
    </row>
    <row r="32" spans="1:30" ht="11.25" customHeight="1" x14ac:dyDescent="0.2">
      <c r="A32" s="80"/>
      <c r="B32" s="145" t="s">
        <v>27</v>
      </c>
      <c r="C32" s="146" t="s">
        <v>115</v>
      </c>
      <c r="D32" s="162" t="s">
        <v>125</v>
      </c>
      <c r="E32" s="86" t="str">
        <f t="shared" si="0"/>
        <v>CNHQM3S24Y_Quote</v>
      </c>
      <c r="F32" s="86" t="str">
        <f>_xll.qlSimpleQuote(E32,,OnRateTickValue,Permanent,Trigger,ObjectOverwrite)</f>
        <v>CNHQM3S24Y_Quote#0000</v>
      </c>
      <c r="G32" s="147" t="str">
        <f>_xll.ohRangeRetrieveError(F32)</f>
        <v/>
      </c>
      <c r="H32" s="80"/>
      <c r="I32" s="154" t="s">
        <v>27</v>
      </c>
      <c r="J32" s="154" t="s">
        <v>115</v>
      </c>
      <c r="K32" s="154" t="s">
        <v>125</v>
      </c>
      <c r="L32" s="106" t="str">
        <f t="shared" si="1"/>
        <v>CNHQM3S24Y</v>
      </c>
      <c r="M32" s="106" t="str">
        <v>CNHQM3S24Y=TRHK</v>
      </c>
      <c r="N32" s="157" t="s">
        <v>81</v>
      </c>
      <c r="O32" s="157" t="s">
        <v>81</v>
      </c>
      <c r="P32" s="157" t="s">
        <v>81</v>
      </c>
      <c r="Q32" s="157" t="s">
        <v>81</v>
      </c>
      <c r="R32" s="157" t="e">
        <f t="shared" si="2"/>
        <v>#DIV/0!</v>
      </c>
      <c r="S32" s="120"/>
      <c r="T32" s="157" t="e">
        <v>#NUM!</v>
      </c>
      <c r="U32" s="120"/>
      <c r="V32" s="157" t="e">
        <v>#DIV/0!</v>
      </c>
      <c r="W32" s="157" t="e">
        <f>_xll.qlSimpleQuoteSetValue(F32,V32/100,Trigger)</f>
        <v>#NUM!</v>
      </c>
      <c r="X32" s="80"/>
      <c r="AD32" s="122"/>
    </row>
    <row r="33" spans="1:30" ht="11.25" customHeight="1" x14ac:dyDescent="0.2">
      <c r="A33" s="80"/>
      <c r="B33" s="145" t="s">
        <v>26</v>
      </c>
      <c r="C33" s="146" t="s">
        <v>115</v>
      </c>
      <c r="D33" s="162" t="s">
        <v>125</v>
      </c>
      <c r="E33" s="86" t="str">
        <f t="shared" si="0"/>
        <v>CNHQM3S25Y_Quote</v>
      </c>
      <c r="F33" s="86" t="str">
        <f>_xll.qlSimpleQuote(E33,,OnRateTickValue,Permanent,Trigger,ObjectOverwrite)</f>
        <v>CNHQM3S25Y_Quote#0000</v>
      </c>
      <c r="G33" s="147" t="str">
        <f>_xll.ohRangeRetrieveError(F33)</f>
        <v/>
      </c>
      <c r="H33" s="80"/>
      <c r="I33" s="154" t="s">
        <v>26</v>
      </c>
      <c r="J33" s="154" t="s">
        <v>115</v>
      </c>
      <c r="K33" s="154" t="s">
        <v>125</v>
      </c>
      <c r="L33" s="106" t="str">
        <f t="shared" si="1"/>
        <v>CNHQM3S25Y</v>
      </c>
      <c r="M33" s="106" t="str">
        <v>CNHQM3S25Y=TRHK</v>
      </c>
      <c r="N33" s="157" t="s">
        <v>81</v>
      </c>
      <c r="O33" s="157" t="s">
        <v>81</v>
      </c>
      <c r="P33" s="157" t="s">
        <v>81</v>
      </c>
      <c r="Q33" s="157" t="s">
        <v>81</v>
      </c>
      <c r="R33" s="157" t="e">
        <f t="shared" si="2"/>
        <v>#DIV/0!</v>
      </c>
      <c r="S33" s="120"/>
      <c r="T33" s="157" t="e">
        <v>#NUM!</v>
      </c>
      <c r="U33" s="120"/>
      <c r="V33" s="157" t="e">
        <v>#DIV/0!</v>
      </c>
      <c r="W33" s="157" t="e">
        <f>_xll.qlSimpleQuoteSetValue(F33,V33/100,Trigger)</f>
        <v>#NUM!</v>
      </c>
      <c r="X33" s="80"/>
      <c r="AD33" s="122"/>
    </row>
    <row r="34" spans="1:30" ht="11.25" customHeight="1" x14ac:dyDescent="0.2">
      <c r="A34" s="80"/>
      <c r="B34" s="145" t="s">
        <v>25</v>
      </c>
      <c r="C34" s="146" t="s">
        <v>115</v>
      </c>
      <c r="D34" s="162" t="s">
        <v>125</v>
      </c>
      <c r="E34" s="86" t="str">
        <f t="shared" si="0"/>
        <v>CNHQM3S26Y_Quote</v>
      </c>
      <c r="F34" s="86" t="str">
        <f>_xll.qlSimpleQuote(E34,,OnRateTickValue,Permanent,Trigger,ObjectOverwrite)</f>
        <v>CNHQM3S26Y_Quote#0000</v>
      </c>
      <c r="G34" s="147" t="str">
        <f>_xll.ohRangeRetrieveError(F34)</f>
        <v/>
      </c>
      <c r="H34" s="80"/>
      <c r="I34" s="154" t="s">
        <v>25</v>
      </c>
      <c r="J34" s="154" t="s">
        <v>115</v>
      </c>
      <c r="K34" s="154" t="s">
        <v>125</v>
      </c>
      <c r="L34" s="106" t="str">
        <f t="shared" si="1"/>
        <v>CNHQM3S26Y</v>
      </c>
      <c r="M34" s="106" t="str">
        <v>CNHQM3S26Y=TRHK</v>
      </c>
      <c r="N34" s="157" t="s">
        <v>81</v>
      </c>
      <c r="O34" s="157" t="s">
        <v>81</v>
      </c>
      <c r="P34" s="157" t="s">
        <v>81</v>
      </c>
      <c r="Q34" s="157" t="s">
        <v>81</v>
      </c>
      <c r="R34" s="157" t="e">
        <f t="shared" si="2"/>
        <v>#DIV/0!</v>
      </c>
      <c r="S34" s="120"/>
      <c r="T34" s="157" t="e">
        <v>#NUM!</v>
      </c>
      <c r="U34" s="120"/>
      <c r="V34" s="157" t="e">
        <v>#DIV/0!</v>
      </c>
      <c r="W34" s="157" t="e">
        <f>_xll.qlSimpleQuoteSetValue(F34,V34/100,Trigger)</f>
        <v>#NUM!</v>
      </c>
      <c r="X34" s="80"/>
      <c r="AD34" s="122"/>
    </row>
    <row r="35" spans="1:30" ht="11.25" customHeight="1" x14ac:dyDescent="0.2">
      <c r="A35" s="80"/>
      <c r="B35" s="145" t="s">
        <v>24</v>
      </c>
      <c r="C35" s="146" t="s">
        <v>115</v>
      </c>
      <c r="D35" s="162" t="s">
        <v>125</v>
      </c>
      <c r="E35" s="86" t="str">
        <f t="shared" si="0"/>
        <v>CNHQM3S27Y_Quote</v>
      </c>
      <c r="F35" s="86" t="str">
        <f>_xll.qlSimpleQuote(E35,,OnRateTickValue,Permanent,Trigger,ObjectOverwrite)</f>
        <v>CNHQM3S27Y_Quote#0000</v>
      </c>
      <c r="G35" s="147" t="str">
        <f>_xll.ohRangeRetrieveError(F35)</f>
        <v/>
      </c>
      <c r="H35" s="80"/>
      <c r="I35" s="154" t="s">
        <v>24</v>
      </c>
      <c r="J35" s="154" t="s">
        <v>115</v>
      </c>
      <c r="K35" s="154" t="s">
        <v>125</v>
      </c>
      <c r="L35" s="106" t="str">
        <f t="shared" si="1"/>
        <v>CNHQM3S27Y</v>
      </c>
      <c r="M35" s="106" t="str">
        <v>CNHQM3S27Y=TRHK</v>
      </c>
      <c r="N35" s="157" t="s">
        <v>81</v>
      </c>
      <c r="O35" s="157" t="s">
        <v>81</v>
      </c>
      <c r="P35" s="157" t="s">
        <v>81</v>
      </c>
      <c r="Q35" s="157" t="s">
        <v>81</v>
      </c>
      <c r="R35" s="157" t="e">
        <f t="shared" si="2"/>
        <v>#DIV/0!</v>
      </c>
      <c r="S35" s="120"/>
      <c r="T35" s="157" t="e">
        <v>#NUM!</v>
      </c>
      <c r="U35" s="120"/>
      <c r="V35" s="157" t="e">
        <v>#DIV/0!</v>
      </c>
      <c r="W35" s="157" t="e">
        <f>_xll.qlSimpleQuoteSetValue(F35,V35/100,Trigger)</f>
        <v>#NUM!</v>
      </c>
      <c r="X35" s="80"/>
      <c r="AD35" s="122"/>
    </row>
    <row r="36" spans="1:30" ht="11.25" customHeight="1" x14ac:dyDescent="0.2">
      <c r="A36" s="80"/>
      <c r="B36" s="145" t="s">
        <v>23</v>
      </c>
      <c r="C36" s="146" t="s">
        <v>115</v>
      </c>
      <c r="D36" s="162" t="s">
        <v>125</v>
      </c>
      <c r="E36" s="86" t="str">
        <f t="shared" si="0"/>
        <v>CNHQM3S28Y_Quote</v>
      </c>
      <c r="F36" s="86" t="str">
        <f>_xll.qlSimpleQuote(E36,,OnRateTickValue,Permanent,Trigger,ObjectOverwrite)</f>
        <v>CNHQM3S28Y_Quote#0000</v>
      </c>
      <c r="G36" s="147" t="str">
        <f>_xll.ohRangeRetrieveError(F36)</f>
        <v/>
      </c>
      <c r="H36" s="80"/>
      <c r="I36" s="154" t="s">
        <v>23</v>
      </c>
      <c r="J36" s="154" t="s">
        <v>115</v>
      </c>
      <c r="K36" s="154" t="s">
        <v>125</v>
      </c>
      <c r="L36" s="106" t="str">
        <f t="shared" si="1"/>
        <v>CNHQM3S28Y</v>
      </c>
      <c r="M36" s="106" t="str">
        <v>CNHQM3S28Y=TRHK</v>
      </c>
      <c r="N36" s="157" t="s">
        <v>81</v>
      </c>
      <c r="O36" s="157" t="s">
        <v>81</v>
      </c>
      <c r="P36" s="157" t="s">
        <v>81</v>
      </c>
      <c r="Q36" s="157" t="s">
        <v>81</v>
      </c>
      <c r="R36" s="157" t="e">
        <f t="shared" si="2"/>
        <v>#DIV/0!</v>
      </c>
      <c r="S36" s="120"/>
      <c r="T36" s="157" t="e">
        <v>#NUM!</v>
      </c>
      <c r="U36" s="120"/>
      <c r="V36" s="157" t="e">
        <v>#DIV/0!</v>
      </c>
      <c r="W36" s="157" t="e">
        <f>_xll.qlSimpleQuoteSetValue(F36,V36/100,Trigger)</f>
        <v>#NUM!</v>
      </c>
      <c r="X36" s="80"/>
      <c r="AD36" s="122"/>
    </row>
    <row r="37" spans="1:30" ht="11.25" customHeight="1" x14ac:dyDescent="0.2">
      <c r="A37" s="80"/>
      <c r="B37" s="145" t="s">
        <v>22</v>
      </c>
      <c r="C37" s="146" t="s">
        <v>115</v>
      </c>
      <c r="D37" s="162" t="s">
        <v>125</v>
      </c>
      <c r="E37" s="86" t="str">
        <f t="shared" si="0"/>
        <v>CNHQM3S29Y_Quote</v>
      </c>
      <c r="F37" s="86" t="str">
        <f>_xll.qlSimpleQuote(E37,,OnRateTickValue,Permanent,Trigger,ObjectOverwrite)</f>
        <v>CNHQM3S29Y_Quote#0000</v>
      </c>
      <c r="G37" s="147" t="str">
        <f>_xll.ohRangeRetrieveError(F37)</f>
        <v/>
      </c>
      <c r="H37" s="80"/>
      <c r="I37" s="154" t="s">
        <v>22</v>
      </c>
      <c r="J37" s="154" t="s">
        <v>115</v>
      </c>
      <c r="K37" s="154" t="s">
        <v>125</v>
      </c>
      <c r="L37" s="106" t="str">
        <f t="shared" si="1"/>
        <v>CNHQM3S29Y</v>
      </c>
      <c r="M37" s="106" t="str">
        <v>CNHQM3S29Y=TRHK</v>
      </c>
      <c r="N37" s="157" t="s">
        <v>81</v>
      </c>
      <c r="O37" s="157" t="s">
        <v>81</v>
      </c>
      <c r="P37" s="157" t="s">
        <v>81</v>
      </c>
      <c r="Q37" s="157" t="s">
        <v>81</v>
      </c>
      <c r="R37" s="157" t="e">
        <f t="shared" si="2"/>
        <v>#DIV/0!</v>
      </c>
      <c r="S37" s="120"/>
      <c r="T37" s="157" t="e">
        <v>#NUM!</v>
      </c>
      <c r="U37" s="120"/>
      <c r="V37" s="157" t="e">
        <v>#DIV/0!</v>
      </c>
      <c r="W37" s="157" t="e">
        <f>_xll.qlSimpleQuoteSetValue(F37,V37/100,Trigger)</f>
        <v>#NUM!</v>
      </c>
      <c r="X37" s="80"/>
      <c r="AD37" s="122"/>
    </row>
    <row r="38" spans="1:30" ht="11.25" customHeight="1" x14ac:dyDescent="0.2">
      <c r="A38" s="80"/>
      <c r="B38" s="145" t="s">
        <v>21</v>
      </c>
      <c r="C38" s="146" t="s">
        <v>115</v>
      </c>
      <c r="D38" s="162" t="s">
        <v>125</v>
      </c>
      <c r="E38" s="86" t="str">
        <f t="shared" si="0"/>
        <v>CNHQM3S30Y_Quote</v>
      </c>
      <c r="F38" s="86" t="str">
        <f>_xll.qlSimpleQuote(E38,,OnRateTickValue,Permanent,Trigger,ObjectOverwrite)</f>
        <v>CNHQM3S30Y_Quote#0000</v>
      </c>
      <c r="G38" s="147" t="str">
        <f>_xll.ohRangeRetrieveError(F38)</f>
        <v/>
      </c>
      <c r="H38" s="80"/>
      <c r="I38" s="154" t="s">
        <v>21</v>
      </c>
      <c r="J38" s="154" t="s">
        <v>115</v>
      </c>
      <c r="K38" s="154" t="s">
        <v>125</v>
      </c>
      <c r="L38" s="106" t="str">
        <f t="shared" si="1"/>
        <v>CNHQM3S30Y</v>
      </c>
      <c r="M38" s="106" t="str">
        <v>CNHQM3S30Y=TRHK</v>
      </c>
      <c r="N38" s="157" t="s">
        <v>81</v>
      </c>
      <c r="O38" s="157" t="s">
        <v>81</v>
      </c>
      <c r="P38" s="157" t="s">
        <v>81</v>
      </c>
      <c r="Q38" s="157" t="s">
        <v>81</v>
      </c>
      <c r="R38" s="157" t="e">
        <f t="shared" si="2"/>
        <v>#DIV/0!</v>
      </c>
      <c r="S38" s="120"/>
      <c r="T38" s="157" t="e">
        <v>#NUM!</v>
      </c>
      <c r="U38" s="120"/>
      <c r="V38" s="157" t="e">
        <v>#DIV/0!</v>
      </c>
      <c r="W38" s="157" t="e">
        <f>_xll.qlSimpleQuoteSetValue(F38,V38/100,Trigger)</f>
        <v>#NUM!</v>
      </c>
      <c r="X38" s="80"/>
      <c r="AD38" s="122"/>
    </row>
    <row r="39" spans="1:30" ht="11.25" customHeight="1" x14ac:dyDescent="0.2">
      <c r="A39" s="80"/>
      <c r="B39" s="145" t="s">
        <v>20</v>
      </c>
      <c r="C39" s="146" t="s">
        <v>115</v>
      </c>
      <c r="D39" s="162" t="s">
        <v>125</v>
      </c>
      <c r="E39" s="86" t="str">
        <f t="shared" si="0"/>
        <v>CNHQM3S35Y_Quote</v>
      </c>
      <c r="F39" s="86" t="str">
        <f>_xll.qlSimpleQuote(E39,,OnRateTickValue,Permanent,Trigger,ObjectOverwrite)</f>
        <v>CNHQM3S35Y_Quote#0000</v>
      </c>
      <c r="G39" s="147" t="str">
        <f>_xll.ohRangeRetrieveError(F39)</f>
        <v/>
      </c>
      <c r="H39" s="80"/>
      <c r="I39" s="154" t="s">
        <v>20</v>
      </c>
      <c r="J39" s="154" t="s">
        <v>115</v>
      </c>
      <c r="K39" s="154" t="s">
        <v>125</v>
      </c>
      <c r="L39" s="106" t="str">
        <f t="shared" si="1"/>
        <v>CNHQM3S35Y</v>
      </c>
      <c r="M39" s="106" t="str">
        <v>CNHQM3S35Y=TRHK</v>
      </c>
      <c r="N39" s="157" t="s">
        <v>81</v>
      </c>
      <c r="O39" s="157" t="s">
        <v>81</v>
      </c>
      <c r="P39" s="157" t="s">
        <v>81</v>
      </c>
      <c r="Q39" s="157" t="s">
        <v>81</v>
      </c>
      <c r="R39" s="157" t="e">
        <f t="shared" si="2"/>
        <v>#DIV/0!</v>
      </c>
      <c r="S39" s="120"/>
      <c r="T39" s="157" t="e">
        <v>#NUM!</v>
      </c>
      <c r="U39" s="120"/>
      <c r="V39" s="157" t="e">
        <v>#DIV/0!</v>
      </c>
      <c r="W39" s="157" t="e">
        <f>_xll.qlSimpleQuoteSetValue(F39,V39/100,Trigger)</f>
        <v>#NUM!</v>
      </c>
      <c r="X39" s="80"/>
      <c r="AD39" s="122"/>
    </row>
    <row r="40" spans="1:30" ht="11.25" customHeight="1" x14ac:dyDescent="0.2">
      <c r="A40" s="80"/>
      <c r="B40" s="145" t="s">
        <v>19</v>
      </c>
      <c r="C40" s="146" t="s">
        <v>115</v>
      </c>
      <c r="D40" s="162" t="s">
        <v>125</v>
      </c>
      <c r="E40" s="86" t="str">
        <f t="shared" si="0"/>
        <v>CNHQM3S40Y_Quote</v>
      </c>
      <c r="F40" s="86" t="str">
        <f>_xll.qlSimpleQuote(E40,,OnRateTickValue,Permanent,Trigger,ObjectOverwrite)</f>
        <v>CNHQM3S40Y_Quote#0000</v>
      </c>
      <c r="G40" s="147" t="str">
        <f>_xll.ohRangeRetrieveError(F40)</f>
        <v/>
      </c>
      <c r="H40" s="80"/>
      <c r="I40" s="154" t="s">
        <v>19</v>
      </c>
      <c r="J40" s="154" t="s">
        <v>115</v>
      </c>
      <c r="K40" s="154" t="s">
        <v>125</v>
      </c>
      <c r="L40" s="106" t="str">
        <f t="shared" si="1"/>
        <v>CNHQM3S40Y</v>
      </c>
      <c r="M40" s="106" t="str">
        <v>CNHQM3S40Y=TRHK</v>
      </c>
      <c r="N40" s="157" t="s">
        <v>81</v>
      </c>
      <c r="O40" s="157" t="s">
        <v>81</v>
      </c>
      <c r="P40" s="157" t="s">
        <v>81</v>
      </c>
      <c r="Q40" s="157" t="s">
        <v>81</v>
      </c>
      <c r="R40" s="157" t="e">
        <f t="shared" si="2"/>
        <v>#DIV/0!</v>
      </c>
      <c r="S40" s="120"/>
      <c r="T40" s="157" t="e">
        <v>#NUM!</v>
      </c>
      <c r="U40" s="120"/>
      <c r="V40" s="157" t="e">
        <v>#DIV/0!</v>
      </c>
      <c r="W40" s="157" t="e">
        <f>_xll.qlSimpleQuoteSetValue(F40,V40/100,Trigger)</f>
        <v>#NUM!</v>
      </c>
      <c r="X40" s="80"/>
      <c r="AD40" s="122"/>
    </row>
    <row r="41" spans="1:30" ht="11.25" customHeight="1" x14ac:dyDescent="0.2">
      <c r="A41" s="80"/>
      <c r="B41" s="145" t="s">
        <v>18</v>
      </c>
      <c r="C41" s="146" t="s">
        <v>115</v>
      </c>
      <c r="D41" s="162" t="s">
        <v>125</v>
      </c>
      <c r="E41" s="86" t="str">
        <f t="shared" si="0"/>
        <v>CNHQM3S50Y_Quote</v>
      </c>
      <c r="F41" s="86" t="str">
        <f>_xll.qlSimpleQuote(E41,,OnRateTickValue,Permanent,Trigger,ObjectOverwrite)</f>
        <v>CNHQM3S50Y_Quote#0000</v>
      </c>
      <c r="G41" s="147" t="str">
        <f>_xll.ohRangeRetrieveError(F41)</f>
        <v/>
      </c>
      <c r="H41" s="80"/>
      <c r="I41" s="154" t="s">
        <v>18</v>
      </c>
      <c r="J41" s="154" t="s">
        <v>115</v>
      </c>
      <c r="K41" s="154" t="s">
        <v>125</v>
      </c>
      <c r="L41" s="106" t="str">
        <f t="shared" si="1"/>
        <v>CNHQM3S50Y</v>
      </c>
      <c r="M41" s="106" t="str">
        <v>CNHQM3S50Y=TRHK</v>
      </c>
      <c r="N41" s="157" t="s">
        <v>81</v>
      </c>
      <c r="O41" s="157" t="s">
        <v>81</v>
      </c>
      <c r="P41" s="157" t="s">
        <v>81</v>
      </c>
      <c r="Q41" s="157" t="s">
        <v>81</v>
      </c>
      <c r="R41" s="157" t="e">
        <f t="shared" si="2"/>
        <v>#DIV/0!</v>
      </c>
      <c r="S41" s="120"/>
      <c r="T41" s="157" t="e">
        <v>#NUM!</v>
      </c>
      <c r="U41" s="120"/>
      <c r="V41" s="157" t="e">
        <v>#DIV/0!</v>
      </c>
      <c r="W41" s="157" t="e">
        <f>_xll.qlSimpleQuoteSetValue(F41,V41/100,Trigger)</f>
        <v>#NUM!</v>
      </c>
      <c r="X41" s="80"/>
      <c r="AD41" s="122"/>
    </row>
    <row r="42" spans="1:30" ht="11.25" customHeight="1" x14ac:dyDescent="0.2">
      <c r="A42" s="80"/>
      <c r="B42" s="148" t="s">
        <v>17</v>
      </c>
      <c r="C42" s="149" t="s">
        <v>115</v>
      </c>
      <c r="D42" s="163" t="s">
        <v>125</v>
      </c>
      <c r="E42" s="88" t="str">
        <f t="shared" si="0"/>
        <v>CNHQM3S60Y_Quote</v>
      </c>
      <c r="F42" s="88" t="str">
        <f>_xll.qlSimpleQuote(E42,,OnRateTickValue,Permanent,Trigger,ObjectOverwrite)</f>
        <v>CNHQM3S60Y_Quote#0000</v>
      </c>
      <c r="G42" s="150" t="str">
        <f>_xll.ohRangeRetrieveError(F42)</f>
        <v/>
      </c>
      <c r="H42" s="80"/>
      <c r="I42" s="155" t="s">
        <v>17</v>
      </c>
      <c r="J42" s="155" t="s">
        <v>115</v>
      </c>
      <c r="K42" s="155" t="s">
        <v>125</v>
      </c>
      <c r="L42" s="107" t="str">
        <f t="shared" si="1"/>
        <v>CNHQM3S60Y</v>
      </c>
      <c r="M42" s="107" t="str">
        <v>CNHQM3S60Y=TRHK</v>
      </c>
      <c r="N42" s="158" t="s">
        <v>81</v>
      </c>
      <c r="O42" s="158" t="s">
        <v>81</v>
      </c>
      <c r="P42" s="158" t="s">
        <v>81</v>
      </c>
      <c r="Q42" s="158" t="s">
        <v>81</v>
      </c>
      <c r="R42" s="158" t="e">
        <f t="shared" si="2"/>
        <v>#DIV/0!</v>
      </c>
      <c r="S42" s="120"/>
      <c r="T42" s="158" t="e">
        <v>#NUM!</v>
      </c>
      <c r="U42" s="120"/>
      <c r="V42" s="158" t="e">
        <v>#DIV/0!</v>
      </c>
      <c r="W42" s="158" t="e">
        <f>_xll.qlSimpleQuoteSetValue(F42,V42/100,Trigger)</f>
        <v>#NUM!</v>
      </c>
      <c r="X42" s="80"/>
      <c r="AD42" s="122"/>
    </row>
    <row r="43" spans="1:30" x14ac:dyDescent="0.2">
      <c r="A43" s="80"/>
      <c r="B43" s="80"/>
      <c r="C43" s="80"/>
      <c r="D43" s="80"/>
      <c r="E43" s="80"/>
      <c r="F43" s="80"/>
      <c r="G43" s="80"/>
      <c r="X43" s="80"/>
    </row>
  </sheetData>
  <conditionalFormatting sqref="W5:W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8" width="10.7109375" style="78" customWidth="1"/>
    <col min="19" max="19" width="2.7109375" style="78" customWidth="1"/>
    <col min="20" max="20" width="10.7109375" style="78" customWidth="1"/>
    <col min="21" max="21" width="2.7109375" style="78" customWidth="1"/>
    <col min="22" max="23" width="10.7109375" style="78" customWidth="1"/>
    <col min="24" max="25" width="2.7109375" style="78" customWidth="1"/>
    <col min="26" max="16384" width="9.140625" style="78"/>
  </cols>
  <sheetData>
    <row r="1" spans="1:30" ht="11.25" customHeight="1" x14ac:dyDescent="0.2">
      <c r="A1" s="120"/>
      <c r="F1" s="78"/>
    </row>
    <row r="2" spans="1:30" ht="11.25" customHeight="1" x14ac:dyDescent="0.2">
      <c r="A2" s="120"/>
      <c r="F2" s="78"/>
      <c r="J2" s="140"/>
      <c r="K2" s="140"/>
      <c r="L2" s="140"/>
      <c r="M2" s="108" t="s">
        <v>123</v>
      </c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30" ht="11.25" customHeight="1" x14ac:dyDescent="0.2">
      <c r="A3" s="120"/>
      <c r="F3" s="78"/>
      <c r="H3" s="80"/>
      <c r="I3" s="80"/>
      <c r="S3" s="80"/>
      <c r="U3" s="80"/>
      <c r="W3" s="78">
        <f>_xll.ohTrigger(W5:W42)</f>
        <v>2</v>
      </c>
      <c r="X3" s="80"/>
    </row>
    <row r="4" spans="1:30" ht="22.5" x14ac:dyDescent="0.2">
      <c r="A4" s="80"/>
      <c r="B4" s="143"/>
      <c r="C4" s="144"/>
      <c r="D4" s="144"/>
      <c r="E4" s="133" t="s">
        <v>156</v>
      </c>
      <c r="F4" s="134" t="s">
        <v>155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_xll.RData(M5:M42,N4:Q4,"RTFEED:IDN",ReutersRtMode,,N5)</f>
        <v>Updated at 15:26:09</v>
      </c>
      <c r="N4" s="151" t="s">
        <v>74</v>
      </c>
      <c r="O4" s="151" t="s">
        <v>73</v>
      </c>
      <c r="P4" s="151" t="s">
        <v>85</v>
      </c>
      <c r="Q4" s="151" t="s">
        <v>91</v>
      </c>
      <c r="R4" s="151" t="s">
        <v>90</v>
      </c>
      <c r="S4" s="80"/>
      <c r="T4" s="151" t="s">
        <v>89</v>
      </c>
      <c r="U4" s="80"/>
      <c r="V4" s="151" t="s">
        <v>88</v>
      </c>
      <c r="W4" s="151" t="s">
        <v>87</v>
      </c>
      <c r="X4" s="80"/>
      <c r="AD4" s="121"/>
    </row>
    <row r="5" spans="1:30" ht="11.25" customHeight="1" x14ac:dyDescent="0.2">
      <c r="A5" s="80"/>
      <c r="B5" s="159" t="s">
        <v>13</v>
      </c>
      <c r="C5" s="160" t="s">
        <v>115</v>
      </c>
      <c r="D5" s="161" t="s">
        <v>136</v>
      </c>
      <c r="E5" s="84" t="str">
        <f t="shared" ref="E5" si="0">OffCurrency&amp;$C5&amp;$D5&amp;$B5&amp;QuoteSuffix</f>
        <v>CNHQM3H1M_Quote</v>
      </c>
      <c r="F5" s="84" t="str">
        <f>_xll.qlSimpleQuote(OffCurrency&amp;$C5&amp;$D5&amp;$B5&amp;QuoteSuffix,,OnRateTickValue,Permanent,Trigger,ObjectOverwrite)</f>
        <v>CNHQM3H1M_Quote#0000</v>
      </c>
      <c r="G5" s="147"/>
      <c r="H5" s="80"/>
      <c r="I5" s="159" t="s">
        <v>13</v>
      </c>
      <c r="J5" s="153" t="s">
        <v>115</v>
      </c>
      <c r="K5" s="153" t="s">
        <v>136</v>
      </c>
      <c r="L5" s="105" t="str">
        <f t="shared" ref="L5" si="1">OffCurrency&amp;$J5&amp;$K5&amp;$I5</f>
        <v>CNHQM3H1M</v>
      </c>
      <c r="M5" s="105" t="str">
        <f t="array" ref="M5:M42">Instruments&amp;"="&amp;VLOOKUP(Contributor,ContributorTable,2,FALSE)</f>
        <v>CNHQM3H1M=TRHK</v>
      </c>
      <c r="N5" s="156" t="s">
        <v>81</v>
      </c>
      <c r="O5" s="156" t="s">
        <v>81</v>
      </c>
      <c r="P5" s="156" t="s">
        <v>81</v>
      </c>
      <c r="Q5" s="156" t="s">
        <v>81</v>
      </c>
      <c r="R5" s="156" t="e">
        <f>AVERAGE(N5:O5)</f>
        <v>#DIV/0!</v>
      </c>
      <c r="S5" s="120"/>
      <c r="T5" s="156">
        <v>3</v>
      </c>
      <c r="U5" s="120"/>
      <c r="V5" s="156" t="e">
        <f t="array" ref="V5:V42">QuoteLive</f>
        <v>#DIV/0!</v>
      </c>
      <c r="W5" s="156" t="e">
        <f>_xll.qlSimpleQuoteSetValue(F5,V5/100,Trigger)</f>
        <v>#NUM!</v>
      </c>
      <c r="X5" s="80"/>
      <c r="AD5" s="122"/>
    </row>
    <row r="6" spans="1:30" ht="11.25" customHeight="1" x14ac:dyDescent="0.25">
      <c r="A6" s="80"/>
      <c r="B6" s="145" t="s">
        <v>11</v>
      </c>
      <c r="C6" s="146" t="s">
        <v>115</v>
      </c>
      <c r="D6" s="162" t="s">
        <v>136</v>
      </c>
      <c r="E6" s="86" t="str">
        <f t="shared" ref="E6:E42" si="2">OffCurrency&amp;$C6&amp;$D6&amp;$B6&amp;QuoteSuffix</f>
        <v>CNHQM3H3M_Quote</v>
      </c>
      <c r="F6" s="86" t="str">
        <f>_xll.qlSimpleQuote(OffCurrency&amp;$C6&amp;$D6&amp;$B6&amp;QuoteSuffix,,OnRateTickValue,Permanent,Trigger,ObjectOverwrite)</f>
        <v>CNHQM3H3M_Quote#0000</v>
      </c>
      <c r="G6" s="147"/>
      <c r="H6" s="80"/>
      <c r="I6" s="145" t="s">
        <v>11</v>
      </c>
      <c r="J6" s="154" t="s">
        <v>115</v>
      </c>
      <c r="K6" s="154" t="s">
        <v>136</v>
      </c>
      <c r="L6" s="106" t="str">
        <f t="shared" ref="L6:L42" si="3">OffCurrency&amp;$J6&amp;$K6&amp;$I6</f>
        <v>CNHQM3H3M</v>
      </c>
      <c r="M6" s="106" t="str">
        <v>CNHQM3H3M=TRHK</v>
      </c>
      <c r="N6" s="157" t="s">
        <v>81</v>
      </c>
      <c r="O6" s="157" t="s">
        <v>81</v>
      </c>
      <c r="P6" s="157" t="s">
        <v>81</v>
      </c>
      <c r="Q6" s="157" t="s">
        <v>81</v>
      </c>
      <c r="R6" s="157" t="e">
        <f t="shared" ref="R6:R42" si="4">AVERAGE(N6:O6)</f>
        <v>#DIV/0!</v>
      </c>
      <c r="S6" s="120"/>
      <c r="T6" s="157">
        <v>3</v>
      </c>
      <c r="U6" s="120"/>
      <c r="V6" s="157" t="e">
        <v>#DIV/0!</v>
      </c>
      <c r="W6" s="157" t="e">
        <f>_xll.qlSimpleQuoteSetValue(F6,V6/100,Trigger)</f>
        <v>#NUM!</v>
      </c>
      <c r="X6" s="80"/>
      <c r="AA6" s="141"/>
      <c r="AD6" s="122"/>
    </row>
    <row r="7" spans="1:30" ht="11.25" customHeight="1" x14ac:dyDescent="0.25">
      <c r="A7" s="80"/>
      <c r="B7" s="145" t="s">
        <v>10</v>
      </c>
      <c r="C7" s="146" t="s">
        <v>115</v>
      </c>
      <c r="D7" s="162" t="s">
        <v>136</v>
      </c>
      <c r="E7" s="86" t="str">
        <f t="shared" si="2"/>
        <v>CNHQM3H6M_Quote</v>
      </c>
      <c r="F7" s="86" t="str">
        <f>_xll.qlSimpleQuote(OffCurrency&amp;$C7&amp;$D7&amp;$B7&amp;QuoteSuffix,,OnRateTickValue,Permanent,Trigger,ObjectOverwrite)</f>
        <v>CNHQM3H6M_Quote#0000</v>
      </c>
      <c r="G7" s="147" t="str">
        <f>_xll.ohRangeRetrieveError(F7)</f>
        <v/>
      </c>
      <c r="H7" s="80"/>
      <c r="I7" s="145" t="s">
        <v>10</v>
      </c>
      <c r="J7" s="154" t="s">
        <v>115</v>
      </c>
      <c r="K7" s="154" t="s">
        <v>136</v>
      </c>
      <c r="L7" s="106" t="str">
        <f t="shared" si="3"/>
        <v>CNHQM3H6M</v>
      </c>
      <c r="M7" s="106" t="str">
        <v>CNHQM3H6M=TRHK</v>
      </c>
      <c r="N7" s="157">
        <v>2.9</v>
      </c>
      <c r="O7" s="157">
        <v>3.1</v>
      </c>
      <c r="P7" s="157">
        <v>0</v>
      </c>
      <c r="Q7" s="157">
        <v>0</v>
      </c>
      <c r="R7" s="157">
        <f t="shared" si="4"/>
        <v>3</v>
      </c>
      <c r="S7" s="120"/>
      <c r="T7" s="157">
        <v>3.3</v>
      </c>
      <c r="U7" s="120"/>
      <c r="V7" s="157">
        <v>3</v>
      </c>
      <c r="W7" s="157">
        <f>_xll.qlSimpleQuoteSetValue(F7,V7/100,Trigger)</f>
        <v>0</v>
      </c>
      <c r="X7" s="80"/>
      <c r="AA7" s="141"/>
      <c r="AC7" s="142"/>
      <c r="AD7" s="122"/>
    </row>
    <row r="8" spans="1:30" ht="11.25" customHeight="1" x14ac:dyDescent="0.25">
      <c r="A8" s="80"/>
      <c r="B8" s="145" t="s">
        <v>9</v>
      </c>
      <c r="C8" s="146" t="s">
        <v>115</v>
      </c>
      <c r="D8" s="162" t="s">
        <v>136</v>
      </c>
      <c r="E8" s="86" t="str">
        <f t="shared" si="2"/>
        <v>CNHQM3H9M_Quote</v>
      </c>
      <c r="F8" s="86" t="str">
        <f>_xll.qlSimpleQuote(OffCurrency&amp;$C8&amp;$D8&amp;$B8&amp;QuoteSuffix,,OnRateTickValue,Permanent,Trigger,ObjectOverwrite)</f>
        <v>CNHQM3H9M_Quote#0000</v>
      </c>
      <c r="G8" s="147" t="str">
        <f>_xll.ohRangeRetrieveError(F8)</f>
        <v/>
      </c>
      <c r="H8" s="80"/>
      <c r="I8" s="145" t="s">
        <v>9</v>
      </c>
      <c r="J8" s="154" t="s">
        <v>115</v>
      </c>
      <c r="K8" s="154" t="s">
        <v>136</v>
      </c>
      <c r="L8" s="106" t="str">
        <f t="shared" si="3"/>
        <v>CNHQM3H9M</v>
      </c>
      <c r="M8" s="106" t="str">
        <v>CNHQM3H9M=TRHK</v>
      </c>
      <c r="N8" s="157">
        <v>2.9</v>
      </c>
      <c r="O8" s="157">
        <v>3.1</v>
      </c>
      <c r="P8" s="157">
        <v>0</v>
      </c>
      <c r="Q8" s="157">
        <v>0</v>
      </c>
      <c r="R8" s="157">
        <f t="shared" si="4"/>
        <v>3</v>
      </c>
      <c r="S8" s="120"/>
      <c r="T8" s="157" t="e">
        <v>#NUM!</v>
      </c>
      <c r="U8" s="120"/>
      <c r="V8" s="157">
        <v>3</v>
      </c>
      <c r="W8" s="157">
        <f>_xll.qlSimpleQuoteSetValue(F8,V8/100,Trigger)</f>
        <v>0</v>
      </c>
      <c r="X8" s="80"/>
      <c r="AB8" s="141"/>
      <c r="AC8" s="142"/>
      <c r="AD8" s="122"/>
    </row>
    <row r="9" spans="1:30" ht="11.25" customHeight="1" x14ac:dyDescent="0.2">
      <c r="A9" s="80"/>
      <c r="B9" s="145" t="s">
        <v>8</v>
      </c>
      <c r="C9" s="146" t="s">
        <v>115</v>
      </c>
      <c r="D9" s="162" t="s">
        <v>136</v>
      </c>
      <c r="E9" s="86" t="str">
        <f t="shared" si="2"/>
        <v>CNHQM3H1Y_Quote</v>
      </c>
      <c r="F9" s="86" t="str">
        <f>_xll.qlSimpleQuote(OffCurrency&amp;$C9&amp;$D9&amp;$B9&amp;QuoteSuffix,,OnRateTickValue,Permanent,Trigger,ObjectOverwrite)</f>
        <v>CNHQM3H1Y_Quote#0000</v>
      </c>
      <c r="G9" s="147" t="str">
        <f>_xll.ohRangeRetrieveError(F9)</f>
        <v/>
      </c>
      <c r="H9" s="80"/>
      <c r="I9" s="154" t="s">
        <v>8</v>
      </c>
      <c r="J9" s="154" t="s">
        <v>115</v>
      </c>
      <c r="K9" s="154" t="s">
        <v>136</v>
      </c>
      <c r="L9" s="106" t="str">
        <f t="shared" si="3"/>
        <v>CNHQM3H1Y</v>
      </c>
      <c r="M9" s="106" t="str">
        <v>CNHQM3H1Y=TRHK</v>
      </c>
      <c r="N9" s="157">
        <v>3.2</v>
      </c>
      <c r="O9" s="157">
        <v>3.4</v>
      </c>
      <c r="P9" s="157">
        <v>0</v>
      </c>
      <c r="Q9" s="157">
        <v>0</v>
      </c>
      <c r="R9" s="157">
        <f t="shared" si="4"/>
        <v>3.3</v>
      </c>
      <c r="S9" s="120"/>
      <c r="T9" s="157" t="e">
        <v>#NUM!</v>
      </c>
      <c r="U9" s="120"/>
      <c r="V9" s="157">
        <v>3.3</v>
      </c>
      <c r="W9" s="157">
        <f>_xll.qlSimpleQuoteSetValue(F9,V9/100,Trigger)</f>
        <v>0</v>
      </c>
      <c r="X9" s="80"/>
      <c r="AD9" s="122"/>
    </row>
    <row r="10" spans="1:30" ht="11.25" customHeight="1" x14ac:dyDescent="0.2">
      <c r="A10" s="80"/>
      <c r="B10" s="145" t="s">
        <v>49</v>
      </c>
      <c r="C10" s="146" t="s">
        <v>115</v>
      </c>
      <c r="D10" s="162" t="s">
        <v>136</v>
      </c>
      <c r="E10" s="86" t="str">
        <f t="shared" si="2"/>
        <v>CNHQM3H2Y_Quote</v>
      </c>
      <c r="F10" s="86" t="str">
        <f>_xll.qlSimpleQuote(OffCurrency&amp;$C10&amp;$D10&amp;$B10&amp;QuoteSuffix,,OnRateTickValue,Permanent,Trigger,ObjectOverwrite)</f>
        <v>CNHQM3H2Y_Quote#0000</v>
      </c>
      <c r="G10" s="147" t="str">
        <f>_xll.ohRangeRetrieveError(F10)</f>
        <v/>
      </c>
      <c r="H10" s="80"/>
      <c r="I10" s="154" t="s">
        <v>49</v>
      </c>
      <c r="J10" s="154" t="s">
        <v>115</v>
      </c>
      <c r="K10" s="154" t="s">
        <v>136</v>
      </c>
      <c r="L10" s="106" t="str">
        <f t="shared" si="3"/>
        <v>CNHQM3H2Y</v>
      </c>
      <c r="M10" s="106" t="str">
        <v>CNHQM3H2Y=TRHK</v>
      </c>
      <c r="N10" s="157">
        <v>3.15</v>
      </c>
      <c r="O10" s="157">
        <v>3.35</v>
      </c>
      <c r="P10" s="157">
        <v>0</v>
      </c>
      <c r="Q10" s="157">
        <v>0</v>
      </c>
      <c r="R10" s="157">
        <f t="shared" si="4"/>
        <v>3.25</v>
      </c>
      <c r="S10" s="120"/>
      <c r="T10" s="157">
        <v>3.3</v>
      </c>
      <c r="U10" s="120"/>
      <c r="V10" s="157">
        <v>3.25</v>
      </c>
      <c r="W10" s="157">
        <f>_xll.qlSimpleQuoteSetValue(F10,V10/100,Trigger)</f>
        <v>-5.0000000000000044E-4</v>
      </c>
      <c r="X10" s="80"/>
      <c r="AD10" s="122"/>
    </row>
    <row r="11" spans="1:30" ht="11.25" customHeight="1" x14ac:dyDescent="0.2">
      <c r="A11" s="80"/>
      <c r="B11" s="145" t="s">
        <v>48</v>
      </c>
      <c r="C11" s="146" t="s">
        <v>115</v>
      </c>
      <c r="D11" s="162" t="s">
        <v>136</v>
      </c>
      <c r="E11" s="86" t="str">
        <f t="shared" si="2"/>
        <v>CNHQM3H3Y_Quote</v>
      </c>
      <c r="F11" s="86" t="str">
        <f>_xll.qlSimpleQuote(OffCurrency&amp;$C11&amp;$D11&amp;$B11&amp;QuoteSuffix,,OnRateTickValue,Permanent,Trigger,ObjectOverwrite)</f>
        <v>CNHQM3H3Y_Quote#0000</v>
      </c>
      <c r="G11" s="147" t="str">
        <f>_xll.ohRangeRetrieveError(F11)</f>
        <v/>
      </c>
      <c r="H11" s="80"/>
      <c r="I11" s="154" t="s">
        <v>48</v>
      </c>
      <c r="J11" s="154" t="s">
        <v>115</v>
      </c>
      <c r="K11" s="154" t="s">
        <v>136</v>
      </c>
      <c r="L11" s="106" t="str">
        <f t="shared" si="3"/>
        <v>CNHQM3H3Y</v>
      </c>
      <c r="M11" s="106" t="str">
        <v>CNHQM3H3Y=TRHK</v>
      </c>
      <c r="N11" s="157">
        <v>3.15</v>
      </c>
      <c r="O11" s="157">
        <v>3.35</v>
      </c>
      <c r="P11" s="157">
        <v>0</v>
      </c>
      <c r="Q11" s="157">
        <v>0</v>
      </c>
      <c r="R11" s="157">
        <f t="shared" si="4"/>
        <v>3.25</v>
      </c>
      <c r="S11" s="120"/>
      <c r="T11" s="157">
        <v>3.3</v>
      </c>
      <c r="U11" s="120"/>
      <c r="V11" s="157">
        <v>3.25</v>
      </c>
      <c r="W11" s="157">
        <f>_xll.qlSimpleQuoteSetValue(F11,V11/100,Trigger)</f>
        <v>-5.0000000000000044E-4</v>
      </c>
      <c r="X11" s="80"/>
      <c r="AD11" s="122"/>
    </row>
    <row r="12" spans="1:30" ht="11.25" customHeight="1" x14ac:dyDescent="0.2">
      <c r="A12" s="80"/>
      <c r="B12" s="145" t="s">
        <v>47</v>
      </c>
      <c r="C12" s="146" t="s">
        <v>115</v>
      </c>
      <c r="D12" s="162" t="s">
        <v>136</v>
      </c>
      <c r="E12" s="86" t="str">
        <f t="shared" si="2"/>
        <v>CNHQM3H4Y_Quote</v>
      </c>
      <c r="F12" s="86" t="str">
        <f>_xll.qlSimpleQuote(OffCurrency&amp;$C12&amp;$D12&amp;$B12&amp;QuoteSuffix,,OnRateTickValue,Permanent,Trigger,ObjectOverwrite)</f>
        <v>CNHQM3H4Y_Quote#0000</v>
      </c>
      <c r="G12" s="147" t="str">
        <f>_xll.ohRangeRetrieveError(F12)</f>
        <v/>
      </c>
      <c r="H12" s="80"/>
      <c r="I12" s="154" t="s">
        <v>47</v>
      </c>
      <c r="J12" s="154" t="s">
        <v>115</v>
      </c>
      <c r="K12" s="154" t="s">
        <v>136</v>
      </c>
      <c r="L12" s="106" t="str">
        <f t="shared" si="3"/>
        <v>CNHQM3H4Y</v>
      </c>
      <c r="M12" s="106" t="str">
        <v>CNHQM3H4Y=TRHK</v>
      </c>
      <c r="N12" s="157">
        <v>3.1</v>
      </c>
      <c r="O12" s="157">
        <v>3.5</v>
      </c>
      <c r="P12" s="157">
        <v>0</v>
      </c>
      <c r="Q12" s="157">
        <v>0</v>
      </c>
      <c r="R12" s="157">
        <f t="shared" si="4"/>
        <v>3.3</v>
      </c>
      <c r="S12" s="120"/>
      <c r="T12" s="157">
        <v>3.3</v>
      </c>
      <c r="U12" s="120"/>
      <c r="V12" s="157">
        <v>3.3</v>
      </c>
      <c r="W12" s="157">
        <f>_xll.qlSimpleQuoteSetValue(F12,V12/100,Trigger)</f>
        <v>0</v>
      </c>
      <c r="X12" s="80"/>
      <c r="AD12" s="122"/>
    </row>
    <row r="13" spans="1:30" ht="11.25" customHeight="1" x14ac:dyDescent="0.2">
      <c r="A13" s="80"/>
      <c r="B13" s="145" t="s">
        <v>46</v>
      </c>
      <c r="C13" s="146" t="s">
        <v>115</v>
      </c>
      <c r="D13" s="162" t="s">
        <v>136</v>
      </c>
      <c r="E13" s="86" t="str">
        <f t="shared" si="2"/>
        <v>CNHQM3H5Y_Quote</v>
      </c>
      <c r="F13" s="86" t="str">
        <f>_xll.qlSimpleQuote(OffCurrency&amp;$C13&amp;$D13&amp;$B13&amp;QuoteSuffix,,OnRateTickValue,Permanent,Trigger,ObjectOverwrite)</f>
        <v>CNHQM3H5Y_Quote#0000</v>
      </c>
      <c r="G13" s="147" t="str">
        <f>_xll.ohRangeRetrieveError(F13)</f>
        <v/>
      </c>
      <c r="H13" s="80"/>
      <c r="I13" s="154" t="s">
        <v>46</v>
      </c>
      <c r="J13" s="154" t="s">
        <v>115</v>
      </c>
      <c r="K13" s="154" t="s">
        <v>136</v>
      </c>
      <c r="L13" s="106" t="str">
        <f t="shared" si="3"/>
        <v>CNHQM3H5Y</v>
      </c>
      <c r="M13" s="106" t="str">
        <v>CNHQM3H5Y=TRHK</v>
      </c>
      <c r="N13" s="157">
        <v>3.2</v>
      </c>
      <c r="O13" s="157">
        <v>3.7</v>
      </c>
      <c r="P13" s="157">
        <v>0</v>
      </c>
      <c r="Q13" s="157">
        <v>0</v>
      </c>
      <c r="R13" s="157">
        <f t="shared" si="4"/>
        <v>3.45</v>
      </c>
      <c r="S13" s="120"/>
      <c r="T13" s="157">
        <v>3.45</v>
      </c>
      <c r="U13" s="120"/>
      <c r="V13" s="157">
        <v>3.45</v>
      </c>
      <c r="W13" s="157">
        <f>_xll.qlSimpleQuoteSetValue(F13,V13/100,Trigger)</f>
        <v>0</v>
      </c>
      <c r="X13" s="80"/>
      <c r="AD13" s="122"/>
    </row>
    <row r="14" spans="1:30" ht="11.25" customHeight="1" x14ac:dyDescent="0.2">
      <c r="A14" s="80"/>
      <c r="B14" s="145" t="s">
        <v>45</v>
      </c>
      <c r="C14" s="146" t="s">
        <v>115</v>
      </c>
      <c r="D14" s="162" t="s">
        <v>136</v>
      </c>
      <c r="E14" s="86" t="str">
        <f t="shared" si="2"/>
        <v>CNHQM3H6Y_Quote</v>
      </c>
      <c r="F14" s="86" t="str">
        <f>_xll.qlSimpleQuote(OffCurrency&amp;$C14&amp;$D14&amp;$B14&amp;QuoteSuffix,,OnRateTickValue,Permanent,Trigger,ObjectOverwrite)</f>
        <v>CNHQM3H6Y_Quote#0000</v>
      </c>
      <c r="G14" s="147" t="str">
        <f>_xll.ohRangeRetrieveError(F14)</f>
        <v/>
      </c>
      <c r="H14" s="80"/>
      <c r="I14" s="154" t="s">
        <v>45</v>
      </c>
      <c r="J14" s="154" t="s">
        <v>115</v>
      </c>
      <c r="K14" s="154" t="s">
        <v>136</v>
      </c>
      <c r="L14" s="106" t="str">
        <f t="shared" si="3"/>
        <v>CNHQM3H6Y</v>
      </c>
      <c r="M14" s="106" t="str">
        <v>CNHQM3H6Y=TRHK</v>
      </c>
      <c r="N14" s="157" t="s">
        <v>81</v>
      </c>
      <c r="O14" s="157" t="s">
        <v>81</v>
      </c>
      <c r="P14" s="157" t="s">
        <v>81</v>
      </c>
      <c r="Q14" s="157" t="s">
        <v>81</v>
      </c>
      <c r="R14" s="157" t="e">
        <f t="shared" si="4"/>
        <v>#DIV/0!</v>
      </c>
      <c r="S14" s="120"/>
      <c r="T14" s="157" t="e">
        <v>#NUM!</v>
      </c>
      <c r="U14" s="120"/>
      <c r="V14" s="157" t="e">
        <v>#DIV/0!</v>
      </c>
      <c r="W14" s="157" t="e">
        <f>_xll.qlSimpleQuoteSetValue(F14,V14/100,Trigger)</f>
        <v>#NUM!</v>
      </c>
      <c r="X14" s="80"/>
      <c r="AD14" s="122"/>
    </row>
    <row r="15" spans="1:30" ht="11.25" customHeight="1" x14ac:dyDescent="0.2">
      <c r="A15" s="80"/>
      <c r="B15" s="145" t="s">
        <v>44</v>
      </c>
      <c r="C15" s="146" t="s">
        <v>115</v>
      </c>
      <c r="D15" s="162" t="s">
        <v>136</v>
      </c>
      <c r="E15" s="86" t="str">
        <f t="shared" si="2"/>
        <v>CNHQM3H7Y_Quote</v>
      </c>
      <c r="F15" s="86" t="str">
        <f>_xll.qlSimpleQuote(OffCurrency&amp;$C15&amp;$D15&amp;$B15&amp;QuoteSuffix,,OnRateTickValue,Permanent,Trigger,ObjectOverwrite)</f>
        <v>CNHQM3H7Y_Quote#0000</v>
      </c>
      <c r="G15" s="147" t="str">
        <f>_xll.ohRangeRetrieveError(F15)</f>
        <v/>
      </c>
      <c r="H15" s="80"/>
      <c r="I15" s="154" t="s">
        <v>44</v>
      </c>
      <c r="J15" s="154" t="s">
        <v>115</v>
      </c>
      <c r="K15" s="154" t="s">
        <v>136</v>
      </c>
      <c r="L15" s="106" t="str">
        <f t="shared" si="3"/>
        <v>CNHQM3H7Y</v>
      </c>
      <c r="M15" s="106" t="str">
        <v>CNHQM3H7Y=TRHK</v>
      </c>
      <c r="N15" s="157">
        <v>0</v>
      </c>
      <c r="O15" s="157">
        <v>0</v>
      </c>
      <c r="P15" s="157">
        <v>0</v>
      </c>
      <c r="Q15" s="157">
        <v>0</v>
      </c>
      <c r="R15" s="157">
        <f t="shared" si="4"/>
        <v>0</v>
      </c>
      <c r="S15" s="120"/>
      <c r="T15" s="157" t="e">
        <v>#NUM!</v>
      </c>
      <c r="U15" s="120"/>
      <c r="V15" s="157">
        <v>0</v>
      </c>
      <c r="W15" s="157">
        <f>_xll.qlSimpleQuoteSetValue(F15,V15/100,Trigger)</f>
        <v>0</v>
      </c>
      <c r="X15" s="80"/>
      <c r="AD15" s="122"/>
    </row>
    <row r="16" spans="1:30" ht="11.25" customHeight="1" x14ac:dyDescent="0.2">
      <c r="A16" s="80"/>
      <c r="B16" s="145" t="s">
        <v>43</v>
      </c>
      <c r="C16" s="146" t="s">
        <v>115</v>
      </c>
      <c r="D16" s="162" t="s">
        <v>136</v>
      </c>
      <c r="E16" s="86" t="str">
        <f t="shared" si="2"/>
        <v>CNHQM3H8Y_Quote</v>
      </c>
      <c r="F16" s="86" t="str">
        <f>_xll.qlSimpleQuote(OffCurrency&amp;$C16&amp;$D16&amp;$B16&amp;QuoteSuffix,,OnRateTickValue,Permanent,Trigger,ObjectOverwrite)</f>
        <v>CNHQM3H8Y_Quote#0000</v>
      </c>
      <c r="G16" s="147" t="str">
        <f>_xll.ohRangeRetrieveError(F16)</f>
        <v/>
      </c>
      <c r="H16" s="80"/>
      <c r="I16" s="154" t="s">
        <v>43</v>
      </c>
      <c r="J16" s="154" t="s">
        <v>115</v>
      </c>
      <c r="K16" s="154" t="s">
        <v>136</v>
      </c>
      <c r="L16" s="106" t="str">
        <f t="shared" si="3"/>
        <v>CNHQM3H8Y</v>
      </c>
      <c r="M16" s="106" t="str">
        <v>CNHQM3H8Y=TRHK</v>
      </c>
      <c r="N16" s="157" t="s">
        <v>81</v>
      </c>
      <c r="O16" s="157" t="s">
        <v>81</v>
      </c>
      <c r="P16" s="157" t="s">
        <v>81</v>
      </c>
      <c r="Q16" s="157" t="s">
        <v>81</v>
      </c>
      <c r="R16" s="157" t="e">
        <f t="shared" si="4"/>
        <v>#DIV/0!</v>
      </c>
      <c r="S16" s="120"/>
      <c r="T16" s="157" t="e">
        <v>#NUM!</v>
      </c>
      <c r="U16" s="120"/>
      <c r="V16" s="157" t="e">
        <v>#DIV/0!</v>
      </c>
      <c r="W16" s="157" t="e">
        <f>_xll.qlSimpleQuoteSetValue(F16,V16/100,Trigger)</f>
        <v>#NUM!</v>
      </c>
      <c r="X16" s="80"/>
      <c r="AD16" s="122"/>
    </row>
    <row r="17" spans="1:30" ht="11.25" customHeight="1" x14ac:dyDescent="0.2">
      <c r="A17" s="80"/>
      <c r="B17" s="145" t="s">
        <v>42</v>
      </c>
      <c r="C17" s="146" t="s">
        <v>115</v>
      </c>
      <c r="D17" s="162" t="s">
        <v>136</v>
      </c>
      <c r="E17" s="86" t="str">
        <f t="shared" si="2"/>
        <v>CNHQM3H9Y_Quote</v>
      </c>
      <c r="F17" s="86" t="str">
        <f>_xll.qlSimpleQuote(OffCurrency&amp;$C17&amp;$D17&amp;$B17&amp;QuoteSuffix,,OnRateTickValue,Permanent,Trigger,ObjectOverwrite)</f>
        <v>CNHQM3H9Y_Quote#0000</v>
      </c>
      <c r="G17" s="147" t="str">
        <f>_xll.ohRangeRetrieveError(F17)</f>
        <v/>
      </c>
      <c r="H17" s="80"/>
      <c r="I17" s="154" t="s">
        <v>42</v>
      </c>
      <c r="J17" s="154" t="s">
        <v>115</v>
      </c>
      <c r="K17" s="154" t="s">
        <v>136</v>
      </c>
      <c r="L17" s="106" t="str">
        <f t="shared" si="3"/>
        <v>CNHQM3H9Y</v>
      </c>
      <c r="M17" s="106" t="str">
        <v>CNHQM3H9Y=TRHK</v>
      </c>
      <c r="N17" s="157" t="s">
        <v>81</v>
      </c>
      <c r="O17" s="157" t="s">
        <v>81</v>
      </c>
      <c r="P17" s="157" t="s">
        <v>81</v>
      </c>
      <c r="Q17" s="157" t="s">
        <v>81</v>
      </c>
      <c r="R17" s="157" t="e">
        <f t="shared" si="4"/>
        <v>#DIV/0!</v>
      </c>
      <c r="S17" s="120"/>
      <c r="T17" s="157" t="e">
        <v>#NUM!</v>
      </c>
      <c r="U17" s="120"/>
      <c r="V17" s="157" t="e">
        <v>#DIV/0!</v>
      </c>
      <c r="W17" s="157" t="e">
        <f>_xll.qlSimpleQuoteSetValue(F17,V17/100,Trigger)</f>
        <v>#NUM!</v>
      </c>
      <c r="X17" s="80"/>
      <c r="AD17" s="122"/>
    </row>
    <row r="18" spans="1:30" ht="11.25" customHeight="1" x14ac:dyDescent="0.2">
      <c r="A18" s="80"/>
      <c r="B18" s="145" t="s">
        <v>41</v>
      </c>
      <c r="C18" s="146" t="s">
        <v>115</v>
      </c>
      <c r="D18" s="162" t="s">
        <v>136</v>
      </c>
      <c r="E18" s="86" t="str">
        <f t="shared" si="2"/>
        <v>CNHQM3H10Y_Quote</v>
      </c>
      <c r="F18" s="86" t="str">
        <f>_xll.qlSimpleQuote(OffCurrency&amp;$C18&amp;$D18&amp;$B18&amp;QuoteSuffix,,OnRateTickValue,Permanent,Trigger,ObjectOverwrite)</f>
        <v>CNHQM3H10Y_Quote#0000</v>
      </c>
      <c r="G18" s="147" t="str">
        <f>_xll.ohRangeRetrieveError(F18)</f>
        <v/>
      </c>
      <c r="H18" s="80"/>
      <c r="I18" s="154" t="s">
        <v>41</v>
      </c>
      <c r="J18" s="154" t="s">
        <v>115</v>
      </c>
      <c r="K18" s="154" t="s">
        <v>136</v>
      </c>
      <c r="L18" s="106" t="str">
        <f t="shared" si="3"/>
        <v>CNHQM3H10Y</v>
      </c>
      <c r="M18" s="106" t="str">
        <v>CNHQM3H10Y=TRHK</v>
      </c>
      <c r="N18" s="157">
        <v>2.9</v>
      </c>
      <c r="O18" s="157">
        <v>0</v>
      </c>
      <c r="P18" s="157">
        <v>0</v>
      </c>
      <c r="Q18" s="157">
        <v>0</v>
      </c>
      <c r="R18" s="157">
        <f t="shared" si="4"/>
        <v>1.45</v>
      </c>
      <c r="S18" s="120"/>
      <c r="T18" s="157" t="e">
        <v>#NUM!</v>
      </c>
      <c r="U18" s="120"/>
      <c r="V18" s="157">
        <v>1.45</v>
      </c>
      <c r="W18" s="157">
        <f>_xll.qlSimpleQuoteSetValue(F18,V18/100,Trigger)</f>
        <v>0</v>
      </c>
      <c r="X18" s="80"/>
      <c r="AD18" s="122"/>
    </row>
    <row r="19" spans="1:30" ht="11.25" customHeight="1" x14ac:dyDescent="0.2">
      <c r="A19" s="80"/>
      <c r="B19" s="145" t="s">
        <v>40</v>
      </c>
      <c r="C19" s="146" t="s">
        <v>115</v>
      </c>
      <c r="D19" s="162" t="s">
        <v>136</v>
      </c>
      <c r="E19" s="86" t="str">
        <f t="shared" si="2"/>
        <v>CNHQM3H11Y_Quote</v>
      </c>
      <c r="F19" s="86" t="str">
        <f>_xll.qlSimpleQuote(OffCurrency&amp;$C19&amp;$D19&amp;$B19&amp;QuoteSuffix,,OnRateTickValue,Permanent,Trigger,ObjectOverwrite)</f>
        <v>CNHQM3H11Y_Quote#0000</v>
      </c>
      <c r="G19" s="147" t="str">
        <f>_xll.ohRangeRetrieveError(F19)</f>
        <v/>
      </c>
      <c r="H19" s="80"/>
      <c r="I19" s="154" t="s">
        <v>40</v>
      </c>
      <c r="J19" s="154" t="s">
        <v>115</v>
      </c>
      <c r="K19" s="154" t="s">
        <v>136</v>
      </c>
      <c r="L19" s="106" t="str">
        <f t="shared" si="3"/>
        <v>CNHQM3H11Y</v>
      </c>
      <c r="M19" s="106" t="str">
        <v>CNHQM3H11Y=TRHK</v>
      </c>
      <c r="N19" s="157" t="s">
        <v>81</v>
      </c>
      <c r="O19" s="157" t="s">
        <v>81</v>
      </c>
      <c r="P19" s="157" t="s">
        <v>81</v>
      </c>
      <c r="Q19" s="157" t="s">
        <v>81</v>
      </c>
      <c r="R19" s="157" t="e">
        <f t="shared" si="4"/>
        <v>#DIV/0!</v>
      </c>
      <c r="S19" s="120"/>
      <c r="T19" s="157" t="e">
        <v>#NUM!</v>
      </c>
      <c r="U19" s="120"/>
      <c r="V19" s="157" t="e">
        <v>#DIV/0!</v>
      </c>
      <c r="W19" s="157" t="e">
        <f>_xll.qlSimpleQuoteSetValue(F19,V19/100,Trigger)</f>
        <v>#NUM!</v>
      </c>
      <c r="X19" s="80"/>
      <c r="AD19" s="122"/>
    </row>
    <row r="20" spans="1:30" ht="11.25" customHeight="1" x14ac:dyDescent="0.2">
      <c r="A20" s="80"/>
      <c r="B20" s="145" t="s">
        <v>39</v>
      </c>
      <c r="C20" s="146" t="s">
        <v>115</v>
      </c>
      <c r="D20" s="162" t="s">
        <v>136</v>
      </c>
      <c r="E20" s="86" t="str">
        <f t="shared" si="2"/>
        <v>CNHQM3H12Y_Quote</v>
      </c>
      <c r="F20" s="86" t="str">
        <f>_xll.qlSimpleQuote(OffCurrency&amp;$C20&amp;$D20&amp;$B20&amp;QuoteSuffix,,OnRateTickValue,Permanent,Trigger,ObjectOverwrite)</f>
        <v>CNHQM3H12Y_Quote#0000</v>
      </c>
      <c r="G20" s="147" t="str">
        <f>_xll.ohRangeRetrieveError(F20)</f>
        <v/>
      </c>
      <c r="H20" s="80"/>
      <c r="I20" s="154" t="s">
        <v>39</v>
      </c>
      <c r="J20" s="154" t="s">
        <v>115</v>
      </c>
      <c r="K20" s="154" t="s">
        <v>136</v>
      </c>
      <c r="L20" s="106" t="str">
        <f t="shared" si="3"/>
        <v>CNHQM3H12Y</v>
      </c>
      <c r="M20" s="106" t="str">
        <v>CNHQM3H12Y=TRHK</v>
      </c>
      <c r="N20" s="157" t="s">
        <v>81</v>
      </c>
      <c r="O20" s="157" t="s">
        <v>81</v>
      </c>
      <c r="P20" s="157" t="s">
        <v>81</v>
      </c>
      <c r="Q20" s="157" t="s">
        <v>81</v>
      </c>
      <c r="R20" s="157" t="e">
        <f t="shared" si="4"/>
        <v>#DIV/0!</v>
      </c>
      <c r="S20" s="120"/>
      <c r="T20" s="157" t="e">
        <v>#NUM!</v>
      </c>
      <c r="U20" s="120"/>
      <c r="V20" s="157" t="e">
        <v>#DIV/0!</v>
      </c>
      <c r="W20" s="157" t="e">
        <f>_xll.qlSimpleQuoteSetValue(F20,V20/100,Trigger)</f>
        <v>#NUM!</v>
      </c>
      <c r="X20" s="80"/>
      <c r="AD20" s="122"/>
    </row>
    <row r="21" spans="1:30" ht="11.25" customHeight="1" x14ac:dyDescent="0.2">
      <c r="A21" s="80"/>
      <c r="B21" s="145" t="s">
        <v>38</v>
      </c>
      <c r="C21" s="146" t="s">
        <v>115</v>
      </c>
      <c r="D21" s="162" t="s">
        <v>136</v>
      </c>
      <c r="E21" s="86" t="str">
        <f t="shared" si="2"/>
        <v>CNHQM3H13Y_Quote</v>
      </c>
      <c r="F21" s="86" t="str">
        <f>_xll.qlSimpleQuote(OffCurrency&amp;$C21&amp;$D21&amp;$B21&amp;QuoteSuffix,,OnRateTickValue,Permanent,Trigger,ObjectOverwrite)</f>
        <v>CNHQM3H13Y_Quote#0000</v>
      </c>
      <c r="G21" s="147" t="str">
        <f>_xll.ohRangeRetrieveError(F21)</f>
        <v/>
      </c>
      <c r="H21" s="80"/>
      <c r="I21" s="154" t="s">
        <v>38</v>
      </c>
      <c r="J21" s="154" t="s">
        <v>115</v>
      </c>
      <c r="K21" s="154" t="s">
        <v>136</v>
      </c>
      <c r="L21" s="106" t="str">
        <f t="shared" si="3"/>
        <v>CNHQM3H13Y</v>
      </c>
      <c r="M21" s="106" t="str">
        <v>CNHQM3H13Y=TRHK</v>
      </c>
      <c r="N21" s="157" t="s">
        <v>81</v>
      </c>
      <c r="O21" s="157" t="s">
        <v>81</v>
      </c>
      <c r="P21" s="157" t="s">
        <v>81</v>
      </c>
      <c r="Q21" s="157" t="s">
        <v>81</v>
      </c>
      <c r="R21" s="157" t="e">
        <f t="shared" si="4"/>
        <v>#DIV/0!</v>
      </c>
      <c r="S21" s="120"/>
      <c r="T21" s="157" t="e">
        <v>#NUM!</v>
      </c>
      <c r="U21" s="120"/>
      <c r="V21" s="157" t="e">
        <v>#DIV/0!</v>
      </c>
      <c r="W21" s="157" t="e">
        <f>_xll.qlSimpleQuoteSetValue(F21,V21/100,Trigger)</f>
        <v>#NUM!</v>
      </c>
      <c r="X21" s="80"/>
      <c r="AD21" s="122"/>
    </row>
    <row r="22" spans="1:30" ht="11.25" customHeight="1" x14ac:dyDescent="0.2">
      <c r="A22" s="80"/>
      <c r="B22" s="145" t="s">
        <v>37</v>
      </c>
      <c r="C22" s="146" t="s">
        <v>115</v>
      </c>
      <c r="D22" s="162" t="s">
        <v>136</v>
      </c>
      <c r="E22" s="86" t="str">
        <f t="shared" si="2"/>
        <v>CNHQM3H14Y_Quote</v>
      </c>
      <c r="F22" s="86" t="str">
        <f>_xll.qlSimpleQuote(OffCurrency&amp;$C22&amp;$D22&amp;$B22&amp;QuoteSuffix,,OnRateTickValue,Permanent,Trigger,ObjectOverwrite)</f>
        <v>CNHQM3H14Y_Quote#0000</v>
      </c>
      <c r="G22" s="147" t="str">
        <f>_xll.ohRangeRetrieveError(F22)</f>
        <v/>
      </c>
      <c r="H22" s="80"/>
      <c r="I22" s="154" t="s">
        <v>37</v>
      </c>
      <c r="J22" s="154" t="s">
        <v>115</v>
      </c>
      <c r="K22" s="154" t="s">
        <v>136</v>
      </c>
      <c r="L22" s="106" t="str">
        <f t="shared" si="3"/>
        <v>CNHQM3H14Y</v>
      </c>
      <c r="M22" s="106" t="str">
        <v>CNHQM3H14Y=TRHK</v>
      </c>
      <c r="N22" s="157" t="s">
        <v>81</v>
      </c>
      <c r="O22" s="157" t="s">
        <v>81</v>
      </c>
      <c r="P22" s="157" t="s">
        <v>81</v>
      </c>
      <c r="Q22" s="157" t="s">
        <v>81</v>
      </c>
      <c r="R22" s="157" t="e">
        <f t="shared" si="4"/>
        <v>#DIV/0!</v>
      </c>
      <c r="S22" s="120"/>
      <c r="T22" s="157" t="e">
        <v>#NUM!</v>
      </c>
      <c r="U22" s="120"/>
      <c r="V22" s="157" t="e">
        <v>#DIV/0!</v>
      </c>
      <c r="W22" s="157" t="e">
        <f>_xll.qlSimpleQuoteSetValue(F22,V22/100,Trigger)</f>
        <v>#NUM!</v>
      </c>
      <c r="X22" s="80"/>
      <c r="AD22" s="122"/>
    </row>
    <row r="23" spans="1:30" ht="11.25" customHeight="1" x14ac:dyDescent="0.2">
      <c r="A23" s="80"/>
      <c r="B23" s="145" t="s">
        <v>36</v>
      </c>
      <c r="C23" s="146" t="s">
        <v>115</v>
      </c>
      <c r="D23" s="162" t="s">
        <v>136</v>
      </c>
      <c r="E23" s="86" t="str">
        <f t="shared" si="2"/>
        <v>CNHQM3H15Y_Quote</v>
      </c>
      <c r="F23" s="86" t="str">
        <f>_xll.qlSimpleQuote(OffCurrency&amp;$C23&amp;$D23&amp;$B23&amp;QuoteSuffix,,OnRateTickValue,Permanent,Trigger,ObjectOverwrite)</f>
        <v>CNHQM3H15Y_Quote#0000</v>
      </c>
      <c r="G23" s="147" t="str">
        <f>_xll.ohRangeRetrieveError(F23)</f>
        <v/>
      </c>
      <c r="H23" s="80"/>
      <c r="I23" s="154" t="s">
        <v>36</v>
      </c>
      <c r="J23" s="154" t="s">
        <v>115</v>
      </c>
      <c r="K23" s="154" t="s">
        <v>136</v>
      </c>
      <c r="L23" s="106" t="str">
        <f t="shared" si="3"/>
        <v>CNHQM3H15Y</v>
      </c>
      <c r="M23" s="106" t="str">
        <v>CNHQM3H15Y=TRHK</v>
      </c>
      <c r="N23" s="157" t="s">
        <v>81</v>
      </c>
      <c r="O23" s="157" t="s">
        <v>81</v>
      </c>
      <c r="P23" s="157" t="s">
        <v>81</v>
      </c>
      <c r="Q23" s="157" t="s">
        <v>81</v>
      </c>
      <c r="R23" s="157" t="e">
        <f t="shared" si="4"/>
        <v>#DIV/0!</v>
      </c>
      <c r="S23" s="120"/>
      <c r="T23" s="157" t="e">
        <v>#NUM!</v>
      </c>
      <c r="U23" s="120"/>
      <c r="V23" s="157" t="e">
        <v>#DIV/0!</v>
      </c>
      <c r="W23" s="157" t="e">
        <f>_xll.qlSimpleQuoteSetValue(F23,V23/100,Trigger)</f>
        <v>#NUM!</v>
      </c>
      <c r="X23" s="80"/>
      <c r="AD23" s="122"/>
    </row>
    <row r="24" spans="1:30" ht="11.25" customHeight="1" x14ac:dyDescent="0.2">
      <c r="A24" s="80"/>
      <c r="B24" s="145" t="s">
        <v>35</v>
      </c>
      <c r="C24" s="146" t="s">
        <v>115</v>
      </c>
      <c r="D24" s="162" t="s">
        <v>136</v>
      </c>
      <c r="E24" s="86" t="str">
        <f t="shared" si="2"/>
        <v>CNHQM3H16Y_Quote</v>
      </c>
      <c r="F24" s="86" t="str">
        <f>_xll.qlSimpleQuote(OffCurrency&amp;$C24&amp;$D24&amp;$B24&amp;QuoteSuffix,,OnRateTickValue,Permanent,Trigger,ObjectOverwrite)</f>
        <v>CNHQM3H16Y_Quote#0000</v>
      </c>
      <c r="G24" s="147" t="str">
        <f>_xll.ohRangeRetrieveError(F24)</f>
        <v/>
      </c>
      <c r="H24" s="80"/>
      <c r="I24" s="154" t="s">
        <v>35</v>
      </c>
      <c r="J24" s="154" t="s">
        <v>115</v>
      </c>
      <c r="K24" s="154" t="s">
        <v>136</v>
      </c>
      <c r="L24" s="106" t="str">
        <f t="shared" si="3"/>
        <v>CNHQM3H16Y</v>
      </c>
      <c r="M24" s="106" t="str">
        <v>CNHQM3H16Y=TRHK</v>
      </c>
      <c r="N24" s="157" t="s">
        <v>81</v>
      </c>
      <c r="O24" s="157" t="s">
        <v>81</v>
      </c>
      <c r="P24" s="157" t="s">
        <v>81</v>
      </c>
      <c r="Q24" s="157" t="s">
        <v>81</v>
      </c>
      <c r="R24" s="157" t="e">
        <f t="shared" si="4"/>
        <v>#DIV/0!</v>
      </c>
      <c r="S24" s="120"/>
      <c r="T24" s="157" t="e">
        <v>#NUM!</v>
      </c>
      <c r="U24" s="120"/>
      <c r="V24" s="157" t="e">
        <v>#DIV/0!</v>
      </c>
      <c r="W24" s="157" t="e">
        <f>_xll.qlSimpleQuoteSetValue(F24,V24/100,Trigger)</f>
        <v>#NUM!</v>
      </c>
      <c r="X24" s="80"/>
      <c r="AD24" s="122"/>
    </row>
    <row r="25" spans="1:30" ht="11.25" customHeight="1" x14ac:dyDescent="0.2">
      <c r="A25" s="80"/>
      <c r="B25" s="145" t="s">
        <v>34</v>
      </c>
      <c r="C25" s="146" t="s">
        <v>115</v>
      </c>
      <c r="D25" s="162" t="s">
        <v>136</v>
      </c>
      <c r="E25" s="86" t="str">
        <f t="shared" si="2"/>
        <v>CNHQM3H17Y_Quote</v>
      </c>
      <c r="F25" s="86" t="str">
        <f>_xll.qlSimpleQuote(OffCurrency&amp;$C25&amp;$D25&amp;$B25&amp;QuoteSuffix,,OnRateTickValue,Permanent,Trigger,ObjectOverwrite)</f>
        <v>CNHQM3H17Y_Quote#0000</v>
      </c>
      <c r="G25" s="147" t="str">
        <f>_xll.ohRangeRetrieveError(F25)</f>
        <v/>
      </c>
      <c r="H25" s="80"/>
      <c r="I25" s="154" t="s">
        <v>34</v>
      </c>
      <c r="J25" s="154" t="s">
        <v>115</v>
      </c>
      <c r="K25" s="154" t="s">
        <v>136</v>
      </c>
      <c r="L25" s="106" t="str">
        <f t="shared" si="3"/>
        <v>CNHQM3H17Y</v>
      </c>
      <c r="M25" s="106" t="str">
        <v>CNHQM3H17Y=TRHK</v>
      </c>
      <c r="N25" s="157" t="s">
        <v>81</v>
      </c>
      <c r="O25" s="157" t="s">
        <v>81</v>
      </c>
      <c r="P25" s="157" t="s">
        <v>81</v>
      </c>
      <c r="Q25" s="157" t="s">
        <v>81</v>
      </c>
      <c r="R25" s="157" t="e">
        <f t="shared" si="4"/>
        <v>#DIV/0!</v>
      </c>
      <c r="S25" s="120"/>
      <c r="T25" s="157" t="e">
        <v>#NUM!</v>
      </c>
      <c r="U25" s="120"/>
      <c r="V25" s="157" t="e">
        <v>#DIV/0!</v>
      </c>
      <c r="W25" s="157" t="e">
        <f>_xll.qlSimpleQuoteSetValue(F25,V25/100,Trigger)</f>
        <v>#NUM!</v>
      </c>
      <c r="X25" s="80"/>
      <c r="AD25" s="122"/>
    </row>
    <row r="26" spans="1:30" ht="11.25" customHeight="1" x14ac:dyDescent="0.2">
      <c r="A26" s="80"/>
      <c r="B26" s="145" t="s">
        <v>33</v>
      </c>
      <c r="C26" s="146" t="s">
        <v>115</v>
      </c>
      <c r="D26" s="162" t="s">
        <v>136</v>
      </c>
      <c r="E26" s="86" t="str">
        <f t="shared" si="2"/>
        <v>CNHQM3H18Y_Quote</v>
      </c>
      <c r="F26" s="86" t="str">
        <f>_xll.qlSimpleQuote(OffCurrency&amp;$C26&amp;$D26&amp;$B26&amp;QuoteSuffix,,OnRateTickValue,Permanent,Trigger,ObjectOverwrite)</f>
        <v>CNHQM3H18Y_Quote#0000</v>
      </c>
      <c r="G26" s="147" t="str">
        <f>_xll.ohRangeRetrieveError(F26)</f>
        <v/>
      </c>
      <c r="H26" s="80"/>
      <c r="I26" s="154" t="s">
        <v>33</v>
      </c>
      <c r="J26" s="154" t="s">
        <v>115</v>
      </c>
      <c r="K26" s="154" t="s">
        <v>136</v>
      </c>
      <c r="L26" s="106" t="str">
        <f t="shared" si="3"/>
        <v>CNHQM3H18Y</v>
      </c>
      <c r="M26" s="106" t="str">
        <v>CNHQM3H18Y=TRHK</v>
      </c>
      <c r="N26" s="157" t="s">
        <v>81</v>
      </c>
      <c r="O26" s="157" t="s">
        <v>81</v>
      </c>
      <c r="P26" s="157" t="s">
        <v>81</v>
      </c>
      <c r="Q26" s="157" t="s">
        <v>81</v>
      </c>
      <c r="R26" s="157" t="e">
        <f t="shared" si="4"/>
        <v>#DIV/0!</v>
      </c>
      <c r="S26" s="120"/>
      <c r="T26" s="157" t="e">
        <v>#NUM!</v>
      </c>
      <c r="U26" s="120"/>
      <c r="V26" s="157" t="e">
        <v>#DIV/0!</v>
      </c>
      <c r="W26" s="157" t="e">
        <f>_xll.qlSimpleQuoteSetValue(F26,V26/100,Trigger)</f>
        <v>#NUM!</v>
      </c>
      <c r="X26" s="80"/>
      <c r="AD26" s="122"/>
    </row>
    <row r="27" spans="1:30" ht="11.25" customHeight="1" x14ac:dyDescent="0.2">
      <c r="A27" s="80"/>
      <c r="B27" s="145" t="s">
        <v>32</v>
      </c>
      <c r="C27" s="146" t="s">
        <v>115</v>
      </c>
      <c r="D27" s="162" t="s">
        <v>136</v>
      </c>
      <c r="E27" s="86" t="str">
        <f t="shared" si="2"/>
        <v>CNHQM3H19Y_Quote</v>
      </c>
      <c r="F27" s="86" t="str">
        <f>_xll.qlSimpleQuote(OffCurrency&amp;$C27&amp;$D27&amp;$B27&amp;QuoteSuffix,,OnRateTickValue,Permanent,Trigger,ObjectOverwrite)</f>
        <v>CNHQM3H19Y_Quote#0000</v>
      </c>
      <c r="G27" s="147" t="str">
        <f>_xll.ohRangeRetrieveError(F27)</f>
        <v/>
      </c>
      <c r="H27" s="80"/>
      <c r="I27" s="154" t="s">
        <v>32</v>
      </c>
      <c r="J27" s="154" t="s">
        <v>115</v>
      </c>
      <c r="K27" s="154" t="s">
        <v>136</v>
      </c>
      <c r="L27" s="106" t="str">
        <f t="shared" si="3"/>
        <v>CNHQM3H19Y</v>
      </c>
      <c r="M27" s="106" t="str">
        <v>CNHQM3H19Y=TRHK</v>
      </c>
      <c r="N27" s="157" t="s">
        <v>81</v>
      </c>
      <c r="O27" s="157" t="s">
        <v>81</v>
      </c>
      <c r="P27" s="157" t="s">
        <v>81</v>
      </c>
      <c r="Q27" s="157" t="s">
        <v>81</v>
      </c>
      <c r="R27" s="157" t="e">
        <f t="shared" si="4"/>
        <v>#DIV/0!</v>
      </c>
      <c r="S27" s="120"/>
      <c r="T27" s="157" t="e">
        <v>#NUM!</v>
      </c>
      <c r="U27" s="120"/>
      <c r="V27" s="157" t="e">
        <v>#DIV/0!</v>
      </c>
      <c r="W27" s="157" t="e">
        <f>_xll.qlSimpleQuoteSetValue(F27,V27/100,Trigger)</f>
        <v>#NUM!</v>
      </c>
      <c r="X27" s="80"/>
      <c r="AD27" s="122"/>
    </row>
    <row r="28" spans="1:30" ht="11.25" customHeight="1" x14ac:dyDescent="0.2">
      <c r="A28" s="80"/>
      <c r="B28" s="145" t="s">
        <v>31</v>
      </c>
      <c r="C28" s="146" t="s">
        <v>115</v>
      </c>
      <c r="D28" s="162" t="s">
        <v>136</v>
      </c>
      <c r="E28" s="86" t="str">
        <f t="shared" si="2"/>
        <v>CNHQM3H20Y_Quote</v>
      </c>
      <c r="F28" s="86" t="str">
        <f>_xll.qlSimpleQuote(OffCurrency&amp;$C28&amp;$D28&amp;$B28&amp;QuoteSuffix,,OnRateTickValue,Permanent,Trigger,ObjectOverwrite)</f>
        <v>CNHQM3H20Y_Quote#0000</v>
      </c>
      <c r="G28" s="147" t="str">
        <f>_xll.ohRangeRetrieveError(F28)</f>
        <v/>
      </c>
      <c r="H28" s="80"/>
      <c r="I28" s="154" t="s">
        <v>31</v>
      </c>
      <c r="J28" s="154" t="s">
        <v>115</v>
      </c>
      <c r="K28" s="154" t="s">
        <v>136</v>
      </c>
      <c r="L28" s="106" t="str">
        <f t="shared" si="3"/>
        <v>CNHQM3H20Y</v>
      </c>
      <c r="M28" s="106" t="str">
        <v>CNHQM3H20Y=TRHK</v>
      </c>
      <c r="N28" s="157" t="s">
        <v>81</v>
      </c>
      <c r="O28" s="157" t="s">
        <v>81</v>
      </c>
      <c r="P28" s="157" t="s">
        <v>81</v>
      </c>
      <c r="Q28" s="157" t="s">
        <v>81</v>
      </c>
      <c r="R28" s="157" t="e">
        <f t="shared" si="4"/>
        <v>#DIV/0!</v>
      </c>
      <c r="S28" s="120"/>
      <c r="T28" s="157" t="e">
        <v>#NUM!</v>
      </c>
      <c r="U28" s="120"/>
      <c r="V28" s="157" t="e">
        <v>#DIV/0!</v>
      </c>
      <c r="W28" s="157" t="e">
        <f>_xll.qlSimpleQuoteSetValue(F28,V28/100,Trigger)</f>
        <v>#NUM!</v>
      </c>
      <c r="X28" s="80"/>
      <c r="AD28" s="122"/>
    </row>
    <row r="29" spans="1:30" ht="11.25" customHeight="1" x14ac:dyDescent="0.2">
      <c r="A29" s="80"/>
      <c r="B29" s="145" t="s">
        <v>30</v>
      </c>
      <c r="C29" s="146" t="s">
        <v>115</v>
      </c>
      <c r="D29" s="162" t="s">
        <v>136</v>
      </c>
      <c r="E29" s="86" t="str">
        <f t="shared" si="2"/>
        <v>CNHQM3H21Y_Quote</v>
      </c>
      <c r="F29" s="86" t="str">
        <f>_xll.qlSimpleQuote(OffCurrency&amp;$C29&amp;$D29&amp;$B29&amp;QuoteSuffix,,OnRateTickValue,Permanent,Trigger,ObjectOverwrite)</f>
        <v>CNHQM3H21Y_Quote#0000</v>
      </c>
      <c r="G29" s="147" t="str">
        <f>_xll.ohRangeRetrieveError(F29)</f>
        <v/>
      </c>
      <c r="H29" s="80"/>
      <c r="I29" s="154" t="s">
        <v>30</v>
      </c>
      <c r="J29" s="154" t="s">
        <v>115</v>
      </c>
      <c r="K29" s="154" t="s">
        <v>136</v>
      </c>
      <c r="L29" s="106" t="str">
        <f t="shared" si="3"/>
        <v>CNHQM3H21Y</v>
      </c>
      <c r="M29" s="106" t="str">
        <v>CNHQM3H21Y=TRHK</v>
      </c>
      <c r="N29" s="157" t="s">
        <v>81</v>
      </c>
      <c r="O29" s="157" t="s">
        <v>81</v>
      </c>
      <c r="P29" s="157" t="s">
        <v>81</v>
      </c>
      <c r="Q29" s="157" t="s">
        <v>81</v>
      </c>
      <c r="R29" s="157" t="e">
        <f t="shared" si="4"/>
        <v>#DIV/0!</v>
      </c>
      <c r="S29" s="120"/>
      <c r="T29" s="157" t="e">
        <v>#NUM!</v>
      </c>
      <c r="U29" s="120"/>
      <c r="V29" s="157" t="e">
        <v>#DIV/0!</v>
      </c>
      <c r="W29" s="157" t="e">
        <f>_xll.qlSimpleQuoteSetValue(F29,V29/100,Trigger)</f>
        <v>#NUM!</v>
      </c>
      <c r="X29" s="80"/>
      <c r="AD29" s="122"/>
    </row>
    <row r="30" spans="1:30" ht="11.25" customHeight="1" x14ac:dyDescent="0.2">
      <c r="A30" s="80"/>
      <c r="B30" s="145" t="s">
        <v>29</v>
      </c>
      <c r="C30" s="146" t="s">
        <v>115</v>
      </c>
      <c r="D30" s="162" t="s">
        <v>136</v>
      </c>
      <c r="E30" s="86" t="str">
        <f t="shared" si="2"/>
        <v>CNHQM3H22Y_Quote</v>
      </c>
      <c r="F30" s="86" t="str">
        <f>_xll.qlSimpleQuote(OffCurrency&amp;$C30&amp;$D30&amp;$B30&amp;QuoteSuffix,,OnRateTickValue,Permanent,Trigger,ObjectOverwrite)</f>
        <v>CNHQM3H22Y_Quote#0000</v>
      </c>
      <c r="G30" s="147" t="str">
        <f>_xll.ohRangeRetrieveError(F30)</f>
        <v/>
      </c>
      <c r="H30" s="80"/>
      <c r="I30" s="154" t="s">
        <v>29</v>
      </c>
      <c r="J30" s="154" t="s">
        <v>115</v>
      </c>
      <c r="K30" s="154" t="s">
        <v>136</v>
      </c>
      <c r="L30" s="106" t="str">
        <f t="shared" si="3"/>
        <v>CNHQM3H22Y</v>
      </c>
      <c r="M30" s="106" t="str">
        <v>CNHQM3H22Y=TRHK</v>
      </c>
      <c r="N30" s="157" t="s">
        <v>81</v>
      </c>
      <c r="O30" s="157" t="s">
        <v>81</v>
      </c>
      <c r="P30" s="157" t="s">
        <v>81</v>
      </c>
      <c r="Q30" s="157" t="s">
        <v>81</v>
      </c>
      <c r="R30" s="157" t="e">
        <f t="shared" si="4"/>
        <v>#DIV/0!</v>
      </c>
      <c r="S30" s="120"/>
      <c r="T30" s="157" t="e">
        <v>#NUM!</v>
      </c>
      <c r="U30" s="120"/>
      <c r="V30" s="157" t="e">
        <v>#DIV/0!</v>
      </c>
      <c r="W30" s="157" t="e">
        <f>_xll.qlSimpleQuoteSetValue(F30,V30/100,Trigger)</f>
        <v>#NUM!</v>
      </c>
      <c r="X30" s="80"/>
      <c r="AD30" s="122"/>
    </row>
    <row r="31" spans="1:30" ht="11.25" customHeight="1" x14ac:dyDescent="0.2">
      <c r="A31" s="80"/>
      <c r="B31" s="145" t="s">
        <v>28</v>
      </c>
      <c r="C31" s="146" t="s">
        <v>115</v>
      </c>
      <c r="D31" s="162" t="s">
        <v>136</v>
      </c>
      <c r="E31" s="86" t="str">
        <f t="shared" si="2"/>
        <v>CNHQM3H23Y_Quote</v>
      </c>
      <c r="F31" s="86" t="str">
        <f>_xll.qlSimpleQuote(OffCurrency&amp;$C31&amp;$D31&amp;$B31&amp;QuoteSuffix,,OnRateTickValue,Permanent,Trigger,ObjectOverwrite)</f>
        <v>CNHQM3H23Y_Quote#0000</v>
      </c>
      <c r="G31" s="147" t="str">
        <f>_xll.ohRangeRetrieveError(F31)</f>
        <v/>
      </c>
      <c r="H31" s="80"/>
      <c r="I31" s="154" t="s">
        <v>28</v>
      </c>
      <c r="J31" s="154" t="s">
        <v>115</v>
      </c>
      <c r="K31" s="154" t="s">
        <v>136</v>
      </c>
      <c r="L31" s="106" t="str">
        <f t="shared" si="3"/>
        <v>CNHQM3H23Y</v>
      </c>
      <c r="M31" s="106" t="str">
        <v>CNHQM3H23Y=TRHK</v>
      </c>
      <c r="N31" s="157" t="s">
        <v>81</v>
      </c>
      <c r="O31" s="157" t="s">
        <v>81</v>
      </c>
      <c r="P31" s="157" t="s">
        <v>81</v>
      </c>
      <c r="Q31" s="157" t="s">
        <v>81</v>
      </c>
      <c r="R31" s="157" t="e">
        <f t="shared" si="4"/>
        <v>#DIV/0!</v>
      </c>
      <c r="S31" s="120"/>
      <c r="T31" s="157" t="e">
        <v>#NUM!</v>
      </c>
      <c r="U31" s="120"/>
      <c r="V31" s="157" t="e">
        <v>#DIV/0!</v>
      </c>
      <c r="W31" s="157" t="e">
        <f>_xll.qlSimpleQuoteSetValue(F31,V31/100,Trigger)</f>
        <v>#NUM!</v>
      </c>
      <c r="X31" s="80"/>
      <c r="AD31" s="122"/>
    </row>
    <row r="32" spans="1:30" ht="11.25" customHeight="1" x14ac:dyDescent="0.2">
      <c r="A32" s="80"/>
      <c r="B32" s="145" t="s">
        <v>27</v>
      </c>
      <c r="C32" s="146" t="s">
        <v>115</v>
      </c>
      <c r="D32" s="162" t="s">
        <v>136</v>
      </c>
      <c r="E32" s="86" t="str">
        <f t="shared" si="2"/>
        <v>CNHQM3H24Y_Quote</v>
      </c>
      <c r="F32" s="86" t="str">
        <f>_xll.qlSimpleQuote(OffCurrency&amp;$C32&amp;$D32&amp;$B32&amp;QuoteSuffix,,OnRateTickValue,Permanent,Trigger,ObjectOverwrite)</f>
        <v>CNHQM3H24Y_Quote#0000</v>
      </c>
      <c r="G32" s="147" t="str">
        <f>_xll.ohRangeRetrieveError(F32)</f>
        <v/>
      </c>
      <c r="H32" s="80"/>
      <c r="I32" s="154" t="s">
        <v>27</v>
      </c>
      <c r="J32" s="154" t="s">
        <v>115</v>
      </c>
      <c r="K32" s="154" t="s">
        <v>136</v>
      </c>
      <c r="L32" s="106" t="str">
        <f t="shared" si="3"/>
        <v>CNHQM3H24Y</v>
      </c>
      <c r="M32" s="106" t="str">
        <v>CNHQM3H24Y=TRHK</v>
      </c>
      <c r="N32" s="157" t="s">
        <v>81</v>
      </c>
      <c r="O32" s="157" t="s">
        <v>81</v>
      </c>
      <c r="P32" s="157" t="s">
        <v>81</v>
      </c>
      <c r="Q32" s="157" t="s">
        <v>81</v>
      </c>
      <c r="R32" s="157" t="e">
        <f t="shared" si="4"/>
        <v>#DIV/0!</v>
      </c>
      <c r="S32" s="120"/>
      <c r="T32" s="157" t="e">
        <v>#NUM!</v>
      </c>
      <c r="U32" s="120"/>
      <c r="V32" s="157" t="e">
        <v>#DIV/0!</v>
      </c>
      <c r="W32" s="157" t="e">
        <f>_xll.qlSimpleQuoteSetValue(F32,V32/100,Trigger)</f>
        <v>#NUM!</v>
      </c>
      <c r="X32" s="80"/>
      <c r="AD32" s="122"/>
    </row>
    <row r="33" spans="1:30" ht="11.25" customHeight="1" x14ac:dyDescent="0.2">
      <c r="A33" s="80"/>
      <c r="B33" s="145" t="s">
        <v>26</v>
      </c>
      <c r="C33" s="146" t="s">
        <v>115</v>
      </c>
      <c r="D33" s="162" t="s">
        <v>136</v>
      </c>
      <c r="E33" s="86" t="str">
        <f t="shared" si="2"/>
        <v>CNHQM3H25Y_Quote</v>
      </c>
      <c r="F33" s="86" t="str">
        <f>_xll.qlSimpleQuote(OffCurrency&amp;$C33&amp;$D33&amp;$B33&amp;QuoteSuffix,,OnRateTickValue,Permanent,Trigger,ObjectOverwrite)</f>
        <v>CNHQM3H25Y_Quote#0000</v>
      </c>
      <c r="G33" s="147" t="str">
        <f>_xll.ohRangeRetrieveError(F33)</f>
        <v/>
      </c>
      <c r="H33" s="80"/>
      <c r="I33" s="154" t="s">
        <v>26</v>
      </c>
      <c r="J33" s="154" t="s">
        <v>115</v>
      </c>
      <c r="K33" s="154" t="s">
        <v>136</v>
      </c>
      <c r="L33" s="106" t="str">
        <f t="shared" si="3"/>
        <v>CNHQM3H25Y</v>
      </c>
      <c r="M33" s="106" t="str">
        <v>CNHQM3H25Y=TRHK</v>
      </c>
      <c r="N33" s="157" t="s">
        <v>81</v>
      </c>
      <c r="O33" s="157" t="s">
        <v>81</v>
      </c>
      <c r="P33" s="157" t="s">
        <v>81</v>
      </c>
      <c r="Q33" s="157" t="s">
        <v>81</v>
      </c>
      <c r="R33" s="157" t="e">
        <f t="shared" si="4"/>
        <v>#DIV/0!</v>
      </c>
      <c r="S33" s="120"/>
      <c r="T33" s="157" t="e">
        <v>#NUM!</v>
      </c>
      <c r="U33" s="120"/>
      <c r="V33" s="157" t="e">
        <v>#DIV/0!</v>
      </c>
      <c r="W33" s="157" t="e">
        <f>_xll.qlSimpleQuoteSetValue(F33,V33/100,Trigger)</f>
        <v>#NUM!</v>
      </c>
      <c r="X33" s="80"/>
      <c r="AD33" s="122"/>
    </row>
    <row r="34" spans="1:30" ht="11.25" customHeight="1" x14ac:dyDescent="0.2">
      <c r="A34" s="80"/>
      <c r="B34" s="145" t="s">
        <v>25</v>
      </c>
      <c r="C34" s="146" t="s">
        <v>115</v>
      </c>
      <c r="D34" s="162" t="s">
        <v>136</v>
      </c>
      <c r="E34" s="86" t="str">
        <f t="shared" si="2"/>
        <v>CNHQM3H26Y_Quote</v>
      </c>
      <c r="F34" s="86" t="str">
        <f>_xll.qlSimpleQuote(OffCurrency&amp;$C34&amp;$D34&amp;$B34&amp;QuoteSuffix,,OnRateTickValue,Permanent,Trigger,ObjectOverwrite)</f>
        <v>CNHQM3H26Y_Quote#0000</v>
      </c>
      <c r="G34" s="147" t="str">
        <f>_xll.ohRangeRetrieveError(F34)</f>
        <v/>
      </c>
      <c r="H34" s="80"/>
      <c r="I34" s="154" t="s">
        <v>25</v>
      </c>
      <c r="J34" s="154" t="s">
        <v>115</v>
      </c>
      <c r="K34" s="154" t="s">
        <v>136</v>
      </c>
      <c r="L34" s="106" t="str">
        <f t="shared" si="3"/>
        <v>CNHQM3H26Y</v>
      </c>
      <c r="M34" s="106" t="str">
        <v>CNHQM3H26Y=TRHK</v>
      </c>
      <c r="N34" s="157" t="s">
        <v>81</v>
      </c>
      <c r="O34" s="157" t="s">
        <v>81</v>
      </c>
      <c r="P34" s="157" t="s">
        <v>81</v>
      </c>
      <c r="Q34" s="157" t="s">
        <v>81</v>
      </c>
      <c r="R34" s="157" t="e">
        <f t="shared" si="4"/>
        <v>#DIV/0!</v>
      </c>
      <c r="S34" s="120"/>
      <c r="T34" s="157" t="e">
        <v>#NUM!</v>
      </c>
      <c r="U34" s="120"/>
      <c r="V34" s="157" t="e">
        <v>#DIV/0!</v>
      </c>
      <c r="W34" s="157" t="e">
        <f>_xll.qlSimpleQuoteSetValue(F34,V34/100,Trigger)</f>
        <v>#NUM!</v>
      </c>
      <c r="X34" s="80"/>
      <c r="AD34" s="122"/>
    </row>
    <row r="35" spans="1:30" ht="11.25" customHeight="1" x14ac:dyDescent="0.2">
      <c r="A35" s="80"/>
      <c r="B35" s="145" t="s">
        <v>24</v>
      </c>
      <c r="C35" s="146" t="s">
        <v>115</v>
      </c>
      <c r="D35" s="162" t="s">
        <v>136</v>
      </c>
      <c r="E35" s="86" t="str">
        <f t="shared" si="2"/>
        <v>CNHQM3H27Y_Quote</v>
      </c>
      <c r="F35" s="86" t="str">
        <f>_xll.qlSimpleQuote(OffCurrency&amp;$C35&amp;$D35&amp;$B35&amp;QuoteSuffix,,OnRateTickValue,Permanent,Trigger,ObjectOverwrite)</f>
        <v>CNHQM3H27Y_Quote#0000</v>
      </c>
      <c r="G35" s="147" t="str">
        <f>_xll.ohRangeRetrieveError(F35)</f>
        <v/>
      </c>
      <c r="H35" s="80"/>
      <c r="I35" s="154" t="s">
        <v>24</v>
      </c>
      <c r="J35" s="154" t="s">
        <v>115</v>
      </c>
      <c r="K35" s="154" t="s">
        <v>136</v>
      </c>
      <c r="L35" s="106" t="str">
        <f t="shared" si="3"/>
        <v>CNHQM3H27Y</v>
      </c>
      <c r="M35" s="106" t="str">
        <v>CNHQM3H27Y=TRHK</v>
      </c>
      <c r="N35" s="157" t="s">
        <v>81</v>
      </c>
      <c r="O35" s="157" t="s">
        <v>81</v>
      </c>
      <c r="P35" s="157" t="s">
        <v>81</v>
      </c>
      <c r="Q35" s="157" t="s">
        <v>81</v>
      </c>
      <c r="R35" s="157" t="e">
        <f t="shared" si="4"/>
        <v>#DIV/0!</v>
      </c>
      <c r="S35" s="120"/>
      <c r="T35" s="157" t="e">
        <v>#NUM!</v>
      </c>
      <c r="U35" s="120"/>
      <c r="V35" s="157" t="e">
        <v>#DIV/0!</v>
      </c>
      <c r="W35" s="157" t="e">
        <f>_xll.qlSimpleQuoteSetValue(F35,V35/100,Trigger)</f>
        <v>#NUM!</v>
      </c>
      <c r="X35" s="80"/>
      <c r="AD35" s="122"/>
    </row>
    <row r="36" spans="1:30" ht="11.25" customHeight="1" x14ac:dyDescent="0.2">
      <c r="A36" s="80"/>
      <c r="B36" s="145" t="s">
        <v>23</v>
      </c>
      <c r="C36" s="146" t="s">
        <v>115</v>
      </c>
      <c r="D36" s="162" t="s">
        <v>136</v>
      </c>
      <c r="E36" s="86" t="str">
        <f t="shared" si="2"/>
        <v>CNHQM3H28Y_Quote</v>
      </c>
      <c r="F36" s="86" t="str">
        <f>_xll.qlSimpleQuote(OffCurrency&amp;$C36&amp;$D36&amp;$B36&amp;QuoteSuffix,,OnRateTickValue,Permanent,Trigger,ObjectOverwrite)</f>
        <v>CNHQM3H28Y_Quote#0000</v>
      </c>
      <c r="G36" s="147" t="str">
        <f>_xll.ohRangeRetrieveError(F36)</f>
        <v/>
      </c>
      <c r="H36" s="80"/>
      <c r="I36" s="154" t="s">
        <v>23</v>
      </c>
      <c r="J36" s="154" t="s">
        <v>115</v>
      </c>
      <c r="K36" s="154" t="s">
        <v>136</v>
      </c>
      <c r="L36" s="106" t="str">
        <f t="shared" si="3"/>
        <v>CNHQM3H28Y</v>
      </c>
      <c r="M36" s="106" t="str">
        <v>CNHQM3H28Y=TRHK</v>
      </c>
      <c r="N36" s="157" t="s">
        <v>81</v>
      </c>
      <c r="O36" s="157" t="s">
        <v>81</v>
      </c>
      <c r="P36" s="157" t="s">
        <v>81</v>
      </c>
      <c r="Q36" s="157" t="s">
        <v>81</v>
      </c>
      <c r="R36" s="157" t="e">
        <f t="shared" si="4"/>
        <v>#DIV/0!</v>
      </c>
      <c r="S36" s="120"/>
      <c r="T36" s="157" t="e">
        <v>#NUM!</v>
      </c>
      <c r="U36" s="120"/>
      <c r="V36" s="157" t="e">
        <v>#DIV/0!</v>
      </c>
      <c r="W36" s="157" t="e">
        <f>_xll.qlSimpleQuoteSetValue(F36,V36/100,Trigger)</f>
        <v>#NUM!</v>
      </c>
      <c r="X36" s="80"/>
      <c r="AD36" s="122"/>
    </row>
    <row r="37" spans="1:30" ht="11.25" customHeight="1" x14ac:dyDescent="0.2">
      <c r="A37" s="80"/>
      <c r="B37" s="145" t="s">
        <v>22</v>
      </c>
      <c r="C37" s="146" t="s">
        <v>115</v>
      </c>
      <c r="D37" s="162" t="s">
        <v>136</v>
      </c>
      <c r="E37" s="86" t="str">
        <f t="shared" si="2"/>
        <v>CNHQM3H29Y_Quote</v>
      </c>
      <c r="F37" s="86" t="str">
        <f>_xll.qlSimpleQuote(OffCurrency&amp;$C37&amp;$D37&amp;$B37&amp;QuoteSuffix,,OnRateTickValue,Permanent,Trigger,ObjectOverwrite)</f>
        <v>CNHQM3H29Y_Quote#0000</v>
      </c>
      <c r="G37" s="147" t="str">
        <f>_xll.ohRangeRetrieveError(F37)</f>
        <v/>
      </c>
      <c r="H37" s="80"/>
      <c r="I37" s="154" t="s">
        <v>22</v>
      </c>
      <c r="J37" s="154" t="s">
        <v>115</v>
      </c>
      <c r="K37" s="154" t="s">
        <v>136</v>
      </c>
      <c r="L37" s="106" t="str">
        <f t="shared" si="3"/>
        <v>CNHQM3H29Y</v>
      </c>
      <c r="M37" s="106" t="str">
        <v>CNHQM3H29Y=TRHK</v>
      </c>
      <c r="N37" s="157" t="s">
        <v>81</v>
      </c>
      <c r="O37" s="157" t="s">
        <v>81</v>
      </c>
      <c r="P37" s="157" t="s">
        <v>81</v>
      </c>
      <c r="Q37" s="157" t="s">
        <v>81</v>
      </c>
      <c r="R37" s="157" t="e">
        <f t="shared" si="4"/>
        <v>#DIV/0!</v>
      </c>
      <c r="S37" s="120"/>
      <c r="T37" s="157" t="e">
        <v>#NUM!</v>
      </c>
      <c r="U37" s="120"/>
      <c r="V37" s="157" t="e">
        <v>#DIV/0!</v>
      </c>
      <c r="W37" s="157" t="e">
        <f>_xll.qlSimpleQuoteSetValue(F37,V37/100,Trigger)</f>
        <v>#NUM!</v>
      </c>
      <c r="X37" s="80"/>
      <c r="AD37" s="122"/>
    </row>
    <row r="38" spans="1:30" ht="11.25" customHeight="1" x14ac:dyDescent="0.2">
      <c r="A38" s="80"/>
      <c r="B38" s="145" t="s">
        <v>21</v>
      </c>
      <c r="C38" s="146" t="s">
        <v>115</v>
      </c>
      <c r="D38" s="162" t="s">
        <v>136</v>
      </c>
      <c r="E38" s="86" t="str">
        <f t="shared" si="2"/>
        <v>CNHQM3H30Y_Quote</v>
      </c>
      <c r="F38" s="86" t="str">
        <f>_xll.qlSimpleQuote(OffCurrency&amp;$C38&amp;$D38&amp;$B38&amp;QuoteSuffix,,OnRateTickValue,Permanent,Trigger,ObjectOverwrite)</f>
        <v>CNHQM3H30Y_Quote#0000</v>
      </c>
      <c r="G38" s="147" t="str">
        <f>_xll.ohRangeRetrieveError(F38)</f>
        <v/>
      </c>
      <c r="H38" s="80"/>
      <c r="I38" s="154" t="s">
        <v>21</v>
      </c>
      <c r="J38" s="154" t="s">
        <v>115</v>
      </c>
      <c r="K38" s="154" t="s">
        <v>136</v>
      </c>
      <c r="L38" s="106" t="str">
        <f t="shared" si="3"/>
        <v>CNHQM3H30Y</v>
      </c>
      <c r="M38" s="106" t="str">
        <v>CNHQM3H30Y=TRHK</v>
      </c>
      <c r="N38" s="157" t="s">
        <v>81</v>
      </c>
      <c r="O38" s="157" t="s">
        <v>81</v>
      </c>
      <c r="P38" s="157" t="s">
        <v>81</v>
      </c>
      <c r="Q38" s="157" t="s">
        <v>81</v>
      </c>
      <c r="R38" s="157" t="e">
        <f t="shared" si="4"/>
        <v>#DIV/0!</v>
      </c>
      <c r="S38" s="120"/>
      <c r="T38" s="157" t="e">
        <v>#NUM!</v>
      </c>
      <c r="U38" s="120"/>
      <c r="V38" s="157" t="e">
        <v>#DIV/0!</v>
      </c>
      <c r="W38" s="157" t="e">
        <f>_xll.qlSimpleQuoteSetValue(F38,V38/100,Trigger)</f>
        <v>#NUM!</v>
      </c>
      <c r="X38" s="80"/>
      <c r="AD38" s="122"/>
    </row>
    <row r="39" spans="1:30" ht="11.25" customHeight="1" x14ac:dyDescent="0.2">
      <c r="A39" s="80"/>
      <c r="B39" s="145" t="s">
        <v>20</v>
      </c>
      <c r="C39" s="146" t="s">
        <v>115</v>
      </c>
      <c r="D39" s="162" t="s">
        <v>136</v>
      </c>
      <c r="E39" s="86" t="str">
        <f t="shared" si="2"/>
        <v>CNHQM3H35Y_Quote</v>
      </c>
      <c r="F39" s="86" t="str">
        <f>_xll.qlSimpleQuote(OffCurrency&amp;$C39&amp;$D39&amp;$B39&amp;QuoteSuffix,,OnRateTickValue,Permanent,Trigger,ObjectOverwrite)</f>
        <v>CNHQM3H35Y_Quote#0000</v>
      </c>
      <c r="G39" s="147" t="str">
        <f>_xll.ohRangeRetrieveError(F39)</f>
        <v/>
      </c>
      <c r="H39" s="80"/>
      <c r="I39" s="154" t="s">
        <v>20</v>
      </c>
      <c r="J39" s="154" t="s">
        <v>115</v>
      </c>
      <c r="K39" s="154" t="s">
        <v>136</v>
      </c>
      <c r="L39" s="106" t="str">
        <f t="shared" si="3"/>
        <v>CNHQM3H35Y</v>
      </c>
      <c r="M39" s="106" t="str">
        <v>CNHQM3H35Y=TRHK</v>
      </c>
      <c r="N39" s="157" t="s">
        <v>81</v>
      </c>
      <c r="O39" s="157" t="s">
        <v>81</v>
      </c>
      <c r="P39" s="157" t="s">
        <v>81</v>
      </c>
      <c r="Q39" s="157" t="s">
        <v>81</v>
      </c>
      <c r="R39" s="157" t="e">
        <f t="shared" si="4"/>
        <v>#DIV/0!</v>
      </c>
      <c r="S39" s="120"/>
      <c r="T39" s="157" t="e">
        <v>#NUM!</v>
      </c>
      <c r="U39" s="120"/>
      <c r="V39" s="157" t="e">
        <v>#DIV/0!</v>
      </c>
      <c r="W39" s="157" t="e">
        <f>_xll.qlSimpleQuoteSetValue(F39,V39/100,Trigger)</f>
        <v>#NUM!</v>
      </c>
      <c r="X39" s="80"/>
      <c r="AD39" s="122"/>
    </row>
    <row r="40" spans="1:30" ht="11.25" customHeight="1" x14ac:dyDescent="0.2">
      <c r="A40" s="80"/>
      <c r="B40" s="145" t="s">
        <v>19</v>
      </c>
      <c r="C40" s="146" t="s">
        <v>115</v>
      </c>
      <c r="D40" s="162" t="s">
        <v>136</v>
      </c>
      <c r="E40" s="86" t="str">
        <f t="shared" si="2"/>
        <v>CNHQM3H40Y_Quote</v>
      </c>
      <c r="F40" s="86" t="str">
        <f>_xll.qlSimpleQuote(OffCurrency&amp;$C40&amp;$D40&amp;$B40&amp;QuoteSuffix,,OnRateTickValue,Permanent,Trigger,ObjectOverwrite)</f>
        <v>CNHQM3H40Y_Quote#0000</v>
      </c>
      <c r="G40" s="147" t="str">
        <f>_xll.ohRangeRetrieveError(F40)</f>
        <v/>
      </c>
      <c r="H40" s="80"/>
      <c r="I40" s="154" t="s">
        <v>19</v>
      </c>
      <c r="J40" s="154" t="s">
        <v>115</v>
      </c>
      <c r="K40" s="154" t="s">
        <v>136</v>
      </c>
      <c r="L40" s="106" t="str">
        <f t="shared" si="3"/>
        <v>CNHQM3H40Y</v>
      </c>
      <c r="M40" s="106" t="str">
        <v>CNHQM3H40Y=TRHK</v>
      </c>
      <c r="N40" s="157" t="s">
        <v>81</v>
      </c>
      <c r="O40" s="157" t="s">
        <v>81</v>
      </c>
      <c r="P40" s="157" t="s">
        <v>81</v>
      </c>
      <c r="Q40" s="157" t="s">
        <v>81</v>
      </c>
      <c r="R40" s="157" t="e">
        <f t="shared" si="4"/>
        <v>#DIV/0!</v>
      </c>
      <c r="S40" s="120"/>
      <c r="T40" s="157" t="e">
        <v>#NUM!</v>
      </c>
      <c r="U40" s="120"/>
      <c r="V40" s="157" t="e">
        <v>#DIV/0!</v>
      </c>
      <c r="W40" s="157" t="e">
        <f>_xll.qlSimpleQuoteSetValue(F40,V40/100,Trigger)</f>
        <v>#NUM!</v>
      </c>
      <c r="X40" s="80"/>
      <c r="AD40" s="122"/>
    </row>
    <row r="41" spans="1:30" ht="11.25" customHeight="1" x14ac:dyDescent="0.2">
      <c r="A41" s="80"/>
      <c r="B41" s="145" t="s">
        <v>18</v>
      </c>
      <c r="C41" s="146" t="s">
        <v>115</v>
      </c>
      <c r="D41" s="162" t="s">
        <v>136</v>
      </c>
      <c r="E41" s="86" t="str">
        <f t="shared" si="2"/>
        <v>CNHQM3H50Y_Quote</v>
      </c>
      <c r="F41" s="86" t="str">
        <f>_xll.qlSimpleQuote(OffCurrency&amp;$C41&amp;$D41&amp;$B41&amp;QuoteSuffix,,OnRateTickValue,Permanent,Trigger,ObjectOverwrite)</f>
        <v>CNHQM3H50Y_Quote#0000</v>
      </c>
      <c r="G41" s="147" t="str">
        <f>_xll.ohRangeRetrieveError(F41)</f>
        <v/>
      </c>
      <c r="H41" s="80"/>
      <c r="I41" s="154" t="s">
        <v>18</v>
      </c>
      <c r="J41" s="154" t="s">
        <v>115</v>
      </c>
      <c r="K41" s="154" t="s">
        <v>136</v>
      </c>
      <c r="L41" s="106" t="str">
        <f t="shared" si="3"/>
        <v>CNHQM3H50Y</v>
      </c>
      <c r="M41" s="106" t="str">
        <v>CNHQM3H50Y=TRHK</v>
      </c>
      <c r="N41" s="157" t="s">
        <v>81</v>
      </c>
      <c r="O41" s="157" t="s">
        <v>81</v>
      </c>
      <c r="P41" s="157" t="s">
        <v>81</v>
      </c>
      <c r="Q41" s="157" t="s">
        <v>81</v>
      </c>
      <c r="R41" s="157" t="e">
        <f t="shared" si="4"/>
        <v>#DIV/0!</v>
      </c>
      <c r="S41" s="120"/>
      <c r="T41" s="157" t="e">
        <v>#NUM!</v>
      </c>
      <c r="U41" s="120"/>
      <c r="V41" s="157" t="e">
        <v>#DIV/0!</v>
      </c>
      <c r="W41" s="157" t="e">
        <f>_xll.qlSimpleQuoteSetValue(F41,V41/100,Trigger)</f>
        <v>#NUM!</v>
      </c>
      <c r="X41" s="80"/>
      <c r="AD41" s="122"/>
    </row>
    <row r="42" spans="1:30" ht="11.25" customHeight="1" x14ac:dyDescent="0.2">
      <c r="A42" s="80"/>
      <c r="B42" s="148" t="s">
        <v>17</v>
      </c>
      <c r="C42" s="149" t="s">
        <v>115</v>
      </c>
      <c r="D42" s="163" t="s">
        <v>136</v>
      </c>
      <c r="E42" s="88" t="str">
        <f t="shared" si="2"/>
        <v>CNHQM3H60Y_Quote</v>
      </c>
      <c r="F42" s="88" t="str">
        <f>_xll.qlSimpleQuote(OffCurrency&amp;$C42&amp;$D42&amp;$B42&amp;QuoteSuffix,,OnRateTickValue,Permanent,Trigger,ObjectOverwrite)</f>
        <v>CNHQM3H60Y_Quote#0000</v>
      </c>
      <c r="G42" s="150" t="str">
        <f>_xll.ohRangeRetrieveError(F42)</f>
        <v/>
      </c>
      <c r="H42" s="80"/>
      <c r="I42" s="155" t="s">
        <v>17</v>
      </c>
      <c r="J42" s="155" t="s">
        <v>115</v>
      </c>
      <c r="K42" s="155" t="s">
        <v>136</v>
      </c>
      <c r="L42" s="107" t="str">
        <f t="shared" si="3"/>
        <v>CNHQM3H60Y</v>
      </c>
      <c r="M42" s="107" t="str">
        <v>CNHQM3H60Y=TRHK</v>
      </c>
      <c r="N42" s="158" t="s">
        <v>81</v>
      </c>
      <c r="O42" s="158" t="s">
        <v>81</v>
      </c>
      <c r="P42" s="158" t="s">
        <v>81</v>
      </c>
      <c r="Q42" s="158" t="s">
        <v>81</v>
      </c>
      <c r="R42" s="158" t="e">
        <f t="shared" si="4"/>
        <v>#DIV/0!</v>
      </c>
      <c r="S42" s="120"/>
      <c r="T42" s="158" t="e">
        <v>#NUM!</v>
      </c>
      <c r="U42" s="120"/>
      <c r="V42" s="158" t="e">
        <v>#DIV/0!</v>
      </c>
      <c r="W42" s="158" t="e">
        <f>_xll.qlSimpleQuoteSetValue(F42,V42/100,Trigger)</f>
        <v>#NUM!</v>
      </c>
      <c r="X42" s="80"/>
      <c r="AD42" s="122"/>
    </row>
    <row r="43" spans="1:30" x14ac:dyDescent="0.2">
      <c r="A43" s="80"/>
      <c r="B43" s="80"/>
      <c r="C43" s="80"/>
      <c r="D43" s="80"/>
      <c r="E43" s="80"/>
      <c r="F43" s="80"/>
      <c r="G43" s="80"/>
      <c r="X43" s="80"/>
    </row>
  </sheetData>
  <conditionalFormatting sqref="W5:W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76</vt:i4>
      </vt:variant>
    </vt:vector>
  </HeadingPairs>
  <TitlesOfParts>
    <vt:vector size="89" baseType="lpstr">
      <vt:lpstr>General Settings</vt:lpstr>
      <vt:lpstr>Fixings</vt:lpstr>
      <vt:lpstr>CNY Deposits</vt:lpstr>
      <vt:lpstr>CNH Deposits</vt:lpstr>
      <vt:lpstr>CNY FRAs</vt:lpstr>
      <vt:lpstr>CNH FRAs</vt:lpstr>
      <vt:lpstr>CNY Swap7DRepo</vt:lpstr>
      <vt:lpstr>CNY Swap7DRepoND</vt:lpstr>
      <vt:lpstr>CNY Swap1YLending</vt:lpstr>
      <vt:lpstr>CNY SwapONShibor</vt:lpstr>
      <vt:lpstr>CNY Swap3MShibor</vt:lpstr>
      <vt:lpstr>CNH Swap3MShibor</vt:lpstr>
      <vt:lpstr>CNH Swap3MHibor</vt:lpstr>
      <vt:lpstr>'CNH FRAs'!Contributor</vt:lpstr>
      <vt:lpstr>'CNH Swap3MHibor'!Contributor</vt:lpstr>
      <vt:lpstr>'CNH Swap3MShibor'!Contributor</vt:lpstr>
      <vt:lpstr>'CNY FRAs'!Contributor</vt:lpstr>
      <vt:lpstr>'CNY Swap1YLending'!Contributor</vt:lpstr>
      <vt:lpstr>'CNY Swap3MShibor'!Contributor</vt:lpstr>
      <vt:lpstr>'CNY Swap7DRepo'!Contributor</vt:lpstr>
      <vt:lpstr>'CNY Swap7DRepoND'!Contributor</vt:lpstr>
      <vt:lpstr>'CNY SwapONShibor'!Contributor</vt:lpstr>
      <vt:lpstr>Contributors</vt:lpstr>
      <vt:lpstr>ContributorsCodes</vt:lpstr>
      <vt:lpstr>ContributorTable</vt:lpstr>
      <vt:lpstr>EvaluationDate</vt:lpstr>
      <vt:lpstr>FileOverwrite</vt:lpstr>
      <vt:lpstr>'CNH FRAs'!Instruments</vt:lpstr>
      <vt:lpstr>'CNH Swap3MHibor'!Instruments</vt:lpstr>
      <vt:lpstr>'CNH Swap3MShibor'!Instruments</vt:lpstr>
      <vt:lpstr>'CNY FRAs'!Instruments</vt:lpstr>
      <vt:lpstr>'CNY Swap1YLending'!Instruments</vt:lpstr>
      <vt:lpstr>'CNY Swap3MShibor'!Instruments</vt:lpstr>
      <vt:lpstr>'CNY Swap7DRepo'!Instruments</vt:lpstr>
      <vt:lpstr>'CNY Swap7DRepoND'!Instruments</vt:lpstr>
      <vt:lpstr>'CNY SwapONShibor'!Instruments</vt:lpstr>
      <vt:lpstr>InterpolationType</vt:lpstr>
      <vt:lpstr>LastFixingsTrigger</vt:lpstr>
      <vt:lpstr>LastUpdate</vt:lpstr>
      <vt:lpstr>LiveDataFeed</vt:lpstr>
      <vt:lpstr>ObjectOverwrite</vt:lpstr>
      <vt:lpstr>OffCalendar</vt:lpstr>
      <vt:lpstr>OffCurrency</vt:lpstr>
      <vt:lpstr>OffFamilyName</vt:lpstr>
      <vt:lpstr>OffMoneyMarketDayCounter</vt:lpstr>
      <vt:lpstr>OffPriceTickValue</vt:lpstr>
      <vt:lpstr>OffRateTickValue</vt:lpstr>
      <vt:lpstr>OnCalendar</vt:lpstr>
      <vt:lpstr>OnCurrency</vt:lpstr>
      <vt:lpstr>OnFamilyName</vt:lpstr>
      <vt:lpstr>OnMoneyMarketDayCounter</vt:lpstr>
      <vt:lpstr>OnPriceTickValue</vt:lpstr>
      <vt:lpstr>OnRateTickValue</vt:lpstr>
      <vt:lpstr>Permanent</vt:lpstr>
      <vt:lpstr>'CNH Deposits'!Quote</vt:lpstr>
      <vt:lpstr>'CNH FRAs'!Quote</vt:lpstr>
      <vt:lpstr>'CNH Swap3MHibor'!Quote</vt:lpstr>
      <vt:lpstr>'CNH Swap3MShibor'!Quote</vt:lpstr>
      <vt:lpstr>'CNY Deposits'!Quote</vt:lpstr>
      <vt:lpstr>'CNY FRAs'!Quote</vt:lpstr>
      <vt:lpstr>'CNY Swap3MShibor'!Quote</vt:lpstr>
      <vt:lpstr>'CNH Deposits'!QuoteLive</vt:lpstr>
      <vt:lpstr>'CNH FRAs'!QuoteLive</vt:lpstr>
      <vt:lpstr>'CNH Swap3MHibor'!QuoteLive</vt:lpstr>
      <vt:lpstr>'CNH Swap3MShibor'!QuoteLive</vt:lpstr>
      <vt:lpstr>'CNY Deposits'!QuoteLive</vt:lpstr>
      <vt:lpstr>'CNY FRAs'!QuoteLive</vt:lpstr>
      <vt:lpstr>'CNY Swap1YLending'!QuoteLive</vt:lpstr>
      <vt:lpstr>'CNY Swap3MShibor'!QuoteLive</vt:lpstr>
      <vt:lpstr>'CNY Swap7DRepo'!QuoteLive</vt:lpstr>
      <vt:lpstr>'CNY Swap7DRepoND'!QuoteLive</vt:lpstr>
      <vt:lpstr>'CNY SwapONShibor'!QuoteLive</vt:lpstr>
      <vt:lpstr>'CNH Deposits'!QuoteStatic</vt:lpstr>
      <vt:lpstr>'CNH FRAs'!QuoteStatic</vt:lpstr>
      <vt:lpstr>'CNH Swap3MHibor'!QuoteStatic</vt:lpstr>
      <vt:lpstr>'CNH Swap3MShibor'!QuoteStatic</vt:lpstr>
      <vt:lpstr>'CNY Deposits'!QuoteStatic</vt:lpstr>
      <vt:lpstr>'CNY FRAs'!QuoteStatic</vt:lpstr>
      <vt:lpstr>'CNY Swap1YLending'!QuoteStatic</vt:lpstr>
      <vt:lpstr>'CNY Swap3MShibor'!QuoteStatic</vt:lpstr>
      <vt:lpstr>'CNY Swap7DRepo'!QuoteStatic</vt:lpstr>
      <vt:lpstr>'CNY Swap7DRepoND'!QuoteStatic</vt:lpstr>
      <vt:lpstr>'CNY SwapONShibor'!QuoteStatic</vt:lpstr>
      <vt:lpstr>QuoteSuffix</vt:lpstr>
      <vt:lpstr>ReutersRtMode</vt:lpstr>
      <vt:lpstr>SerializationPath</vt:lpstr>
      <vt:lpstr>Serialize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2014-09-22T13:49:13Z</dcterms:modified>
</cp:coreProperties>
</file>