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85" windowHeight="766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Triggers!$D$11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Triggers!$D$17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Triggers!$D$21</definedName>
    <definedName name="JoinCalendar">Triggers!$D$10</definedName>
    <definedName name="LiborCalendar">Triggers!$D$6</definedName>
    <definedName name="LiveData">Pricing!$B$5:$G$138</definedName>
    <definedName name="LocalCalendar">Triggers!$D$7</definedName>
    <definedName name="SettlementDate">Triggers!$D$20</definedName>
    <definedName name="SettlementDays">Triggers!$D$19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Triggers!$D$18</definedName>
    <definedName name="Trigger">Triggers!$D$16</definedName>
  </definedNames>
  <calcPr calcId="145621"/>
</workbook>
</file>

<file path=xl/calcChain.xml><?xml version="1.0" encoding="utf-8"?>
<calcChain xmlns="http://schemas.openxmlformats.org/spreadsheetml/2006/main">
  <c r="Q8" i="7" l="1"/>
  <c r="D10" i="2" l="1"/>
  <c r="E4" i="1" l="1"/>
  <c r="D4" i="1"/>
  <c r="C4" i="1"/>
  <c r="B4" i="1"/>
  <c r="R31" i="4"/>
  <c r="C2" i="4" l="1"/>
  <c r="E2" i="4"/>
  <c r="D2" i="4"/>
  <c r="B2" i="4"/>
  <c r="F2" i="4"/>
  <c r="F1" i="4"/>
  <c r="G2" i="4"/>
  <c r="G1" i="4"/>
  <c r="C1" i="4"/>
  <c r="D17" i="2"/>
  <c r="G138" i="4"/>
  <c r="G113" i="4"/>
  <c r="G92" i="4"/>
  <c r="G133" i="4"/>
  <c r="G85" i="4"/>
  <c r="G119" i="4"/>
  <c r="G128" i="4"/>
  <c r="G95" i="4"/>
  <c r="G118" i="4"/>
  <c r="G105" i="4"/>
  <c r="G86" i="4"/>
  <c r="G123" i="4"/>
  <c r="G115" i="4"/>
  <c r="G130" i="4"/>
  <c r="G76" i="4"/>
  <c r="G137" i="4"/>
  <c r="G114" i="4"/>
  <c r="G89" i="4"/>
  <c r="G74" i="4"/>
  <c r="G112" i="4"/>
  <c r="G124" i="4"/>
  <c r="G135" i="4"/>
  <c r="G90" i="4"/>
  <c r="G126" i="4"/>
  <c r="G131" i="4"/>
  <c r="G122" i="4"/>
  <c r="G132" i="4"/>
  <c r="G99" i="4"/>
  <c r="G96" i="4"/>
  <c r="G134" i="4"/>
  <c r="G120" i="4"/>
  <c r="G79" i="4"/>
  <c r="G127" i="4"/>
  <c r="G81" i="4"/>
  <c r="G80" i="4"/>
  <c r="G125" i="4"/>
  <c r="G91" i="4"/>
  <c r="G110" i="4"/>
  <c r="G93" i="4"/>
  <c r="G102" i="4"/>
  <c r="G116" i="4"/>
  <c r="G103" i="4"/>
  <c r="G97" i="4"/>
  <c r="G101" i="4"/>
  <c r="G82" i="4"/>
  <c r="G129" i="4"/>
  <c r="G100" i="4"/>
  <c r="G121" i="4"/>
  <c r="G109" i="4"/>
  <c r="G136" i="4"/>
  <c r="G98" i="4"/>
  <c r="G75" i="4"/>
  <c r="G78" i="4"/>
  <c r="G106" i="4"/>
  <c r="G117" i="4"/>
  <c r="G84" i="4"/>
  <c r="G111" i="4"/>
  <c r="G94" i="4"/>
  <c r="G88" i="4"/>
  <c r="G108" i="4"/>
  <c r="G107" i="4"/>
  <c r="G87" i="4"/>
  <c r="G104" i="4"/>
  <c r="G83" i="4"/>
  <c r="G77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 s="1"/>
  <c r="A16" i="1"/>
  <c r="A16" i="9"/>
  <c r="V16" i="9"/>
  <c r="A17" i="1"/>
  <c r="A17" i="9"/>
  <c r="V17" i="9"/>
  <c r="A18" i="1"/>
  <c r="A18" i="9"/>
  <c r="V18" i="9" s="1"/>
  <c r="A19" i="1"/>
  <c r="A19" i="9"/>
  <c r="V19" i="9" s="1"/>
  <c r="A20" i="1"/>
  <c r="A20" i="9"/>
  <c r="V20" i="9"/>
  <c r="A21" i="1"/>
  <c r="A21" i="9"/>
  <c r="V21" i="9" s="1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 s="1"/>
  <c r="A76" i="1"/>
  <c r="A77" i="1"/>
  <c r="A77" i="9"/>
  <c r="R77" i="9"/>
  <c r="A78" i="1"/>
  <c r="A78" i="7"/>
  <c r="A78" i="9"/>
  <c r="R78" i="9" s="1"/>
  <c r="A79" i="1"/>
  <c r="A79" i="9"/>
  <c r="R79" i="9" s="1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 s="1"/>
  <c r="A90" i="1"/>
  <c r="A91" i="1"/>
  <c r="A91" i="9"/>
  <c r="R91" i="9" s="1"/>
  <c r="A92" i="1"/>
  <c r="A92" i="7"/>
  <c r="A92" i="9"/>
  <c r="R92" i="9"/>
  <c r="A93" i="1"/>
  <c r="A93" i="9"/>
  <c r="R93" i="9"/>
  <c r="A94" i="1"/>
  <c r="A94" i="7"/>
  <c r="A95" i="1"/>
  <c r="A95" i="9"/>
  <c r="R95" i="9" s="1"/>
  <c r="A96" i="1"/>
  <c r="A96" i="9"/>
  <c r="R96" i="9" s="1"/>
  <c r="A97" i="1"/>
  <c r="A97" i="9"/>
  <c r="R97" i="9" s="1"/>
  <c r="A98" i="1"/>
  <c r="A98" i="9"/>
  <c r="R98" i="9"/>
  <c r="A99" i="1"/>
  <c r="A99" i="9"/>
  <c r="R99" i="9" s="1"/>
  <c r="A100" i="1"/>
  <c r="A100" i="7"/>
  <c r="A101" i="1"/>
  <c r="A101" i="9"/>
  <c r="R101" i="9" s="1"/>
  <c r="A102" i="1"/>
  <c r="A102" i="7"/>
  <c r="A103" i="1"/>
  <c r="A103" i="9"/>
  <c r="R103" i="9"/>
  <c r="A104" i="1"/>
  <c r="A104" i="9"/>
  <c r="R104" i="9" s="1"/>
  <c r="A105" i="1"/>
  <c r="A105" i="9"/>
  <c r="R105" i="9" s="1"/>
  <c r="A106" i="1"/>
  <c r="A106" i="9"/>
  <c r="R106" i="9"/>
  <c r="A107" i="1"/>
  <c r="A107" i="9"/>
  <c r="R107" i="9" s="1"/>
  <c r="A108" i="1"/>
  <c r="A109" i="1"/>
  <c r="A109" i="9"/>
  <c r="R109" i="9"/>
  <c r="A110" i="1"/>
  <c r="A111" i="1"/>
  <c r="A111" i="9"/>
  <c r="R111" i="9" s="1"/>
  <c r="A112" i="1"/>
  <c r="A112" i="7"/>
  <c r="A112" i="9"/>
  <c r="R112" i="9"/>
  <c r="A113" i="1"/>
  <c r="A113" i="9"/>
  <c r="R113" i="9" s="1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 s="1"/>
  <c r="A120" i="1"/>
  <c r="A120" i="9"/>
  <c r="R120" i="9" s="1"/>
  <c r="A121" i="1"/>
  <c r="A121" i="9"/>
  <c r="R121" i="9"/>
  <c r="A122" i="1"/>
  <c r="A122" i="9"/>
  <c r="R122" i="9" s="1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 s="1"/>
  <c r="A130" i="1"/>
  <c r="A130" i="9"/>
  <c r="R130" i="9" s="1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 s="1"/>
  <c r="A135" i="1"/>
  <c r="A135" i="9"/>
  <c r="R135" i="9" s="1"/>
  <c r="A136" i="1"/>
  <c r="A136" i="7"/>
  <c r="A136" i="9"/>
  <c r="R136" i="9"/>
  <c r="A137" i="1"/>
  <c r="A137" i="9"/>
  <c r="R137" i="9" s="1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 s="1"/>
  <c r="A114" i="7"/>
  <c r="A110" i="7"/>
  <c r="A110" i="9"/>
  <c r="R110" i="9" s="1"/>
  <c r="A80" i="9"/>
  <c r="R80" i="9" s="1"/>
  <c r="A80" i="7"/>
  <c r="A8" i="9"/>
  <c r="A13" i="9"/>
  <c r="V13" i="9"/>
  <c r="A102" i="9"/>
  <c r="R102" i="9" s="1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 s="1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1" i="2"/>
  <c r="F4" i="7"/>
  <c r="B4" i="7"/>
  <c r="N4" i="7"/>
  <c r="J4" i="7"/>
  <c r="B4" i="9"/>
  <c r="F4" i="9"/>
  <c r="J4" i="9"/>
  <c r="N4" i="9"/>
  <c r="G21" i="4"/>
  <c r="G17" i="4"/>
  <c r="C10" i="4"/>
  <c r="G10" i="4"/>
  <c r="F14" i="4"/>
  <c r="E10" i="4"/>
  <c r="C12" i="4"/>
  <c r="C22" i="4"/>
  <c r="E9" i="4"/>
  <c r="F7" i="4"/>
  <c r="G11" i="4"/>
  <c r="G22" i="4"/>
  <c r="F17" i="4"/>
  <c r="G13" i="4"/>
  <c r="F22" i="4"/>
  <c r="E11" i="4"/>
  <c r="E21" i="4"/>
  <c r="F19" i="4"/>
  <c r="E19" i="4"/>
  <c r="C8" i="4"/>
  <c r="E16" i="4"/>
  <c r="F18" i="4"/>
  <c r="F12" i="4"/>
  <c r="G18" i="4"/>
  <c r="C18" i="4"/>
  <c r="C16" i="4"/>
  <c r="C20" i="4"/>
  <c r="F5" i="4"/>
  <c r="C9" i="4"/>
  <c r="E7" i="4"/>
  <c r="E20" i="4"/>
  <c r="E14" i="4"/>
  <c r="F11" i="4"/>
  <c r="G14" i="4"/>
  <c r="G12" i="4"/>
  <c r="F6" i="4"/>
  <c r="E13" i="4"/>
  <c r="E18" i="4"/>
  <c r="G9" i="4"/>
  <c r="C7" i="4"/>
  <c r="G73" i="4"/>
  <c r="F20" i="4"/>
  <c r="G7" i="4"/>
  <c r="E8" i="4"/>
  <c r="G8" i="4"/>
  <c r="F10" i="4"/>
  <c r="C19" i="4"/>
  <c r="G19" i="4"/>
  <c r="E15" i="4"/>
  <c r="E12" i="4"/>
  <c r="G15" i="4"/>
  <c r="C11" i="4"/>
  <c r="E22" i="4"/>
  <c r="F13" i="4"/>
  <c r="G20" i="4"/>
  <c r="F21" i="4"/>
  <c r="G6" i="4"/>
  <c r="F15" i="4"/>
  <c r="G16" i="4"/>
  <c r="F8" i="4"/>
  <c r="F9" i="4"/>
  <c r="C14" i="4"/>
  <c r="C13" i="4"/>
  <c r="C21" i="4"/>
  <c r="F16" i="4"/>
  <c r="C15" i="4"/>
  <c r="G5" i="4"/>
  <c r="M65" i="4"/>
  <c r="J28" i="4"/>
  <c r="J32" i="4"/>
  <c r="M63" i="4"/>
  <c r="C17" i="4"/>
  <c r="J24" i="4"/>
  <c r="M56" i="4"/>
  <c r="M69" i="4"/>
  <c r="A33" i="4" a="1"/>
  <c r="E17" i="4"/>
  <c r="J26" i="4"/>
  <c r="M59" i="4"/>
  <c r="M66" i="4"/>
  <c r="M55" i="4"/>
  <c r="M68" i="4"/>
  <c r="M60" i="4"/>
  <c r="J31" i="4"/>
  <c r="M53" i="4"/>
  <c r="M72" i="4"/>
  <c r="M67" i="4"/>
  <c r="M58" i="4"/>
  <c r="M54" i="4"/>
  <c r="M64" i="4"/>
  <c r="M62" i="4"/>
  <c r="J30" i="4"/>
  <c r="J29" i="4"/>
  <c r="M61" i="4"/>
  <c r="M70" i="4"/>
  <c r="M71" i="4"/>
  <c r="J23" i="4"/>
  <c r="J27" i="4"/>
  <c r="M57" i="4"/>
  <c r="J25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9" i="2"/>
  <c r="S35" i="4"/>
  <c r="S40" i="4"/>
  <c r="S44" i="4"/>
  <c r="S52" i="4"/>
  <c r="S36" i="4"/>
  <c r="S45" i="4"/>
  <c r="D8" i="2"/>
  <c r="S39" i="4"/>
  <c r="S38" i="4"/>
  <c r="S33" i="4"/>
  <c r="S42" i="4"/>
  <c r="S41" i="4"/>
  <c r="S51" i="4"/>
  <c r="S48" i="4"/>
  <c r="S49" i="4"/>
  <c r="S34" i="4"/>
  <c r="S43" i="4"/>
  <c r="S50" i="4"/>
  <c r="S47" i="4"/>
  <c r="S46" i="4"/>
  <c r="S37" i="4"/>
  <c r="D11" i="2" l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R36" i="4"/>
  <c r="B7" i="4"/>
  <c r="A23" i="4"/>
  <c r="E88" i="4"/>
  <c r="F135" i="4"/>
  <c r="B21" i="4"/>
  <c r="P42" i="4"/>
  <c r="P43" i="4"/>
  <c r="B18" i="4"/>
  <c r="F124" i="4"/>
  <c r="C100" i="4"/>
  <c r="E118" i="4"/>
  <c r="E102" i="4"/>
  <c r="B22" i="4"/>
  <c r="R34" i="4"/>
  <c r="F79" i="4"/>
  <c r="C102" i="4"/>
  <c r="C105" i="4"/>
  <c r="R37" i="4"/>
  <c r="C84" i="4"/>
  <c r="E85" i="4"/>
  <c r="E138" i="4"/>
  <c r="R46" i="4"/>
  <c r="R38" i="4"/>
  <c r="E108" i="4"/>
  <c r="E74" i="4"/>
  <c r="C127" i="4"/>
  <c r="F118" i="4"/>
  <c r="E114" i="4"/>
  <c r="D7" i="4"/>
  <c r="P52" i="4"/>
  <c r="F89" i="4"/>
  <c r="F128" i="4"/>
  <c r="E132" i="4"/>
  <c r="F136" i="4"/>
  <c r="D18" i="4"/>
  <c r="F94" i="4"/>
  <c r="R39" i="4"/>
  <c r="R45" i="4"/>
  <c r="P41" i="4"/>
  <c r="F100" i="4"/>
  <c r="C135" i="4"/>
  <c r="F74" i="4"/>
  <c r="E82" i="4"/>
  <c r="D13" i="4"/>
  <c r="F93" i="4"/>
  <c r="D8" i="4"/>
  <c r="P37" i="4"/>
  <c r="C96" i="4"/>
  <c r="F115" i="4"/>
  <c r="F126" i="4"/>
  <c r="E133" i="4"/>
  <c r="D11" i="4"/>
  <c r="R52" i="4"/>
  <c r="F134" i="4"/>
  <c r="C106" i="4"/>
  <c r="B11" i="4"/>
  <c r="F101" i="4"/>
  <c r="P33" i="4"/>
  <c r="E128" i="4"/>
  <c r="E124" i="4"/>
  <c r="P40" i="4"/>
  <c r="B9" i="4"/>
  <c r="F92" i="4"/>
  <c r="C129" i="4"/>
  <c r="P44" i="4"/>
  <c r="F109" i="4"/>
  <c r="F103" i="4"/>
  <c r="B10" i="4"/>
  <c r="F132" i="4"/>
  <c r="C97" i="4"/>
  <c r="F90" i="4"/>
  <c r="C126" i="4"/>
  <c r="D12" i="4"/>
  <c r="E112" i="4"/>
  <c r="P47" i="4"/>
  <c r="P34" i="4"/>
  <c r="C74" i="4"/>
  <c r="F77" i="4"/>
  <c r="C132" i="4"/>
  <c r="E81" i="4"/>
  <c r="E113" i="4"/>
  <c r="E110" i="4"/>
  <c r="C87" i="4"/>
  <c r="P51" i="4"/>
  <c r="C108" i="4"/>
  <c r="F95" i="4"/>
  <c r="E135" i="4"/>
  <c r="B17" i="4"/>
  <c r="C124" i="4"/>
  <c r="B14" i="4"/>
  <c r="C112" i="4"/>
  <c r="C81" i="4"/>
  <c r="C133" i="4"/>
  <c r="C82" i="4"/>
  <c r="E123" i="4"/>
  <c r="F91" i="4"/>
  <c r="D22" i="4"/>
  <c r="C122" i="4"/>
  <c r="C93" i="4"/>
  <c r="F138" i="4"/>
  <c r="C76" i="4"/>
  <c r="F113" i="4"/>
  <c r="F133" i="4"/>
  <c r="F122" i="4"/>
  <c r="D14" i="4"/>
  <c r="E83" i="4"/>
  <c r="C114" i="4"/>
  <c r="F120" i="4"/>
  <c r="C125" i="4"/>
  <c r="F127" i="4"/>
  <c r="F99" i="4"/>
  <c r="E90" i="4"/>
  <c r="F116" i="4"/>
  <c r="F125" i="4"/>
  <c r="C101" i="4"/>
  <c r="F82" i="4"/>
  <c r="F80" i="4"/>
  <c r="E106" i="4"/>
  <c r="A24" i="4"/>
  <c r="C79" i="4"/>
  <c r="E129" i="4"/>
  <c r="C113" i="4"/>
  <c r="F111" i="4"/>
  <c r="P49" i="4"/>
  <c r="E117" i="4"/>
  <c r="C107" i="4"/>
  <c r="R47" i="4"/>
  <c r="D9" i="4"/>
  <c r="F119" i="4"/>
  <c r="E131" i="4"/>
  <c r="C80" i="4"/>
  <c r="F130" i="4"/>
  <c r="R33" i="4"/>
  <c r="R35" i="4"/>
  <c r="D16" i="4"/>
  <c r="C123" i="4"/>
  <c r="C118" i="4"/>
  <c r="C130" i="4"/>
  <c r="D20" i="4"/>
  <c r="B8" i="4"/>
  <c r="F131" i="4"/>
  <c r="C88" i="4"/>
  <c r="F108" i="4"/>
  <c r="F88" i="4"/>
  <c r="D19" i="4"/>
  <c r="C131" i="4"/>
  <c r="E120" i="4"/>
  <c r="B16" i="4"/>
  <c r="F121" i="4"/>
  <c r="P46" i="4"/>
  <c r="C119" i="4"/>
  <c r="B13" i="4"/>
  <c r="F87" i="4"/>
  <c r="P50" i="4"/>
  <c r="F81" i="4"/>
  <c r="E130" i="4"/>
  <c r="C109" i="4"/>
  <c r="R50" i="4"/>
  <c r="C99" i="4"/>
  <c r="D18" i="2"/>
  <c r="E80" i="4"/>
  <c r="F106" i="4"/>
  <c r="C138" i="4"/>
  <c r="Q53" i="4"/>
  <c r="C115" i="4"/>
  <c r="E95" i="4"/>
  <c r="B12" i="4"/>
  <c r="B19" i="4"/>
  <c r="F98" i="4"/>
  <c r="C91" i="4"/>
  <c r="C136" i="4"/>
  <c r="E100" i="4"/>
  <c r="E137" i="4"/>
  <c r="F75" i="4"/>
  <c r="S53" i="4"/>
  <c r="F86" i="4"/>
  <c r="F104" i="4"/>
  <c r="F137" i="4"/>
  <c r="R43" i="4"/>
  <c r="C86" i="4"/>
  <c r="C111" i="4"/>
  <c r="E91" i="4"/>
  <c r="F110" i="4"/>
  <c r="E92" i="4"/>
  <c r="E116" i="4"/>
  <c r="C116" i="4"/>
  <c r="E87" i="4"/>
  <c r="R41" i="4"/>
  <c r="D10" i="4"/>
  <c r="R40" i="4"/>
  <c r="P45" i="4"/>
  <c r="C75" i="4"/>
  <c r="F73" i="4"/>
  <c r="E122" i="4"/>
  <c r="F102" i="4"/>
  <c r="C134" i="4"/>
  <c r="R42" i="4"/>
  <c r="P53" i="4"/>
  <c r="F129" i="4"/>
  <c r="E107" i="4"/>
  <c r="C121" i="4"/>
  <c r="E77" i="4"/>
  <c r="F112" i="4"/>
  <c r="F123" i="4"/>
  <c r="P35" i="4"/>
  <c r="P69" i="4"/>
  <c r="E101" i="4"/>
  <c r="E105" i="4"/>
  <c r="C104" i="4"/>
  <c r="C73" i="4"/>
  <c r="S72" i="4"/>
  <c r="F117" i="4"/>
  <c r="R44" i="4"/>
  <c r="F83" i="4"/>
  <c r="F78" i="4"/>
  <c r="R49" i="4"/>
  <c r="E93" i="4"/>
  <c r="E76" i="4"/>
  <c r="F84" i="4"/>
  <c r="E89" i="4"/>
  <c r="E109" i="4"/>
  <c r="F105" i="4"/>
  <c r="C85" i="4"/>
  <c r="C90" i="4"/>
  <c r="E99" i="4"/>
  <c r="F97" i="4"/>
  <c r="C94" i="4"/>
  <c r="P38" i="4"/>
  <c r="E96" i="4"/>
  <c r="R51" i="4"/>
  <c r="P36" i="4"/>
  <c r="P48" i="4"/>
  <c r="L48" i="4" s="1"/>
  <c r="E86" i="4"/>
  <c r="E97" i="4"/>
  <c r="E73" i="4"/>
  <c r="D17" i="4"/>
  <c r="E119" i="4"/>
  <c r="E115" i="4"/>
  <c r="E79" i="4"/>
  <c r="E127" i="4"/>
  <c r="C137" i="4"/>
  <c r="P39" i="4"/>
  <c r="C98" i="4"/>
  <c r="S65" i="4"/>
  <c r="E136" i="4"/>
  <c r="F114" i="4"/>
  <c r="E98" i="4"/>
  <c r="F76" i="4"/>
  <c r="C110" i="4"/>
  <c r="E104" i="4"/>
  <c r="C78" i="4"/>
  <c r="E75" i="4"/>
  <c r="E111" i="4"/>
  <c r="S64" i="4"/>
  <c r="C77" i="4"/>
  <c r="S55" i="4"/>
  <c r="C128" i="4"/>
  <c r="C92" i="4"/>
  <c r="B20" i="4"/>
  <c r="C103" i="4"/>
  <c r="D21" i="4"/>
  <c r="E84" i="4"/>
  <c r="C89" i="4"/>
  <c r="C83" i="4"/>
  <c r="F96" i="4"/>
  <c r="B15" i="4"/>
  <c r="D15" i="4"/>
  <c r="P55" i="4"/>
  <c r="E126" i="4"/>
  <c r="P63" i="4"/>
  <c r="R48" i="4"/>
  <c r="E103" i="4"/>
  <c r="F107" i="4"/>
  <c r="E78" i="4"/>
  <c r="E121" i="4"/>
  <c r="F85" i="4"/>
  <c r="P57" i="4"/>
  <c r="P72" i="4"/>
  <c r="P62" i="4"/>
  <c r="E94" i="4"/>
  <c r="D20" i="2"/>
  <c r="S71" i="4"/>
  <c r="E134" i="4"/>
  <c r="P58" i="4"/>
  <c r="C120" i="4"/>
  <c r="C95" i="4"/>
  <c r="C117" i="4"/>
  <c r="E125" i="4"/>
  <c r="S62" i="4"/>
  <c r="P66" i="4"/>
  <c r="S68" i="4"/>
  <c r="S63" i="4"/>
  <c r="S58" i="4"/>
  <c r="S67" i="4"/>
  <c r="P59" i="4"/>
  <c r="P68" i="4"/>
  <c r="P56" i="4"/>
  <c r="P67" i="4"/>
  <c r="S59" i="4"/>
  <c r="P71" i="4"/>
  <c r="P70" i="4"/>
  <c r="S66" i="4"/>
  <c r="P65" i="4"/>
  <c r="S54" i="4"/>
  <c r="P61" i="4"/>
  <c r="S57" i="4"/>
  <c r="P64" i="4"/>
  <c r="S56" i="4"/>
  <c r="S70" i="4"/>
  <c r="S61" i="4"/>
  <c r="S69" i="4"/>
  <c r="P60" i="4"/>
  <c r="S60" i="4"/>
  <c r="D4" i="4" l="1"/>
  <c r="B1" i="1"/>
  <c r="D1" i="1"/>
  <c r="A23" i="1"/>
  <c r="A23" i="7" s="1"/>
  <c r="B4" i="4"/>
  <c r="A24" i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37" i="7"/>
  <c r="A37" i="9"/>
  <c r="L45" i="4"/>
  <c r="R57" i="4"/>
  <c r="D129" i="4"/>
  <c r="D130" i="4"/>
  <c r="B75" i="4"/>
  <c r="D133" i="4"/>
  <c r="D88" i="4"/>
  <c r="B107" i="4"/>
  <c r="B122" i="4"/>
  <c r="R54" i="4"/>
  <c r="L64" i="4"/>
  <c r="L37" i="4"/>
  <c r="L46" i="4"/>
  <c r="L65" i="4"/>
  <c r="L34" i="4"/>
  <c r="R71" i="4"/>
  <c r="D81" i="4"/>
  <c r="R60" i="4"/>
  <c r="L49" i="4"/>
  <c r="R58" i="4"/>
  <c r="B77" i="4"/>
  <c r="D74" i="4"/>
  <c r="B127" i="4"/>
  <c r="B91" i="4"/>
  <c r="D78" i="4"/>
  <c r="L59" i="4"/>
  <c r="B94" i="4"/>
  <c r="D101" i="4"/>
  <c r="B132" i="4"/>
  <c r="B84" i="4"/>
  <c r="D124" i="4"/>
  <c r="L52" i="4"/>
  <c r="D102" i="4"/>
  <c r="L47" i="4"/>
  <c r="L57" i="4"/>
  <c r="D73" i="4"/>
  <c r="K24" i="4"/>
  <c r="B93" i="4"/>
  <c r="D90" i="4"/>
  <c r="D120" i="4"/>
  <c r="B124" i="4"/>
  <c r="B134" i="4"/>
  <c r="L40" i="4"/>
  <c r="R70" i="4"/>
  <c r="D80" i="4"/>
  <c r="D79" i="4"/>
  <c r="B90" i="4"/>
  <c r="R56" i="4"/>
  <c r="R53" i="4"/>
  <c r="B89" i="4"/>
  <c r="D77" i="4"/>
  <c r="B118" i="4"/>
  <c r="R59" i="4"/>
  <c r="D92" i="4"/>
  <c r="D84" i="4"/>
  <c r="L43" i="4"/>
  <c r="D96" i="4"/>
  <c r="B131" i="4"/>
  <c r="B106" i="4"/>
  <c r="B123" i="4"/>
  <c r="D126" i="4"/>
  <c r="B100" i="4"/>
  <c r="B86" i="4"/>
  <c r="R64" i="4"/>
  <c r="B104" i="4"/>
  <c r="D119" i="4"/>
  <c r="D117" i="4"/>
  <c r="B138" i="4"/>
  <c r="D113" i="4"/>
  <c r="B82" i="4"/>
  <c r="L55" i="4"/>
  <c r="B113" i="4"/>
  <c r="L69" i="4"/>
  <c r="L35" i="4"/>
  <c r="L33" i="4"/>
  <c r="P54" i="4"/>
  <c r="L58" i="4"/>
  <c r="B129" i="4"/>
  <c r="L53" i="4"/>
  <c r="L61" i="4"/>
  <c r="D122" i="4"/>
  <c r="A26" i="4"/>
  <c r="B121" i="4"/>
  <c r="B125" i="4"/>
  <c r="L70" i="4"/>
  <c r="B114" i="4"/>
  <c r="B105" i="4"/>
  <c r="D114" i="4"/>
  <c r="L72" i="4"/>
  <c r="L68" i="4"/>
  <c r="R68" i="4"/>
  <c r="D128" i="4"/>
  <c r="L66" i="4"/>
  <c r="K23" i="4"/>
  <c r="D127" i="4"/>
  <c r="B85" i="4"/>
  <c r="D112" i="4"/>
  <c r="D131" i="4"/>
  <c r="AB82" i="1"/>
  <c r="B98" i="4"/>
  <c r="B96" i="4"/>
  <c r="B87" i="4"/>
  <c r="L39" i="4"/>
  <c r="B135" i="4"/>
  <c r="D83" i="4"/>
  <c r="R67" i="4"/>
  <c r="R72" i="4"/>
  <c r="L44" i="4"/>
  <c r="B79" i="4"/>
  <c r="R55" i="4"/>
  <c r="B109" i="4"/>
  <c r="B120" i="4"/>
  <c r="D100" i="4"/>
  <c r="D136" i="4"/>
  <c r="B108" i="4"/>
  <c r="B116" i="4"/>
  <c r="D115" i="4"/>
  <c r="B117" i="4"/>
  <c r="D85" i="4"/>
  <c r="B103" i="4"/>
  <c r="D98" i="4"/>
  <c r="D93" i="4"/>
  <c r="B95" i="4"/>
  <c r="L71" i="4"/>
  <c r="D138" i="4"/>
  <c r="B137" i="4"/>
  <c r="D135" i="4"/>
  <c r="B119" i="4"/>
  <c r="D137" i="4"/>
  <c r="D86" i="4"/>
  <c r="R62" i="4"/>
  <c r="B74" i="4"/>
  <c r="B78" i="4"/>
  <c r="L56" i="4"/>
  <c r="D89" i="4"/>
  <c r="D118" i="4"/>
  <c r="L60" i="4"/>
  <c r="D116" i="4"/>
  <c r="B115" i="4"/>
  <c r="D87" i="4"/>
  <c r="B110" i="4"/>
  <c r="B81" i="4"/>
  <c r="B76" i="4"/>
  <c r="B92" i="4"/>
  <c r="D106" i="4"/>
  <c r="B83" i="4"/>
  <c r="B133" i="4"/>
  <c r="D121" i="4"/>
  <c r="D95" i="4"/>
  <c r="D76" i="4"/>
  <c r="D97" i="4"/>
  <c r="L62" i="4"/>
  <c r="B97" i="4"/>
  <c r="B128" i="4"/>
  <c r="D94" i="4"/>
  <c r="L38" i="4"/>
  <c r="D125" i="4"/>
  <c r="D107" i="4"/>
  <c r="R61" i="4"/>
  <c r="D99" i="4"/>
  <c r="B126" i="4"/>
  <c r="D132" i="4"/>
  <c r="L36" i="4"/>
  <c r="D134" i="4"/>
  <c r="D104" i="4"/>
  <c r="L50" i="4"/>
  <c r="D91" i="4"/>
  <c r="D82" i="4"/>
  <c r="R65" i="4"/>
  <c r="L67" i="4"/>
  <c r="L42" i="4"/>
  <c r="D110" i="4"/>
  <c r="B101" i="4"/>
  <c r="D109" i="4"/>
  <c r="R69" i="4"/>
  <c r="D103" i="4"/>
  <c r="D75" i="4"/>
  <c r="B130" i="4"/>
  <c r="B73" i="4"/>
  <c r="B80" i="4"/>
  <c r="D105" i="4"/>
  <c r="R63" i="4"/>
  <c r="B88" i="4"/>
  <c r="L41" i="4"/>
  <c r="R66" i="4"/>
  <c r="D123" i="4"/>
  <c r="L51" i="4"/>
  <c r="B99" i="4"/>
  <c r="L63" i="4"/>
  <c r="B111" i="4"/>
  <c r="D108" i="4"/>
  <c r="D111" i="4"/>
  <c r="B102" i="4"/>
  <c r="B112" i="4"/>
  <c r="B136" i="4"/>
  <c r="K26" i="4"/>
  <c r="A23" i="9" l="1"/>
  <c r="J23" i="9" s="1"/>
  <c r="B2" i="1"/>
  <c r="D2" i="1"/>
  <c r="A24" i="7"/>
  <c r="J24" i="7" s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3" i="7"/>
  <c r="B23" i="7"/>
  <c r="N23" i="7"/>
  <c r="J23" i="7"/>
  <c r="N43" i="7"/>
  <c r="B43" i="7"/>
  <c r="F43" i="7"/>
  <c r="J43" i="7"/>
  <c r="F35" i="7"/>
  <c r="B35" i="7"/>
  <c r="J35" i="7"/>
  <c r="N35" i="7"/>
  <c r="A25" i="4"/>
  <c r="L54" i="4"/>
  <c r="AB83" i="1"/>
  <c r="A27" i="4"/>
  <c r="K25" i="4"/>
  <c r="A25" i="1" l="1"/>
  <c r="A25" i="9" s="1"/>
  <c r="F24" i="7"/>
  <c r="N24" i="7"/>
  <c r="B24" i="7"/>
  <c r="A27" i="1"/>
  <c r="A27" i="9" s="1"/>
  <c r="A26" i="7"/>
  <c r="A26" i="9"/>
  <c r="A28" i="4"/>
  <c r="K27" i="4"/>
  <c r="K28" i="4"/>
  <c r="A28" i="1" l="1"/>
  <c r="A25" i="7"/>
  <c r="A27" i="7"/>
  <c r="F27" i="7" s="1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A30" i="4"/>
  <c r="A29" i="4"/>
  <c r="K29" i="4"/>
  <c r="K30" i="4"/>
  <c r="A31" i="4"/>
  <c r="A32" i="4"/>
  <c r="K32" i="4" s="1"/>
  <c r="K31" i="4"/>
  <c r="A31" i="1" l="1"/>
  <c r="A31" i="7" s="1"/>
  <c r="A30" i="1"/>
  <c r="A30" i="7" s="1"/>
  <c r="A28" i="7"/>
  <c r="A28" i="9"/>
  <c r="A32" i="1"/>
  <c r="A32" i="7" s="1"/>
  <c r="F32" i="7" s="1"/>
  <c r="A29" i="1"/>
  <c r="A31" i="9"/>
  <c r="B31" i="9" s="1"/>
  <c r="J27" i="7"/>
  <c r="B27" i="7"/>
  <c r="A30" i="9"/>
  <c r="F30" i="9" s="1"/>
  <c r="B31" i="7"/>
  <c r="J31" i="7"/>
  <c r="F31" i="7"/>
  <c r="F30" i="7"/>
  <c r="J30" i="7"/>
  <c r="B30" i="7"/>
  <c r="B28" i="9" l="1"/>
  <c r="F28" i="9"/>
  <c r="J28" i="9"/>
  <c r="F28" i="7"/>
  <c r="J28" i="7"/>
  <c r="B28" i="7"/>
  <c r="B32" i="7"/>
  <c r="J32" i="7"/>
  <c r="A32" i="9"/>
  <c r="J32" i="9" s="1"/>
  <c r="B32" i="9"/>
  <c r="F32" i="9"/>
  <c r="A29" i="9"/>
  <c r="A29" i="7"/>
  <c r="J31" i="9"/>
  <c r="F31" i="9"/>
  <c r="B30" i="9"/>
  <c r="J30" i="9"/>
  <c r="B29" i="9" l="1"/>
  <c r="J29" i="9"/>
  <c r="F29" i="9"/>
  <c r="B29" i="7"/>
  <c r="F29" i="7"/>
  <c r="J29" i="7"/>
  <c r="D21" i="2" l="1"/>
  <c r="F121" i="1"/>
  <c r="C131" i="1"/>
  <c r="D71" i="1"/>
  <c r="G46" i="1"/>
  <c r="F99" i="1"/>
  <c r="D93" i="1"/>
  <c r="B131" i="1"/>
  <c r="E92" i="1"/>
  <c r="E49" i="1"/>
  <c r="D110" i="1"/>
  <c r="E106" i="1"/>
  <c r="D14" i="1"/>
  <c r="E90" i="1"/>
  <c r="E136" i="1"/>
  <c r="C40" i="1"/>
  <c r="E42" i="1"/>
  <c r="C103" i="1"/>
  <c r="C50" i="1"/>
  <c r="C19" i="1"/>
  <c r="G133" i="1"/>
  <c r="B9" i="1"/>
  <c r="E54" i="1"/>
  <c r="D94" i="1"/>
  <c r="C22" i="1"/>
  <c r="B54" i="1"/>
  <c r="D118" i="1"/>
  <c r="G40" i="1"/>
  <c r="G135" i="1"/>
  <c r="F128" i="1"/>
  <c r="G123" i="1"/>
  <c r="B76" i="1"/>
  <c r="G37" i="1"/>
  <c r="D124" i="1"/>
  <c r="F20" i="1"/>
  <c r="E95" i="1"/>
  <c r="E117" i="1"/>
  <c r="G65" i="1"/>
  <c r="F42" i="1"/>
  <c r="C78" i="1"/>
  <c r="G118" i="1"/>
  <c r="B52" i="1"/>
  <c r="G51" i="1"/>
  <c r="F88" i="1"/>
  <c r="F89" i="1"/>
  <c r="F11" i="1"/>
  <c r="B15" i="1"/>
  <c r="C23" i="1"/>
  <c r="F106" i="1"/>
  <c r="G99" i="1"/>
  <c r="F76" i="1"/>
  <c r="G126" i="1"/>
  <c r="E21" i="1"/>
  <c r="E33" i="1"/>
  <c r="B81" i="1"/>
  <c r="D112" i="1"/>
  <c r="B29" i="1"/>
  <c r="G82" i="1"/>
  <c r="C54" i="1"/>
  <c r="B60" i="1"/>
  <c r="D109" i="1"/>
  <c r="E15" i="1"/>
  <c r="B78" i="1"/>
  <c r="F82" i="1"/>
  <c r="E69" i="1"/>
  <c r="E115" i="1"/>
  <c r="E110" i="1"/>
  <c r="D113" i="1"/>
  <c r="B112" i="1"/>
  <c r="F63" i="1"/>
  <c r="E45" i="1"/>
  <c r="F17" i="1"/>
  <c r="E89" i="1"/>
  <c r="G30" i="1"/>
  <c r="F107" i="1"/>
  <c r="G83" i="1"/>
  <c r="F83" i="1"/>
  <c r="F59" i="1"/>
  <c r="C33" i="1"/>
  <c r="B110" i="1"/>
  <c r="G134" i="1"/>
  <c r="C45" i="1"/>
  <c r="B103" i="1"/>
  <c r="C79" i="1"/>
  <c r="D111" i="1"/>
  <c r="G61" i="1"/>
  <c r="C70" i="1"/>
  <c r="B47" i="1"/>
  <c r="C116" i="1"/>
  <c r="C80" i="1"/>
  <c r="E70" i="1"/>
  <c r="G79" i="1"/>
  <c r="F55" i="1"/>
  <c r="D135" i="1"/>
  <c r="G87" i="1"/>
  <c r="F131" i="1"/>
  <c r="E83" i="1"/>
  <c r="C134" i="1"/>
  <c r="B129" i="1"/>
  <c r="C125" i="1"/>
  <c r="D43" i="1"/>
  <c r="B102" i="1"/>
  <c r="C14" i="1"/>
  <c r="C132" i="1"/>
  <c r="F5" i="1"/>
  <c r="F93" i="1"/>
  <c r="E31" i="1"/>
  <c r="C96" i="1"/>
  <c r="D60" i="1"/>
  <c r="C53" i="1"/>
  <c r="E135" i="1"/>
  <c r="F132" i="1"/>
  <c r="B16" i="1"/>
  <c r="C99" i="1"/>
  <c r="F14" i="1"/>
  <c r="B65" i="1"/>
  <c r="D24" i="1"/>
  <c r="C84" i="1"/>
  <c r="D27" i="1"/>
  <c r="C98" i="1"/>
  <c r="B122" i="1"/>
  <c r="B58" i="1"/>
  <c r="E93" i="1"/>
  <c r="G17" i="1"/>
  <c r="E67" i="1"/>
  <c r="E123" i="1"/>
  <c r="C75" i="1"/>
  <c r="C57" i="1"/>
  <c r="C30" i="1"/>
  <c r="G9" i="1"/>
  <c r="E130" i="1"/>
  <c r="G80" i="1"/>
  <c r="E66" i="1"/>
  <c r="F32" i="1"/>
  <c r="E62" i="1"/>
  <c r="E44" i="1"/>
  <c r="G97" i="1"/>
  <c r="C67" i="1"/>
  <c r="B138" i="1"/>
  <c r="E38" i="1"/>
  <c r="C138" i="1"/>
  <c r="D22" i="1"/>
  <c r="F16" i="1"/>
  <c r="G16" i="1"/>
  <c r="D75" i="1"/>
  <c r="F86" i="1"/>
  <c r="E55" i="1"/>
  <c r="D33" i="1"/>
  <c r="D34" i="1"/>
  <c r="E82" i="1"/>
  <c r="G23" i="1"/>
  <c r="D129" i="1"/>
  <c r="F13" i="1"/>
  <c r="B79" i="1"/>
  <c r="C100" i="1"/>
  <c r="B111" i="1"/>
  <c r="B77" i="1"/>
  <c r="B28" i="1"/>
  <c r="G112" i="1"/>
  <c r="D92" i="1"/>
  <c r="D49" i="1"/>
  <c r="C76" i="1"/>
  <c r="B91" i="1"/>
  <c r="G32" i="1"/>
  <c r="E50" i="1"/>
  <c r="D59" i="1"/>
  <c r="B71" i="1"/>
  <c r="F101" i="1"/>
  <c r="C26" i="1"/>
  <c r="F41" i="1"/>
  <c r="B36" i="1"/>
  <c r="G128" i="1"/>
  <c r="B63" i="1"/>
  <c r="G77" i="1"/>
  <c r="C28" i="1"/>
  <c r="B95" i="1"/>
  <c r="F126" i="1"/>
  <c r="G27" i="1"/>
  <c r="E23" i="1"/>
  <c r="G136" i="1"/>
  <c r="E27" i="1"/>
  <c r="G41" i="1"/>
  <c r="E56" i="1"/>
  <c r="C11" i="1"/>
  <c r="E46" i="1"/>
  <c r="C92" i="1"/>
  <c r="B74" i="1"/>
  <c r="C126" i="1"/>
  <c r="C137" i="1"/>
  <c r="C10" i="1"/>
  <c r="F38" i="1"/>
  <c r="F47" i="1"/>
  <c r="F33" i="1"/>
  <c r="C101" i="1"/>
  <c r="E71" i="1"/>
  <c r="E87" i="1"/>
  <c r="D10" i="1"/>
  <c r="G50" i="1"/>
  <c r="D15" i="1"/>
  <c r="C90" i="1"/>
  <c r="B127" i="1"/>
  <c r="C52" i="1"/>
  <c r="D82" i="1"/>
  <c r="C119" i="1"/>
  <c r="G120" i="1"/>
  <c r="B93" i="1"/>
  <c r="F43" i="1"/>
  <c r="G95" i="1"/>
  <c r="F97" i="1"/>
  <c r="F112" i="1"/>
  <c r="E120" i="1"/>
  <c r="G113" i="1"/>
  <c r="D80" i="1"/>
  <c r="E79" i="1"/>
  <c r="E96" i="1"/>
  <c r="E36" i="1"/>
  <c r="C32" i="1"/>
  <c r="B87" i="1"/>
  <c r="G124" i="1"/>
  <c r="F45" i="1"/>
  <c r="G86" i="1"/>
  <c r="G15" i="1"/>
  <c r="E138" i="1"/>
  <c r="G107" i="1"/>
  <c r="C128" i="1"/>
  <c r="F34" i="1"/>
  <c r="G91" i="1"/>
  <c r="B119" i="1"/>
  <c r="G106" i="1"/>
  <c r="D87" i="1"/>
  <c r="G122" i="1"/>
  <c r="D42" i="1"/>
  <c r="B38" i="1"/>
  <c r="E125" i="1"/>
  <c r="E113" i="1"/>
  <c r="D41" i="1"/>
  <c r="C13" i="1"/>
  <c r="G132" i="1"/>
  <c r="B83" i="1"/>
  <c r="C34" i="1"/>
  <c r="D136" i="1"/>
  <c r="B67" i="1"/>
  <c r="G6" i="1"/>
  <c r="D65" i="1"/>
  <c r="D8" i="1"/>
  <c r="F116" i="1"/>
  <c r="E10" i="1"/>
  <c r="C104" i="1"/>
  <c r="F78" i="1"/>
  <c r="G5" i="1"/>
  <c r="G24" i="1"/>
  <c r="E107" i="1"/>
  <c r="C108" i="1"/>
  <c r="B99" i="1"/>
  <c r="G127" i="1"/>
  <c r="G100" i="1"/>
  <c r="E133" i="1"/>
  <c r="F105" i="1"/>
  <c r="G36" i="1"/>
  <c r="D13" i="1"/>
  <c r="D20" i="1"/>
  <c r="B64" i="1"/>
  <c r="B8" i="1"/>
  <c r="D12" i="1"/>
  <c r="G105" i="1"/>
  <c r="C83" i="1"/>
  <c r="B92" i="1"/>
  <c r="F125" i="1"/>
  <c r="G7" i="1"/>
  <c r="E91" i="1"/>
  <c r="C48" i="1"/>
  <c r="D7" i="1"/>
  <c r="B22" i="1"/>
  <c r="C81" i="1"/>
  <c r="C64" i="1"/>
  <c r="D50" i="1"/>
  <c r="C51" i="1"/>
  <c r="G116" i="1"/>
  <c r="E131" i="1"/>
  <c r="E99" i="1"/>
  <c r="G48" i="1"/>
  <c r="F102" i="1"/>
  <c r="B53" i="1"/>
  <c r="D134" i="1"/>
  <c r="B136" i="1"/>
  <c r="C112" i="1"/>
  <c r="B86" i="1"/>
  <c r="C42" i="1"/>
  <c r="B46" i="1"/>
  <c r="D19" i="1"/>
  <c r="B59" i="1"/>
  <c r="G96" i="1"/>
  <c r="E40" i="1"/>
  <c r="B13" i="1"/>
  <c r="B7" i="1"/>
  <c r="D96" i="1"/>
  <c r="B98" i="1"/>
  <c r="B97" i="1"/>
  <c r="F29" i="1"/>
  <c r="D17" i="1"/>
  <c r="G35" i="1"/>
  <c r="D125" i="1"/>
  <c r="C69" i="1"/>
  <c r="B50" i="1"/>
  <c r="G22" i="1"/>
  <c r="G72" i="1"/>
  <c r="E100" i="1"/>
  <c r="D44" i="1"/>
  <c r="C118" i="1"/>
  <c r="F87" i="1"/>
  <c r="G102" i="1"/>
  <c r="B80" i="1"/>
  <c r="D70" i="1"/>
  <c r="F22" i="1"/>
  <c r="B68" i="1"/>
  <c r="F21" i="1"/>
  <c r="D51" i="1"/>
  <c r="D90" i="1"/>
  <c r="B49" i="1"/>
  <c r="D114" i="1"/>
  <c r="G111" i="1"/>
  <c r="G137" i="1"/>
  <c r="G47" i="1"/>
  <c r="F46" i="1"/>
  <c r="G75" i="1"/>
  <c r="G103" i="1"/>
  <c r="E57" i="1"/>
  <c r="D52" i="1"/>
  <c r="F57" i="1"/>
  <c r="D62" i="1"/>
  <c r="F117" i="1"/>
  <c r="G49" i="1"/>
  <c r="G59" i="1"/>
  <c r="C63" i="1"/>
  <c r="E16" i="1"/>
  <c r="C105" i="1"/>
  <c r="D68" i="1"/>
  <c r="B43" i="1"/>
  <c r="B44" i="1"/>
  <c r="C41" i="1"/>
  <c r="F74" i="1"/>
  <c r="D35" i="1"/>
  <c r="G26" i="1"/>
  <c r="D97" i="1"/>
  <c r="B134" i="1"/>
  <c r="C121" i="1"/>
  <c r="C85" i="1"/>
  <c r="E137" i="1"/>
  <c r="E8" i="1"/>
  <c r="F31" i="1"/>
  <c r="F25" i="1"/>
  <c r="F130" i="1"/>
  <c r="B100" i="1"/>
  <c r="E127" i="1"/>
  <c r="D123" i="1"/>
  <c r="D36" i="1"/>
  <c r="E60" i="1"/>
  <c r="C66" i="1"/>
  <c r="D61" i="1"/>
  <c r="B21" i="1"/>
  <c r="F64" i="1"/>
  <c r="E78" i="1"/>
  <c r="F23" i="1"/>
  <c r="G38" i="1"/>
  <c r="G90" i="1"/>
  <c r="D107" i="1"/>
  <c r="C93" i="1"/>
  <c r="C114" i="1"/>
  <c r="D54" i="1"/>
  <c r="F65" i="1"/>
  <c r="D138" i="1"/>
  <c r="D99" i="1"/>
  <c r="E32" i="1"/>
  <c r="D56" i="1"/>
  <c r="B132" i="1"/>
  <c r="C129" i="1"/>
  <c r="G20" i="1"/>
  <c r="D55" i="1"/>
  <c r="F56" i="1"/>
  <c r="F98" i="1"/>
  <c r="G125" i="1"/>
  <c r="B96" i="1"/>
  <c r="D83" i="1"/>
  <c r="G33" i="1"/>
  <c r="D18" i="1"/>
  <c r="B73" i="1"/>
  <c r="B133" i="1"/>
  <c r="E128" i="1"/>
  <c r="D84" i="1"/>
  <c r="F61" i="1"/>
  <c r="F135" i="1"/>
  <c r="G58" i="1"/>
  <c r="F52" i="1"/>
  <c r="C91" i="1"/>
  <c r="F40" i="1"/>
  <c r="E7" i="1"/>
  <c r="G109" i="1"/>
  <c r="F27" i="1"/>
  <c r="D89" i="1"/>
  <c r="G81" i="1"/>
  <c r="C68" i="1"/>
  <c r="D30" i="1"/>
  <c r="F100" i="1"/>
  <c r="F39" i="1"/>
  <c r="C58" i="1"/>
  <c r="C127" i="1"/>
  <c r="E103" i="1"/>
  <c r="F124" i="1"/>
  <c r="C65" i="1"/>
  <c r="B88" i="1"/>
  <c r="D48" i="1"/>
  <c r="G54" i="1"/>
  <c r="E74" i="1"/>
  <c r="E114" i="1"/>
  <c r="D105" i="1"/>
  <c r="C24" i="1"/>
  <c r="F54" i="1"/>
  <c r="B89" i="1"/>
  <c r="F91" i="1"/>
  <c r="F67" i="1"/>
  <c r="G13" i="1"/>
  <c r="B116" i="1"/>
  <c r="C97" i="1"/>
  <c r="D37" i="1"/>
  <c r="E35" i="1"/>
  <c r="D72" i="1"/>
  <c r="C47" i="1"/>
  <c r="B115" i="1"/>
  <c r="G93" i="1"/>
  <c r="C38" i="1"/>
  <c r="B85" i="1"/>
  <c r="C136" i="1"/>
  <c r="B33" i="1"/>
  <c r="G31" i="1"/>
  <c r="C122" i="1"/>
  <c r="F53" i="1"/>
  <c r="B82" i="1"/>
  <c r="F69" i="1"/>
  <c r="G10" i="1"/>
  <c r="G29" i="1"/>
  <c r="B34" i="1"/>
  <c r="B101" i="1"/>
  <c r="F50" i="1"/>
  <c r="E81" i="1"/>
  <c r="D121" i="1"/>
  <c r="C123" i="1"/>
  <c r="G21" i="1"/>
  <c r="B128" i="1"/>
  <c r="F6" i="1"/>
  <c r="F104" i="1"/>
  <c r="B114" i="1"/>
  <c r="C15" i="1"/>
  <c r="F79" i="1"/>
  <c r="F35" i="1"/>
  <c r="B84" i="1"/>
  <c r="B104" i="1"/>
  <c r="F12" i="1"/>
  <c r="D131" i="1"/>
  <c r="D74" i="1"/>
  <c r="D32" i="1"/>
  <c r="B105" i="1"/>
  <c r="E48" i="1"/>
  <c r="C135" i="1"/>
  <c r="E61" i="1"/>
  <c r="E43" i="1"/>
  <c r="E12" i="1"/>
  <c r="F133" i="1"/>
  <c r="G63" i="1"/>
  <c r="D39" i="1"/>
  <c r="F110" i="1"/>
  <c r="E94" i="1"/>
  <c r="G68" i="1"/>
  <c r="C113" i="1"/>
  <c r="F90" i="1"/>
  <c r="F70" i="1"/>
  <c r="D95" i="1"/>
  <c r="F49" i="1"/>
  <c r="B19" i="1"/>
  <c r="B42" i="1"/>
  <c r="E80" i="1"/>
  <c r="C109" i="1"/>
  <c r="B55" i="1"/>
  <c r="G138" i="1"/>
  <c r="E85" i="1"/>
  <c r="C18" i="1"/>
  <c r="D66" i="1"/>
  <c r="B11" i="1"/>
  <c r="E134" i="1"/>
  <c r="C37" i="1"/>
  <c r="C106" i="1"/>
  <c r="C120" i="1"/>
  <c r="E121" i="1"/>
  <c r="F36" i="1"/>
  <c r="B113" i="1"/>
  <c r="D115" i="1"/>
  <c r="D29" i="1"/>
  <c r="D16" i="1"/>
  <c r="G115" i="1"/>
  <c r="F26" i="1"/>
  <c r="B106" i="1"/>
  <c r="B130" i="1"/>
  <c r="C21" i="1"/>
  <c r="D130" i="1"/>
  <c r="F114" i="1"/>
  <c r="D25" i="1"/>
  <c r="D46" i="1"/>
  <c r="C115" i="1"/>
  <c r="F85" i="1"/>
  <c r="D28" i="1"/>
  <c r="B45" i="1"/>
  <c r="D31" i="1"/>
  <c r="F72" i="1"/>
  <c r="G94" i="1"/>
  <c r="E75" i="1"/>
  <c r="D9" i="1"/>
  <c r="E30" i="1"/>
  <c r="D126" i="1"/>
  <c r="G85" i="1"/>
  <c r="F44" i="1"/>
  <c r="G11" i="1"/>
  <c r="D77" i="1"/>
  <c r="D58" i="1"/>
  <c r="D21" i="1"/>
  <c r="F71" i="1"/>
  <c r="F127" i="1"/>
  <c r="D40" i="1"/>
  <c r="F28" i="1"/>
  <c r="B108" i="1"/>
  <c r="C16" i="1"/>
  <c r="E9" i="1"/>
  <c r="E116" i="1"/>
  <c r="F123" i="1"/>
  <c r="B126" i="1"/>
  <c r="F111" i="1"/>
  <c r="E20" i="1"/>
  <c r="B56" i="1"/>
  <c r="E72" i="1"/>
  <c r="B39" i="1"/>
  <c r="B35" i="1"/>
  <c r="G121" i="1"/>
  <c r="E37" i="1"/>
  <c r="C60" i="1"/>
  <c r="B70" i="1"/>
  <c r="B24" i="1"/>
  <c r="D122" i="1"/>
  <c r="B37" i="1"/>
  <c r="C43" i="1"/>
  <c r="E53" i="1"/>
  <c r="F77" i="1"/>
  <c r="D47" i="1"/>
  <c r="C95" i="1"/>
  <c r="D108" i="1"/>
  <c r="G84" i="1"/>
  <c r="F84" i="1"/>
  <c r="C110" i="1"/>
  <c r="D79" i="1"/>
  <c r="E129" i="1"/>
  <c r="F113" i="1"/>
  <c r="F115" i="1"/>
  <c r="C77" i="1"/>
  <c r="E77" i="1"/>
  <c r="G108" i="1"/>
  <c r="D86" i="1"/>
  <c r="F58" i="1"/>
  <c r="E51" i="1"/>
  <c r="C133" i="1"/>
  <c r="G64" i="1"/>
  <c r="E112" i="1"/>
  <c r="F51" i="1"/>
  <c r="F136" i="1"/>
  <c r="B125" i="1"/>
  <c r="B117" i="1"/>
  <c r="F75" i="1"/>
  <c r="G52" i="1"/>
  <c r="C29" i="1"/>
  <c r="C59" i="1"/>
  <c r="C71" i="1"/>
  <c r="D38" i="1"/>
  <c r="B57" i="1"/>
  <c r="F30" i="1"/>
  <c r="G73" i="1"/>
  <c r="E58" i="1"/>
  <c r="D127" i="1"/>
  <c r="C56" i="1"/>
  <c r="E41" i="1"/>
  <c r="G19" i="1"/>
  <c r="G130" i="1"/>
  <c r="D78" i="1"/>
  <c r="F8" i="1"/>
  <c r="B30" i="1"/>
  <c r="B14" i="1"/>
  <c r="G12" i="1"/>
  <c r="G67" i="1"/>
  <c r="C20" i="1"/>
  <c r="D116" i="1"/>
  <c r="G101" i="1"/>
  <c r="D57" i="1"/>
  <c r="D23" i="1"/>
  <c r="G8" i="1"/>
  <c r="C36" i="1"/>
  <c r="C87" i="1"/>
  <c r="E86" i="1"/>
  <c r="E124" i="1"/>
  <c r="B75" i="1"/>
  <c r="D128" i="1"/>
  <c r="D102" i="1"/>
  <c r="F66" i="1"/>
  <c r="C62" i="1"/>
  <c r="C117" i="1"/>
  <c r="E122" i="1"/>
  <c r="C102" i="1"/>
  <c r="D106" i="1"/>
  <c r="F81" i="1"/>
  <c r="D132" i="1"/>
  <c r="F94" i="1"/>
  <c r="E29" i="1"/>
  <c r="E19" i="1"/>
  <c r="G45" i="1"/>
  <c r="B72" i="1"/>
  <c r="F68" i="1"/>
  <c r="B40" i="1"/>
  <c r="B23" i="1"/>
  <c r="D64" i="1"/>
  <c r="B121" i="1"/>
  <c r="C72" i="1"/>
  <c r="D101" i="1"/>
  <c r="G42" i="1"/>
  <c r="G98" i="1"/>
  <c r="F134" i="1"/>
  <c r="E88" i="1"/>
  <c r="B90" i="1"/>
  <c r="E111" i="1"/>
  <c r="G18" i="1"/>
  <c r="E64" i="1"/>
  <c r="G66" i="1"/>
  <c r="E24" i="1"/>
  <c r="C61" i="1"/>
  <c r="B51" i="1"/>
  <c r="D133" i="1"/>
  <c r="G104" i="1"/>
  <c r="C44" i="1"/>
  <c r="F10" i="1"/>
  <c r="G62" i="1"/>
  <c r="E97" i="1"/>
  <c r="F48" i="1"/>
  <c r="F96" i="1"/>
  <c r="C86" i="1"/>
  <c r="E73" i="1"/>
  <c r="E109" i="1"/>
  <c r="B32" i="1"/>
  <c r="B17" i="1"/>
  <c r="F103" i="1"/>
  <c r="G34" i="1"/>
  <c r="B107" i="1"/>
  <c r="G44" i="1"/>
  <c r="D103" i="1"/>
  <c r="E101" i="1"/>
  <c r="B27" i="1"/>
  <c r="G92" i="1"/>
  <c r="E119" i="1"/>
  <c r="C25" i="1"/>
  <c r="E76" i="1"/>
  <c r="C31" i="1"/>
  <c r="D100" i="1"/>
  <c r="F18" i="1"/>
  <c r="E26" i="1"/>
  <c r="C88" i="1"/>
  <c r="E52" i="1"/>
  <c r="C17" i="1"/>
  <c r="G78" i="1"/>
  <c r="E17" i="1"/>
  <c r="E104" i="1"/>
  <c r="E14" i="1"/>
  <c r="C89" i="1"/>
  <c r="E28" i="1"/>
  <c r="D53" i="1"/>
  <c r="B62" i="1"/>
  <c r="F19" i="1"/>
  <c r="E108" i="1"/>
  <c r="F92" i="1"/>
  <c r="B61" i="1"/>
  <c r="E126" i="1"/>
  <c r="B41" i="1"/>
  <c r="D76" i="1"/>
  <c r="D119" i="1"/>
  <c r="E98" i="1"/>
  <c r="C8" i="1"/>
  <c r="F129" i="1"/>
  <c r="B31" i="1"/>
  <c r="G114" i="1"/>
  <c r="F120" i="1"/>
  <c r="C111" i="1"/>
  <c r="F122" i="1"/>
  <c r="B25" i="1"/>
  <c r="F60" i="1"/>
  <c r="F95" i="1"/>
  <c r="D81" i="1"/>
  <c r="G76" i="1"/>
  <c r="E68" i="1"/>
  <c r="C12" i="1"/>
  <c r="B69" i="1"/>
  <c r="B135" i="1"/>
  <c r="F73" i="1"/>
  <c r="B94" i="1"/>
  <c r="B26" i="1"/>
  <c r="F118" i="1"/>
  <c r="G57" i="1"/>
  <c r="E59" i="1"/>
  <c r="D85" i="1"/>
  <c r="G131" i="1"/>
  <c r="C94" i="1"/>
  <c r="G70" i="1"/>
  <c r="E47" i="1"/>
  <c r="D117" i="1"/>
  <c r="C27" i="1"/>
  <c r="C49" i="1"/>
  <c r="E84" i="1"/>
  <c r="D45" i="1"/>
  <c r="E105" i="1"/>
  <c r="E39" i="1"/>
  <c r="B48" i="1"/>
  <c r="B109" i="1"/>
  <c r="E22" i="1"/>
  <c r="E63" i="1"/>
  <c r="E102" i="1"/>
  <c r="B12" i="1"/>
  <c r="F109" i="1"/>
  <c r="F119" i="1"/>
  <c r="G43" i="1"/>
  <c r="D67" i="1"/>
  <c r="E132" i="1"/>
  <c r="G129" i="1"/>
  <c r="E25" i="1"/>
  <c r="D88" i="1"/>
  <c r="G74" i="1"/>
  <c r="F80" i="1"/>
  <c r="B66" i="1"/>
  <c r="G89" i="1"/>
  <c r="G119" i="1"/>
  <c r="F62" i="1"/>
  <c r="C124" i="1"/>
  <c r="E65" i="1"/>
  <c r="D91" i="1"/>
  <c r="D120" i="1"/>
  <c r="B10" i="1"/>
  <c r="F24" i="1"/>
  <c r="C74" i="1"/>
  <c r="F108" i="1"/>
  <c r="D104" i="1"/>
  <c r="E34" i="1"/>
  <c r="C130" i="1"/>
  <c r="F7" i="1"/>
  <c r="D98" i="1"/>
  <c r="B123" i="1"/>
  <c r="C35" i="1"/>
  <c r="B137" i="1"/>
  <c r="C46" i="1"/>
  <c r="F9" i="1"/>
  <c r="C55" i="1"/>
  <c r="F15" i="1"/>
  <c r="D69" i="1"/>
  <c r="C9" i="1"/>
  <c r="D11" i="1"/>
  <c r="E13" i="1"/>
  <c r="F138" i="1"/>
  <c r="G55" i="1"/>
  <c r="C82" i="1"/>
  <c r="F37" i="1"/>
  <c r="G25" i="1"/>
  <c r="G53" i="1"/>
  <c r="C73" i="1"/>
  <c r="G117" i="1"/>
  <c r="D137" i="1"/>
  <c r="E11" i="1"/>
  <c r="B18" i="1"/>
  <c r="C39" i="1"/>
  <c r="E118" i="1"/>
  <c r="E18" i="1"/>
  <c r="G60" i="1"/>
  <c r="G71" i="1"/>
  <c r="G14" i="1"/>
  <c r="C107" i="1"/>
  <c r="D26" i="1"/>
  <c r="D73" i="1"/>
  <c r="G69" i="1"/>
  <c r="C7" i="1"/>
  <c r="G28" i="1"/>
  <c r="G110" i="1"/>
  <c r="B120" i="1"/>
  <c r="G39" i="1"/>
  <c r="D63" i="1"/>
  <c r="B118" i="1"/>
  <c r="G56" i="1"/>
  <c r="F137" i="1"/>
  <c r="B124" i="1"/>
  <c r="G88" i="1"/>
  <c r="B20" i="1"/>
  <c r="C20" i="9" l="1"/>
  <c r="D20" i="9"/>
  <c r="C20" i="7"/>
  <c r="D20" i="7"/>
  <c r="I20" i="1"/>
  <c r="N88" i="1"/>
  <c r="X88" i="9"/>
  <c r="X88" i="7"/>
  <c r="W88" i="7"/>
  <c r="W88" i="9"/>
  <c r="D124" i="7"/>
  <c r="D124" i="9"/>
  <c r="I124" i="1"/>
  <c r="C124" i="7"/>
  <c r="C124" i="9"/>
  <c r="T137" i="9"/>
  <c r="M137" i="1"/>
  <c r="S137" i="9"/>
  <c r="T137" i="7"/>
  <c r="S137" i="7"/>
  <c r="N56" i="1"/>
  <c r="W56" i="7"/>
  <c r="X56" i="9"/>
  <c r="X56" i="7"/>
  <c r="W56" i="9"/>
  <c r="D118" i="7"/>
  <c r="C118" i="9"/>
  <c r="I118" i="1"/>
  <c r="C118" i="7"/>
  <c r="D118" i="9"/>
  <c r="K63" i="1"/>
  <c r="L63" i="7"/>
  <c r="L63" i="9"/>
  <c r="K63" i="7"/>
  <c r="K63" i="9"/>
  <c r="N39" i="1"/>
  <c r="W39" i="7"/>
  <c r="X39" i="7"/>
  <c r="W39" i="9"/>
  <c r="X39" i="9"/>
  <c r="C120" i="9"/>
  <c r="I120" i="1"/>
  <c r="D120" i="9"/>
  <c r="C120" i="7"/>
  <c r="D120" i="7"/>
  <c r="X110" i="7"/>
  <c r="W110" i="9"/>
  <c r="N110" i="1"/>
  <c r="W110" i="7"/>
  <c r="X110" i="9"/>
  <c r="X28" i="9"/>
  <c r="W28" i="7"/>
  <c r="N28" i="1"/>
  <c r="X28" i="7"/>
  <c r="W28" i="9"/>
  <c r="H7" i="7"/>
  <c r="G7" i="7"/>
  <c r="J7" i="1"/>
  <c r="H7" i="9"/>
  <c r="G7" i="9"/>
  <c r="W69" i="9"/>
  <c r="X69" i="9"/>
  <c r="N69" i="1"/>
  <c r="X69" i="7"/>
  <c r="W69" i="7"/>
  <c r="K73" i="1"/>
  <c r="L73" i="9"/>
  <c r="L73" i="7"/>
  <c r="K73" i="9"/>
  <c r="K73" i="7"/>
  <c r="K26" i="7"/>
  <c r="K26" i="1"/>
  <c r="L26" i="9"/>
  <c r="L26" i="7"/>
  <c r="K26" i="9"/>
  <c r="G107" i="7"/>
  <c r="J107" i="1"/>
  <c r="G107" i="9"/>
  <c r="H107" i="7"/>
  <c r="H107" i="9"/>
  <c r="N14" i="1"/>
  <c r="X14" i="7"/>
  <c r="W14" i="7"/>
  <c r="W14" i="9"/>
  <c r="X14" i="9"/>
  <c r="W71" i="9"/>
  <c r="W71" i="7"/>
  <c r="X71" i="7"/>
  <c r="N71" i="1"/>
  <c r="X71" i="9"/>
  <c r="N60" i="1"/>
  <c r="W60" i="7"/>
  <c r="X60" i="9"/>
  <c r="W60" i="9"/>
  <c r="X60" i="7"/>
  <c r="O18" i="7"/>
  <c r="P18" i="7"/>
  <c r="P18" i="9"/>
  <c r="L18" i="1"/>
  <c r="O18" i="9"/>
  <c r="P118" i="9"/>
  <c r="O118" i="7"/>
  <c r="O118" i="9"/>
  <c r="L118" i="1"/>
  <c r="P118" i="7"/>
  <c r="H39" i="7"/>
  <c r="G39" i="9"/>
  <c r="G39" i="7"/>
  <c r="J39" i="1"/>
  <c r="H39" i="9"/>
  <c r="C18" i="7"/>
  <c r="C18" i="9"/>
  <c r="D18" i="7"/>
  <c r="D18" i="9"/>
  <c r="I18" i="1"/>
  <c r="P11" i="9"/>
  <c r="O11" i="7"/>
  <c r="L11" i="1"/>
  <c r="O11" i="9"/>
  <c r="P11" i="7"/>
  <c r="L137" i="7"/>
  <c r="K137" i="7"/>
  <c r="L137" i="9"/>
  <c r="K137" i="9"/>
  <c r="K137" i="1"/>
  <c r="N117" i="1"/>
  <c r="W117" i="7"/>
  <c r="W117" i="9"/>
  <c r="X117" i="7"/>
  <c r="X117" i="9"/>
  <c r="H73" i="7"/>
  <c r="H73" i="9"/>
  <c r="G73" i="9"/>
  <c r="J73" i="1"/>
  <c r="G73" i="7"/>
  <c r="X53" i="7"/>
  <c r="X53" i="9"/>
  <c r="N53" i="1"/>
  <c r="W53" i="9"/>
  <c r="W53" i="7"/>
  <c r="W25" i="7"/>
  <c r="N25" i="1"/>
  <c r="W25" i="9"/>
  <c r="X25" i="9"/>
  <c r="X25" i="7"/>
  <c r="S37" i="9"/>
  <c r="T37" i="7"/>
  <c r="S37" i="7"/>
  <c r="M37" i="1"/>
  <c r="T37" i="9"/>
  <c r="J82" i="1"/>
  <c r="G82" i="9"/>
  <c r="H82" i="9"/>
  <c r="H82" i="7"/>
  <c r="G82" i="7"/>
  <c r="X55" i="7"/>
  <c r="N55" i="1"/>
  <c r="W55" i="7"/>
  <c r="X55" i="9"/>
  <c r="W55" i="9"/>
  <c r="M138" i="1"/>
  <c r="S138" i="7"/>
  <c r="T138" i="9"/>
  <c r="S138" i="9"/>
  <c r="T138" i="7"/>
  <c r="P13" i="7"/>
  <c r="O13" i="9"/>
  <c r="L13" i="1"/>
  <c r="P13" i="9"/>
  <c r="O13" i="7"/>
  <c r="K11" i="7"/>
  <c r="K11" i="1"/>
  <c r="L11" i="7"/>
  <c r="L11" i="9"/>
  <c r="K11" i="9"/>
  <c r="H9" i="9"/>
  <c r="G9" i="7"/>
  <c r="J9" i="1"/>
  <c r="G9" i="9"/>
  <c r="H9" i="7"/>
  <c r="K69" i="9"/>
  <c r="K69" i="1"/>
  <c r="K69" i="7"/>
  <c r="L69" i="9"/>
  <c r="L69" i="7"/>
  <c r="S15" i="9"/>
  <c r="T15" i="7"/>
  <c r="S15" i="7"/>
  <c r="T15" i="9"/>
  <c r="M15" i="1"/>
  <c r="G55" i="9"/>
  <c r="G55" i="7"/>
  <c r="H55" i="9"/>
  <c r="H55" i="7"/>
  <c r="J55" i="1"/>
  <c r="T9" i="7"/>
  <c r="S9" i="9"/>
  <c r="S9" i="7"/>
  <c r="T9" i="9"/>
  <c r="M9" i="1"/>
  <c r="H46" i="7"/>
  <c r="G46" i="9"/>
  <c r="H46" i="9"/>
  <c r="J46" i="1"/>
  <c r="G46" i="7"/>
  <c r="D137" i="9"/>
  <c r="C137" i="9"/>
  <c r="C137" i="7"/>
  <c r="I137" i="1"/>
  <c r="D137" i="7"/>
  <c r="H35" i="9"/>
  <c r="G35" i="7"/>
  <c r="H35" i="7"/>
  <c r="J35" i="1"/>
  <c r="G35" i="9"/>
  <c r="D123" i="9"/>
  <c r="C123" i="7"/>
  <c r="C123" i="9"/>
  <c r="D123" i="7"/>
  <c r="I123" i="1"/>
  <c r="K98" i="9"/>
  <c r="L98" i="7"/>
  <c r="K98" i="7"/>
  <c r="L98" i="9"/>
  <c r="K98" i="1"/>
  <c r="S7" i="9"/>
  <c r="T7" i="7"/>
  <c r="S7" i="7"/>
  <c r="T7" i="9"/>
  <c r="M7" i="1"/>
  <c r="J130" i="1"/>
  <c r="H130" i="7"/>
  <c r="H130" i="9"/>
  <c r="G130" i="9"/>
  <c r="G130" i="7"/>
  <c r="P34" i="7"/>
  <c r="O34" i="9"/>
  <c r="L34" i="1"/>
  <c r="O34" i="7"/>
  <c r="P34" i="9"/>
  <c r="L104" i="9"/>
  <c r="K104" i="9"/>
  <c r="K104" i="1"/>
  <c r="L104" i="7"/>
  <c r="K104" i="7"/>
  <c r="T108" i="9"/>
  <c r="S108" i="7"/>
  <c r="M108" i="1"/>
  <c r="T108" i="7"/>
  <c r="S108" i="9"/>
  <c r="J74" i="1"/>
  <c r="G74" i="7"/>
  <c r="H74" i="7"/>
  <c r="G74" i="9"/>
  <c r="H74" i="9"/>
  <c r="T24" i="9"/>
  <c r="T24" i="7"/>
  <c r="M24" i="1"/>
  <c r="S24" i="9"/>
  <c r="S24" i="7"/>
  <c r="C10" i="7"/>
  <c r="D10" i="7"/>
  <c r="I10" i="1"/>
  <c r="C10" i="9"/>
  <c r="D10" i="9"/>
  <c r="K120" i="7"/>
  <c r="L120" i="9"/>
  <c r="K120" i="9"/>
  <c r="K120" i="1"/>
  <c r="L120" i="7"/>
  <c r="K91" i="7"/>
  <c r="L91" i="9"/>
  <c r="L91" i="7"/>
  <c r="K91" i="9"/>
  <c r="K91" i="1"/>
  <c r="O65" i="9"/>
  <c r="O65" i="7"/>
  <c r="P65" i="9"/>
  <c r="L65" i="1"/>
  <c r="P65" i="7"/>
  <c r="H124" i="7"/>
  <c r="G124" i="7"/>
  <c r="H124" i="9"/>
  <c r="G124" i="9"/>
  <c r="J124" i="1"/>
  <c r="T62" i="9"/>
  <c r="S62" i="9"/>
  <c r="M62" i="1"/>
  <c r="T62" i="7"/>
  <c r="S62" i="7"/>
  <c r="X119" i="9"/>
  <c r="N119" i="1"/>
  <c r="W119" i="9"/>
  <c r="W119" i="7"/>
  <c r="X119" i="7"/>
  <c r="X89" i="7"/>
  <c r="W89" i="7"/>
  <c r="X89" i="9"/>
  <c r="W89" i="9"/>
  <c r="N89" i="1"/>
  <c r="C66" i="9"/>
  <c r="D66" i="7"/>
  <c r="D66" i="9"/>
  <c r="I66" i="1"/>
  <c r="C66" i="7"/>
  <c r="T80" i="9"/>
  <c r="S80" i="9"/>
  <c r="T80" i="7"/>
  <c r="M80" i="1"/>
  <c r="S80" i="7"/>
  <c r="W74" i="9"/>
  <c r="W74" i="7"/>
  <c r="N74" i="1"/>
  <c r="X74" i="7"/>
  <c r="X74" i="9"/>
  <c r="L88" i="7"/>
  <c r="K88" i="7"/>
  <c r="K88" i="9"/>
  <c r="K88" i="1"/>
  <c r="L88" i="9"/>
  <c r="L25" i="1"/>
  <c r="O25" i="7"/>
  <c r="O25" i="9"/>
  <c r="P25" i="7"/>
  <c r="P25" i="9"/>
  <c r="X129" i="7"/>
  <c r="X129" i="9"/>
  <c r="W129" i="9"/>
  <c r="N129" i="1"/>
  <c r="W129" i="7"/>
  <c r="O132" i="9"/>
  <c r="P132" i="9"/>
  <c r="P132" i="7"/>
  <c r="O132" i="7"/>
  <c r="L132" i="1"/>
  <c r="K67" i="1"/>
  <c r="L67" i="9"/>
  <c r="K67" i="7"/>
  <c r="K67" i="9"/>
  <c r="L67" i="7"/>
  <c r="W43" i="7"/>
  <c r="X43" i="9"/>
  <c r="X43" i="7"/>
  <c r="W43" i="9"/>
  <c r="N43" i="1"/>
  <c r="S119" i="7"/>
  <c r="T119" i="7"/>
  <c r="S119" i="9"/>
  <c r="M119" i="1"/>
  <c r="T119" i="9"/>
  <c r="S109" i="7"/>
  <c r="T109" i="9"/>
  <c r="S109" i="9"/>
  <c r="M109" i="1"/>
  <c r="T109" i="7"/>
  <c r="D12" i="7"/>
  <c r="D12" i="9"/>
  <c r="I12" i="1"/>
  <c r="C12" i="9"/>
  <c r="C12" i="7"/>
  <c r="L102" i="1"/>
  <c r="O102" i="9"/>
  <c r="P102" i="7"/>
  <c r="O102" i="7"/>
  <c r="P102" i="9"/>
  <c r="P63" i="9"/>
  <c r="P63" i="7"/>
  <c r="O63" i="9"/>
  <c r="O63" i="7"/>
  <c r="L63" i="1"/>
  <c r="O22" i="7"/>
  <c r="O22" i="9"/>
  <c r="P22" i="9"/>
  <c r="P22" i="7"/>
  <c r="L22" i="1"/>
  <c r="D109" i="7"/>
  <c r="I109" i="1"/>
  <c r="C109" i="9"/>
  <c r="C109" i="7"/>
  <c r="D109" i="9"/>
  <c r="C48" i="9"/>
  <c r="D48" i="9"/>
  <c r="D48" i="7"/>
  <c r="C48" i="7"/>
  <c r="I48" i="1"/>
  <c r="L39" i="1"/>
  <c r="P39" i="7"/>
  <c r="O39" i="7"/>
  <c r="P39" i="9"/>
  <c r="O39" i="9"/>
  <c r="P105" i="7"/>
  <c r="O105" i="9"/>
  <c r="O105" i="7"/>
  <c r="L105" i="1"/>
  <c r="P105" i="9"/>
  <c r="L45" i="9"/>
  <c r="K45" i="7"/>
  <c r="K45" i="9"/>
  <c r="K45" i="1"/>
  <c r="L45" i="7"/>
  <c r="O84" i="9"/>
  <c r="L84" i="1"/>
  <c r="P84" i="9"/>
  <c r="P84" i="7"/>
  <c r="O84" i="7"/>
  <c r="H49" i="7"/>
  <c r="G49" i="9"/>
  <c r="J49" i="1"/>
  <c r="H49" i="9"/>
  <c r="G49" i="7"/>
  <c r="H27" i="7"/>
  <c r="J27" i="1"/>
  <c r="H27" i="9"/>
  <c r="G27" i="7"/>
  <c r="G27" i="9"/>
  <c r="L117" i="9"/>
  <c r="K117" i="1"/>
  <c r="K117" i="7"/>
  <c r="L117" i="7"/>
  <c r="K117" i="9"/>
  <c r="O47" i="7"/>
  <c r="P47" i="9"/>
  <c r="L47" i="1"/>
  <c r="O47" i="9"/>
  <c r="P47" i="7"/>
  <c r="W70" i="7"/>
  <c r="N70" i="1"/>
  <c r="X70" i="9"/>
  <c r="X70" i="7"/>
  <c r="W70" i="9"/>
  <c r="G94" i="9"/>
  <c r="H94" i="9"/>
  <c r="H94" i="7"/>
  <c r="J94" i="1"/>
  <c r="G94" i="7"/>
  <c r="W131" i="9"/>
  <c r="N131" i="1"/>
  <c r="X131" i="7"/>
  <c r="W131" i="7"/>
  <c r="X131" i="9"/>
  <c r="L85" i="7"/>
  <c r="L85" i="9"/>
  <c r="K85" i="1"/>
  <c r="K85" i="9"/>
  <c r="K85" i="7"/>
  <c r="P59" i="9"/>
  <c r="O59" i="9"/>
  <c r="L59" i="1"/>
  <c r="O59" i="7"/>
  <c r="P59" i="7"/>
  <c r="W57" i="7"/>
  <c r="N57" i="1"/>
  <c r="X57" i="9"/>
  <c r="W57" i="9"/>
  <c r="X57" i="7"/>
  <c r="T118" i="7"/>
  <c r="S118" i="7"/>
  <c r="T118" i="9"/>
  <c r="M118" i="1"/>
  <c r="S118" i="9"/>
  <c r="I26" i="1"/>
  <c r="D26" i="9"/>
  <c r="C26" i="7"/>
  <c r="C26" i="9"/>
  <c r="D26" i="7"/>
  <c r="I94" i="1"/>
  <c r="C94" i="9"/>
  <c r="C94" i="7"/>
  <c r="D94" i="7"/>
  <c r="D94" i="9"/>
  <c r="S73" i="7"/>
  <c r="T73" i="7"/>
  <c r="T73" i="9"/>
  <c r="M73" i="1"/>
  <c r="S73" i="9"/>
  <c r="C135" i="9"/>
  <c r="C135" i="7"/>
  <c r="D135" i="9"/>
  <c r="D135" i="7"/>
  <c r="I135" i="1"/>
  <c r="I69" i="1"/>
  <c r="D69" i="9"/>
  <c r="C69" i="7"/>
  <c r="D69" i="7"/>
  <c r="C69" i="9"/>
  <c r="G12" i="7"/>
  <c r="H12" i="9"/>
  <c r="J12" i="1"/>
  <c r="G12" i="9"/>
  <c r="H12" i="7"/>
  <c r="O68" i="9"/>
  <c r="L68" i="1"/>
  <c r="P68" i="7"/>
  <c r="O68" i="7"/>
  <c r="P68" i="9"/>
  <c r="N76" i="1"/>
  <c r="X76" i="7"/>
  <c r="X76" i="9"/>
  <c r="W76" i="9"/>
  <c r="W76" i="7"/>
  <c r="L81" i="7"/>
  <c r="L81" i="9"/>
  <c r="K81" i="9"/>
  <c r="K81" i="7"/>
  <c r="K81" i="1"/>
  <c r="S95" i="9"/>
  <c r="M95" i="1"/>
  <c r="T95" i="7"/>
  <c r="S95" i="7"/>
  <c r="T95" i="9"/>
  <c r="T60" i="7"/>
  <c r="S60" i="7"/>
  <c r="M60" i="1"/>
  <c r="T60" i="9"/>
  <c r="S60" i="9"/>
  <c r="D25" i="7"/>
  <c r="C25" i="9"/>
  <c r="I25" i="1"/>
  <c r="D25" i="9"/>
  <c r="C25" i="7"/>
  <c r="M122" i="1"/>
  <c r="S122" i="7"/>
  <c r="T122" i="9"/>
  <c r="S122" i="9"/>
  <c r="T122" i="7"/>
  <c r="J111" i="1"/>
  <c r="H111" i="7"/>
  <c r="G111" i="9"/>
  <c r="G111" i="7"/>
  <c r="H111" i="9"/>
  <c r="M120" i="1"/>
  <c r="T120" i="9"/>
  <c r="S120" i="7"/>
  <c r="T120" i="7"/>
  <c r="S120" i="9"/>
  <c r="X114" i="7"/>
  <c r="W114" i="9"/>
  <c r="W114" i="7"/>
  <c r="X114" i="9"/>
  <c r="N114" i="1"/>
  <c r="I31" i="1"/>
  <c r="C31" i="7"/>
  <c r="D31" i="7"/>
  <c r="D31" i="9"/>
  <c r="C31" i="9"/>
  <c r="M129" i="1"/>
  <c r="S129" i="7"/>
  <c r="S129" i="9"/>
  <c r="T129" i="7"/>
  <c r="T129" i="9"/>
  <c r="H8" i="9"/>
  <c r="H8" i="7"/>
  <c r="J8" i="1"/>
  <c r="G8" i="7"/>
  <c r="G8" i="9"/>
  <c r="P98" i="7"/>
  <c r="P98" i="9"/>
  <c r="O98" i="7"/>
  <c r="L98" i="1"/>
  <c r="O98" i="9"/>
  <c r="K119" i="7"/>
  <c r="K119" i="9"/>
  <c r="L119" i="7"/>
  <c r="L119" i="9"/>
  <c r="K119" i="1"/>
  <c r="K76" i="1"/>
  <c r="L76" i="7"/>
  <c r="K76" i="7"/>
  <c r="L76" i="9"/>
  <c r="K76" i="9"/>
  <c r="C41" i="9"/>
  <c r="D41" i="7"/>
  <c r="C41" i="7"/>
  <c r="I41" i="1"/>
  <c r="D41" i="9"/>
  <c r="P126" i="7"/>
  <c r="O126" i="7"/>
  <c r="O126" i="9"/>
  <c r="L126" i="1"/>
  <c r="P126" i="9"/>
  <c r="D61" i="7"/>
  <c r="I61" i="1"/>
  <c r="D61" i="9"/>
  <c r="C61" i="7"/>
  <c r="C61" i="9"/>
  <c r="T92" i="7"/>
  <c r="S92" i="9"/>
  <c r="S92" i="7"/>
  <c r="T92" i="9"/>
  <c r="M92" i="1"/>
  <c r="P108" i="9"/>
  <c r="L108" i="1"/>
  <c r="P108" i="7"/>
  <c r="O108" i="7"/>
  <c r="O108" i="9"/>
  <c r="T19" i="7"/>
  <c r="M19" i="1"/>
  <c r="S19" i="7"/>
  <c r="T19" i="9"/>
  <c r="S19" i="9"/>
  <c r="C62" i="7"/>
  <c r="D62" i="9"/>
  <c r="C62" i="9"/>
  <c r="I62" i="1"/>
  <c r="D62" i="7"/>
  <c r="K53" i="1"/>
  <c r="K53" i="7"/>
  <c r="L53" i="7"/>
  <c r="K53" i="9"/>
  <c r="L53" i="9"/>
  <c r="O28" i="7"/>
  <c r="P28" i="9"/>
  <c r="P28" i="7"/>
  <c r="L28" i="1"/>
  <c r="O28" i="9"/>
  <c r="J89" i="1"/>
  <c r="H89" i="9"/>
  <c r="G89" i="9"/>
  <c r="H89" i="7"/>
  <c r="G89" i="7"/>
  <c r="O14" i="7"/>
  <c r="P14" i="9"/>
  <c r="L14" i="1"/>
  <c r="O14" i="9"/>
  <c r="P14" i="7"/>
  <c r="P104" i="9"/>
  <c r="O104" i="9"/>
  <c r="O104" i="7"/>
  <c r="L104" i="1"/>
  <c r="P104" i="7"/>
  <c r="L17" i="1"/>
  <c r="P17" i="7"/>
  <c r="P17" i="9"/>
  <c r="O17" i="7"/>
  <c r="O17" i="9"/>
  <c r="X78" i="9"/>
  <c r="N78" i="1"/>
  <c r="W78" i="9"/>
  <c r="X78" i="7"/>
  <c r="W78" i="7"/>
  <c r="G17" i="7"/>
  <c r="G17" i="9"/>
  <c r="H17" i="9"/>
  <c r="J17" i="1"/>
  <c r="H17" i="7"/>
  <c r="O52" i="9"/>
  <c r="L52" i="1"/>
  <c r="P52" i="7"/>
  <c r="P52" i="9"/>
  <c r="O52" i="7"/>
  <c r="J88" i="1"/>
  <c r="H88" i="9"/>
  <c r="G88" i="9"/>
  <c r="H88" i="7"/>
  <c r="G88" i="7"/>
  <c r="L26" i="1"/>
  <c r="P26" i="9"/>
  <c r="O26" i="7"/>
  <c r="O26" i="9"/>
  <c r="P26" i="7"/>
  <c r="S18" i="9"/>
  <c r="M18" i="1"/>
  <c r="T18" i="9"/>
  <c r="T18" i="7"/>
  <c r="S18" i="7"/>
  <c r="L100" i="9"/>
  <c r="K100" i="1"/>
  <c r="K100" i="9"/>
  <c r="L100" i="7"/>
  <c r="K100" i="7"/>
  <c r="G31" i="7"/>
  <c r="G31" i="9"/>
  <c r="H31" i="9"/>
  <c r="H31" i="7"/>
  <c r="J31" i="1"/>
  <c r="P76" i="9"/>
  <c r="O76" i="7"/>
  <c r="O76" i="9"/>
  <c r="P76" i="7"/>
  <c r="L76" i="1"/>
  <c r="G25" i="7"/>
  <c r="H25" i="9"/>
  <c r="H25" i="7"/>
  <c r="G25" i="9"/>
  <c r="J25" i="1"/>
  <c r="P119" i="7"/>
  <c r="O119" i="7"/>
  <c r="O119" i="9"/>
  <c r="P119" i="9"/>
  <c r="L119" i="1"/>
  <c r="W92" i="7"/>
  <c r="X92" i="9"/>
  <c r="W92" i="9"/>
  <c r="X92" i="7"/>
  <c r="N92" i="1"/>
  <c r="D27" i="9"/>
  <c r="I27" i="1"/>
  <c r="D27" i="7"/>
  <c r="C27" i="9"/>
  <c r="C27" i="7"/>
  <c r="O101" i="9"/>
  <c r="L101" i="1"/>
  <c r="P101" i="9"/>
  <c r="O101" i="7"/>
  <c r="P101" i="7"/>
  <c r="L103" i="7"/>
  <c r="L103" i="9"/>
  <c r="K103" i="7"/>
  <c r="K103" i="9"/>
  <c r="K103" i="1"/>
  <c r="W44" i="7"/>
  <c r="W44" i="9"/>
  <c r="X44" i="9"/>
  <c r="X44" i="7"/>
  <c r="N44" i="1"/>
  <c r="D107" i="7"/>
  <c r="C107" i="7"/>
  <c r="I107" i="1"/>
  <c r="C107" i="9"/>
  <c r="D107" i="9"/>
  <c r="N34" i="1"/>
  <c r="X34" i="9"/>
  <c r="W34" i="9"/>
  <c r="X34" i="7"/>
  <c r="W34" i="7"/>
  <c r="S103" i="9"/>
  <c r="T103" i="9"/>
  <c r="S103" i="7"/>
  <c r="M103" i="1"/>
  <c r="T103" i="7"/>
  <c r="D17" i="7"/>
  <c r="C17" i="9"/>
  <c r="C17" i="7"/>
  <c r="D17" i="9"/>
  <c r="I17" i="1"/>
  <c r="D32" i="7"/>
  <c r="C32" i="9"/>
  <c r="C32" i="7"/>
  <c r="I32" i="1"/>
  <c r="D32" i="9"/>
  <c r="O109" i="9"/>
  <c r="L109" i="1"/>
  <c r="O109" i="7"/>
  <c r="P109" i="9"/>
  <c r="P109" i="7"/>
  <c r="P73" i="9"/>
  <c r="O73" i="9"/>
  <c r="O73" i="7"/>
  <c r="L73" i="1"/>
  <c r="P73" i="7"/>
  <c r="H86" i="7"/>
  <c r="G86" i="9"/>
  <c r="H86" i="9"/>
  <c r="G86" i="7"/>
  <c r="J86" i="1"/>
  <c r="S96" i="7"/>
  <c r="T96" i="9"/>
  <c r="M96" i="1"/>
  <c r="T96" i="7"/>
  <c r="S96" i="9"/>
  <c r="S48" i="9"/>
  <c r="M48" i="1"/>
  <c r="T48" i="9"/>
  <c r="S48" i="7"/>
  <c r="T48" i="7"/>
  <c r="P97" i="9"/>
  <c r="O97" i="9"/>
  <c r="L97" i="1"/>
  <c r="O97" i="7"/>
  <c r="P97" i="7"/>
  <c r="W62" i="7"/>
  <c r="X62" i="9"/>
  <c r="X62" i="7"/>
  <c r="N62" i="1"/>
  <c r="W62" i="9"/>
  <c r="T10" i="9"/>
  <c r="S10" i="7"/>
  <c r="T10" i="7"/>
  <c r="M10" i="1"/>
  <c r="S10" i="9"/>
  <c r="G44" i="7"/>
  <c r="H44" i="9"/>
  <c r="H44" i="7"/>
  <c r="J44" i="1"/>
  <c r="G44" i="9"/>
  <c r="N104" i="1"/>
  <c r="W104" i="9"/>
  <c r="X104" i="9"/>
  <c r="X104" i="7"/>
  <c r="W104" i="7"/>
  <c r="K133" i="7"/>
  <c r="L133" i="7"/>
  <c r="K133" i="1"/>
  <c r="K133" i="9"/>
  <c r="L133" i="9"/>
  <c r="D51" i="7"/>
  <c r="C51" i="7"/>
  <c r="I51" i="1"/>
  <c r="D51" i="9"/>
  <c r="C51" i="9"/>
  <c r="H61" i="9"/>
  <c r="G61" i="9"/>
  <c r="J61" i="1"/>
  <c r="G61" i="7"/>
  <c r="H61" i="7"/>
  <c r="P24" i="9"/>
  <c r="O24" i="7"/>
  <c r="O24" i="9"/>
  <c r="P24" i="7"/>
  <c r="L24" i="1"/>
  <c r="X66" i="9"/>
  <c r="W66" i="9"/>
  <c r="N66" i="1"/>
  <c r="X66" i="7"/>
  <c r="W66" i="7"/>
  <c r="P64" i="7"/>
  <c r="O64" i="9"/>
  <c r="P64" i="9"/>
  <c r="L64" i="1"/>
  <c r="O64" i="7"/>
  <c r="W18" i="9"/>
  <c r="W18" i="7"/>
  <c r="X18" i="7"/>
  <c r="N18" i="1"/>
  <c r="X18" i="9"/>
  <c r="L111" i="1"/>
  <c r="P111" i="7"/>
  <c r="O111" i="7"/>
  <c r="O111" i="9"/>
  <c r="P111" i="9"/>
  <c r="I90" i="1"/>
  <c r="D90" i="7"/>
  <c r="C90" i="9"/>
  <c r="D90" i="9"/>
  <c r="C90" i="7"/>
  <c r="L88" i="1"/>
  <c r="O88" i="7"/>
  <c r="O88" i="9"/>
  <c r="P88" i="9"/>
  <c r="P88" i="7"/>
  <c r="T134" i="7"/>
  <c r="S134" i="9"/>
  <c r="S134" i="7"/>
  <c r="T134" i="9"/>
  <c r="M134" i="1"/>
  <c r="X98" i="7"/>
  <c r="X98" i="9"/>
  <c r="W98" i="7"/>
  <c r="W98" i="9"/>
  <c r="N98" i="1"/>
  <c r="W42" i="7"/>
  <c r="N42" i="1"/>
  <c r="W42" i="9"/>
  <c r="X42" i="7"/>
  <c r="X42" i="9"/>
  <c r="K101" i="1"/>
  <c r="K101" i="9"/>
  <c r="K101" i="7"/>
  <c r="L101" i="7"/>
  <c r="L101" i="9"/>
  <c r="J72" i="1"/>
  <c r="H72" i="7"/>
  <c r="H72" i="9"/>
  <c r="G72" i="9"/>
  <c r="G72" i="7"/>
  <c r="D121" i="9"/>
  <c r="C121" i="9"/>
  <c r="C121" i="7"/>
  <c r="D121" i="7"/>
  <c r="I121" i="1"/>
  <c r="L64" i="7"/>
  <c r="K64" i="9"/>
  <c r="K64" i="1"/>
  <c r="K64" i="7"/>
  <c r="L64" i="9"/>
  <c r="I23" i="1"/>
  <c r="D23" i="9"/>
  <c r="C23" i="9"/>
  <c r="D23" i="7"/>
  <c r="C23" i="7"/>
  <c r="C40" i="7"/>
  <c r="C40" i="9"/>
  <c r="I40" i="1"/>
  <c r="D40" i="7"/>
  <c r="D40" i="9"/>
  <c r="S68" i="9"/>
  <c r="T68" i="7"/>
  <c r="M68" i="1"/>
  <c r="T68" i="9"/>
  <c r="S68" i="7"/>
  <c r="I72" i="1"/>
  <c r="C72" i="7"/>
  <c r="C72" i="9"/>
  <c r="D72" i="7"/>
  <c r="D72" i="9"/>
  <c r="X45" i="9"/>
  <c r="W45" i="7"/>
  <c r="X45" i="7"/>
  <c r="W45" i="9"/>
  <c r="N45" i="1"/>
  <c r="P19" i="7"/>
  <c r="L19" i="1"/>
  <c r="O19" i="7"/>
  <c r="P19" i="9"/>
  <c r="O19" i="9"/>
  <c r="P29" i="9"/>
  <c r="O29" i="7"/>
  <c r="P29" i="7"/>
  <c r="O29" i="9"/>
  <c r="L29" i="1"/>
  <c r="S94" i="7"/>
  <c r="T94" i="9"/>
  <c r="T94" i="7"/>
  <c r="S94" i="9"/>
  <c r="M94" i="1"/>
  <c r="K132" i="1"/>
  <c r="L132" i="9"/>
  <c r="L132" i="7"/>
  <c r="K132" i="7"/>
  <c r="K132" i="9"/>
  <c r="S81" i="7"/>
  <c r="T81" i="9"/>
  <c r="S81" i="9"/>
  <c r="T81" i="7"/>
  <c r="M81" i="1"/>
  <c r="K106" i="1"/>
  <c r="L106" i="9"/>
  <c r="K106" i="7"/>
  <c r="K106" i="9"/>
  <c r="L106" i="7"/>
  <c r="H102" i="7"/>
  <c r="G102" i="7"/>
  <c r="H102" i="9"/>
  <c r="G102" i="9"/>
  <c r="J102" i="1"/>
  <c r="O122" i="9"/>
  <c r="L122" i="1"/>
  <c r="P122" i="7"/>
  <c r="P122" i="9"/>
  <c r="O122" i="7"/>
  <c r="H117" i="9"/>
  <c r="G117" i="7"/>
  <c r="H117" i="7"/>
  <c r="J117" i="1"/>
  <c r="G117" i="9"/>
  <c r="G62" i="7"/>
  <c r="G62" i="9"/>
  <c r="H62" i="7"/>
  <c r="H62" i="9"/>
  <c r="J62" i="1"/>
  <c r="S66" i="7"/>
  <c r="M66" i="1"/>
  <c r="T66" i="7"/>
  <c r="T66" i="9"/>
  <c r="S66" i="9"/>
  <c r="L102" i="7"/>
  <c r="K102" i="7"/>
  <c r="K102" i="9"/>
  <c r="K102" i="1"/>
  <c r="L102" i="9"/>
  <c r="L128" i="9"/>
  <c r="K128" i="7"/>
  <c r="L128" i="7"/>
  <c r="K128" i="1"/>
  <c r="K128" i="9"/>
  <c r="D75" i="7"/>
  <c r="C75" i="7"/>
  <c r="D75" i="9"/>
  <c r="I75" i="1"/>
  <c r="C75" i="9"/>
  <c r="P124" i="9"/>
  <c r="L124" i="1"/>
  <c r="P124" i="7"/>
  <c r="O124" i="7"/>
  <c r="O124" i="9"/>
  <c r="O86" i="9"/>
  <c r="L86" i="1"/>
  <c r="P86" i="7"/>
  <c r="O86" i="7"/>
  <c r="P86" i="9"/>
  <c r="J87" i="1"/>
  <c r="G87" i="9"/>
  <c r="H87" i="9"/>
  <c r="H87" i="7"/>
  <c r="G87" i="7"/>
  <c r="J36" i="1"/>
  <c r="G36" i="9"/>
  <c r="H36" i="9"/>
  <c r="H36" i="7"/>
  <c r="G36" i="7"/>
  <c r="X8" i="9"/>
  <c r="W8" i="9"/>
  <c r="W8" i="7"/>
  <c r="X8" i="7"/>
  <c r="N8" i="1"/>
  <c r="K23" i="7"/>
  <c r="K23" i="9"/>
  <c r="K23" i="1"/>
  <c r="L23" i="7"/>
  <c r="L23" i="9"/>
  <c r="K57" i="9"/>
  <c r="L57" i="7"/>
  <c r="K57" i="1"/>
  <c r="K57" i="7"/>
  <c r="L57" i="9"/>
  <c r="N101" i="1"/>
  <c r="W101" i="9"/>
  <c r="X101" i="9"/>
  <c r="X101" i="7"/>
  <c r="W101" i="7"/>
  <c r="K116" i="7"/>
  <c r="K116" i="1"/>
  <c r="L116" i="7"/>
  <c r="K116" i="9"/>
  <c r="L116" i="9"/>
  <c r="G20" i="7"/>
  <c r="J20" i="1"/>
  <c r="H20" i="9"/>
  <c r="G20" i="9"/>
  <c r="H20" i="7"/>
  <c r="X67" i="7"/>
  <c r="W67" i="7"/>
  <c r="N67" i="1"/>
  <c r="W67" i="9"/>
  <c r="X67" i="9"/>
  <c r="X12" i="9"/>
  <c r="N12" i="1"/>
  <c r="W12" i="7"/>
  <c r="W12" i="9"/>
  <c r="X12" i="7"/>
  <c r="D14" i="9"/>
  <c r="I14" i="1"/>
  <c r="C14" i="7"/>
  <c r="C14" i="9"/>
  <c r="D14" i="7"/>
  <c r="D30" i="9"/>
  <c r="I30" i="1"/>
  <c r="D30" i="7"/>
  <c r="C30" i="9"/>
  <c r="C30" i="7"/>
  <c r="T8" i="7"/>
  <c r="M8" i="1"/>
  <c r="T8" i="9"/>
  <c r="S8" i="9"/>
  <c r="S8" i="7"/>
  <c r="L78" i="9"/>
  <c r="K78" i="9"/>
  <c r="L78" i="7"/>
  <c r="K78" i="7"/>
  <c r="K78" i="1"/>
  <c r="W130" i="9"/>
  <c r="W130" i="7"/>
  <c r="N130" i="1"/>
  <c r="X130" i="7"/>
  <c r="X130" i="9"/>
  <c r="W19" i="9"/>
  <c r="W19" i="7"/>
  <c r="X19" i="9"/>
  <c r="N19" i="1"/>
  <c r="X19" i="7"/>
  <c r="O41" i="9"/>
  <c r="P41" i="7"/>
  <c r="P41" i="9"/>
  <c r="O41" i="7"/>
  <c r="L41" i="1"/>
  <c r="G56" i="9"/>
  <c r="H56" i="7"/>
  <c r="G56" i="7"/>
  <c r="J56" i="1"/>
  <c r="H56" i="9"/>
  <c r="L127" i="9"/>
  <c r="L127" i="7"/>
  <c r="K127" i="9"/>
  <c r="K127" i="7"/>
  <c r="K127" i="1"/>
  <c r="L58" i="1"/>
  <c r="P58" i="7"/>
  <c r="O58" i="7"/>
  <c r="P58" i="9"/>
  <c r="O58" i="9"/>
  <c r="X73" i="7"/>
  <c r="W73" i="9"/>
  <c r="N73" i="1"/>
  <c r="X73" i="9"/>
  <c r="W73" i="7"/>
  <c r="M30" i="1"/>
  <c r="T30" i="7"/>
  <c r="S30" i="9"/>
  <c r="T30" i="9"/>
  <c r="S30" i="7"/>
  <c r="D57" i="9"/>
  <c r="C57" i="9"/>
  <c r="D57" i="7"/>
  <c r="I57" i="1"/>
  <c r="C57" i="7"/>
  <c r="K38" i="9"/>
  <c r="K38" i="1"/>
  <c r="L38" i="7"/>
  <c r="K38" i="7"/>
  <c r="L38" i="9"/>
  <c r="J71" i="1"/>
  <c r="G71" i="7"/>
  <c r="H71" i="9"/>
  <c r="H71" i="7"/>
  <c r="G71" i="9"/>
  <c r="G59" i="9"/>
  <c r="H59" i="7"/>
  <c r="G59" i="7"/>
  <c r="J59" i="1"/>
  <c r="H59" i="9"/>
  <c r="G29" i="9"/>
  <c r="G29" i="7"/>
  <c r="J29" i="1"/>
  <c r="H29" i="9"/>
  <c r="H29" i="7"/>
  <c r="X52" i="9"/>
  <c r="W52" i="7"/>
  <c r="X52" i="7"/>
  <c r="N52" i="1"/>
  <c r="W52" i="9"/>
  <c r="S75" i="7"/>
  <c r="T75" i="9"/>
  <c r="T75" i="7"/>
  <c r="S75" i="9"/>
  <c r="M75" i="1"/>
  <c r="C117" i="7"/>
  <c r="I117" i="1"/>
  <c r="C117" i="9"/>
  <c r="D117" i="9"/>
  <c r="D117" i="7"/>
  <c r="D125" i="7"/>
  <c r="C125" i="9"/>
  <c r="C125" i="7"/>
  <c r="I125" i="1"/>
  <c r="D125" i="9"/>
  <c r="M136" i="1"/>
  <c r="S136" i="9"/>
  <c r="S136" i="7"/>
  <c r="T136" i="9"/>
  <c r="T136" i="7"/>
  <c r="M51" i="1"/>
  <c r="S51" i="9"/>
  <c r="T51" i="9"/>
  <c r="S51" i="7"/>
  <c r="T51" i="7"/>
  <c r="O112" i="7"/>
  <c r="L112" i="1"/>
  <c r="P112" i="9"/>
  <c r="P112" i="7"/>
  <c r="O112" i="9"/>
  <c r="N64" i="1"/>
  <c r="X64" i="7"/>
  <c r="W64" i="9"/>
  <c r="W64" i="7"/>
  <c r="X64" i="9"/>
  <c r="G133" i="9"/>
  <c r="H133" i="9"/>
  <c r="J133" i="1"/>
  <c r="H133" i="7"/>
  <c r="G133" i="7"/>
  <c r="O51" i="9"/>
  <c r="P51" i="7"/>
  <c r="O51" i="7"/>
  <c r="P51" i="9"/>
  <c r="L51" i="1"/>
  <c r="M58" i="1"/>
  <c r="T58" i="7"/>
  <c r="T58" i="9"/>
  <c r="S58" i="7"/>
  <c r="S58" i="9"/>
  <c r="L86" i="9"/>
  <c r="K86" i="9"/>
  <c r="K86" i="1"/>
  <c r="K86" i="7"/>
  <c r="L86" i="7"/>
  <c r="W108" i="9"/>
  <c r="X108" i="9"/>
  <c r="N108" i="1"/>
  <c r="W108" i="7"/>
  <c r="X108" i="7"/>
  <c r="O77" i="9"/>
  <c r="P77" i="7"/>
  <c r="L77" i="1"/>
  <c r="P77" i="9"/>
  <c r="O77" i="7"/>
  <c r="H77" i="7"/>
  <c r="G77" i="7"/>
  <c r="G77" i="9"/>
  <c r="J77" i="1"/>
  <c r="H77" i="9"/>
  <c r="T115" i="9"/>
  <c r="S115" i="7"/>
  <c r="T115" i="7"/>
  <c r="M115" i="1"/>
  <c r="S115" i="9"/>
  <c r="S113" i="7"/>
  <c r="S113" i="9"/>
  <c r="T113" i="7"/>
  <c r="T113" i="9"/>
  <c r="M113" i="1"/>
  <c r="O129" i="7"/>
  <c r="L129" i="1"/>
  <c r="P129" i="9"/>
  <c r="O129" i="9"/>
  <c r="P129" i="7"/>
  <c r="L79" i="7"/>
  <c r="K79" i="7"/>
  <c r="K79" i="1"/>
  <c r="K79" i="9"/>
  <c r="L79" i="9"/>
  <c r="H110" i="9"/>
  <c r="J110" i="1"/>
  <c r="G110" i="7"/>
  <c r="G110" i="9"/>
  <c r="H110" i="7"/>
  <c r="S84" i="9"/>
  <c r="T84" i="9"/>
  <c r="S84" i="7"/>
  <c r="M84" i="1"/>
  <c r="T84" i="7"/>
  <c r="W84" i="9"/>
  <c r="X84" i="9"/>
  <c r="W84" i="7"/>
  <c r="N84" i="1"/>
  <c r="X84" i="7"/>
  <c r="L108" i="9"/>
  <c r="K108" i="9"/>
  <c r="K108" i="7"/>
  <c r="K108" i="1"/>
  <c r="L108" i="7"/>
  <c r="H95" i="7"/>
  <c r="G95" i="7"/>
  <c r="J95" i="1"/>
  <c r="G95" i="9"/>
  <c r="H95" i="9"/>
  <c r="K47" i="9"/>
  <c r="K47" i="1"/>
  <c r="K47" i="7"/>
  <c r="L47" i="7"/>
  <c r="L47" i="9"/>
  <c r="S77" i="7"/>
  <c r="T77" i="9"/>
  <c r="T77" i="7"/>
  <c r="M77" i="1"/>
  <c r="S77" i="9"/>
  <c r="P53" i="9"/>
  <c r="O53" i="7"/>
  <c r="O53" i="9"/>
  <c r="L53" i="1"/>
  <c r="P53" i="7"/>
  <c r="G43" i="9"/>
  <c r="J43" i="1"/>
  <c r="H43" i="7"/>
  <c r="H43" i="9"/>
  <c r="G43" i="7"/>
  <c r="C37" i="7"/>
  <c r="D37" i="7"/>
  <c r="I37" i="1"/>
  <c r="D37" i="9"/>
  <c r="C37" i="9"/>
  <c r="K122" i="7"/>
  <c r="L122" i="9"/>
  <c r="K122" i="9"/>
  <c r="K122" i="1"/>
  <c r="L122" i="7"/>
  <c r="C24" i="9"/>
  <c r="D24" i="9"/>
  <c r="C24" i="7"/>
  <c r="D24" i="7"/>
  <c r="I24" i="1"/>
  <c r="C70" i="7"/>
  <c r="D70" i="7"/>
  <c r="D70" i="9"/>
  <c r="C70" i="9"/>
  <c r="I70" i="1"/>
  <c r="H60" i="7"/>
  <c r="G60" i="7"/>
  <c r="G60" i="9"/>
  <c r="H60" i="9"/>
  <c r="J60" i="1"/>
  <c r="L37" i="1"/>
  <c r="O37" i="9"/>
  <c r="P37" i="7"/>
  <c r="P37" i="9"/>
  <c r="O37" i="7"/>
  <c r="W121" i="9"/>
  <c r="X121" i="7"/>
  <c r="W121" i="7"/>
  <c r="N121" i="1"/>
  <c r="X121" i="9"/>
  <c r="C35" i="9"/>
  <c r="C35" i="7"/>
  <c r="D35" i="9"/>
  <c r="D35" i="7"/>
  <c r="I35" i="1"/>
  <c r="I39" i="1"/>
  <c r="C39" i="9"/>
  <c r="C39" i="7"/>
  <c r="D39" i="7"/>
  <c r="D39" i="9"/>
  <c r="L72" i="1"/>
  <c r="O72" i="7"/>
  <c r="P72" i="7"/>
  <c r="P72" i="9"/>
  <c r="O72" i="9"/>
  <c r="I56" i="1"/>
  <c r="D56" i="7"/>
  <c r="C56" i="7"/>
  <c r="C56" i="9"/>
  <c r="D56" i="9"/>
  <c r="O20" i="9"/>
  <c r="P20" i="7"/>
  <c r="L20" i="1"/>
  <c r="P20" i="9"/>
  <c r="O20" i="7"/>
  <c r="S111" i="9"/>
  <c r="T111" i="7"/>
  <c r="M111" i="1"/>
  <c r="T111" i="9"/>
  <c r="S111" i="7"/>
  <c r="C126" i="9"/>
  <c r="D126" i="9"/>
  <c r="C126" i="7"/>
  <c r="I126" i="1"/>
  <c r="D126" i="7"/>
  <c r="S123" i="9"/>
  <c r="M123" i="1"/>
  <c r="T123" i="9"/>
  <c r="S123" i="7"/>
  <c r="T123" i="7"/>
  <c r="O116" i="7"/>
  <c r="L116" i="1"/>
  <c r="P116" i="7"/>
  <c r="O116" i="9"/>
  <c r="P116" i="9"/>
  <c r="P9" i="7"/>
  <c r="O9" i="9"/>
  <c r="O9" i="7"/>
  <c r="L9" i="1"/>
  <c r="P9" i="9"/>
  <c r="H16" i="7"/>
  <c r="G16" i="9"/>
  <c r="H16" i="9"/>
  <c r="J16" i="1"/>
  <c r="G16" i="7"/>
  <c r="D108" i="7"/>
  <c r="C108" i="7"/>
  <c r="D108" i="9"/>
  <c r="I108" i="1"/>
  <c r="C108" i="9"/>
  <c r="M28" i="1"/>
  <c r="T28" i="9"/>
  <c r="S28" i="7"/>
  <c r="S28" i="9"/>
  <c r="T28" i="7"/>
  <c r="K40" i="9"/>
  <c r="K40" i="1"/>
  <c r="K40" i="7"/>
  <c r="L40" i="7"/>
  <c r="L40" i="9"/>
  <c r="T127" i="7"/>
  <c r="S127" i="9"/>
  <c r="M127" i="1"/>
  <c r="T127" i="9"/>
  <c r="S127" i="7"/>
  <c r="S71" i="9"/>
  <c r="T71" i="7"/>
  <c r="M71" i="1"/>
  <c r="S71" i="7"/>
  <c r="T71" i="9"/>
  <c r="K21" i="9"/>
  <c r="L21" i="9"/>
  <c r="L21" i="7"/>
  <c r="K21" i="7"/>
  <c r="K21" i="1"/>
  <c r="K58" i="9"/>
  <c r="L58" i="9"/>
  <c r="K58" i="7"/>
  <c r="K58" i="1"/>
  <c r="L58" i="7"/>
  <c r="L77" i="9"/>
  <c r="K77" i="7"/>
  <c r="K77" i="9"/>
  <c r="K77" i="1"/>
  <c r="L77" i="7"/>
  <c r="X11" i="7"/>
  <c r="W11" i="7"/>
  <c r="X11" i="9"/>
  <c r="N11" i="1"/>
  <c r="W11" i="9"/>
  <c r="S44" i="7"/>
  <c r="S44" i="9"/>
  <c r="T44" i="7"/>
  <c r="M44" i="1"/>
  <c r="T44" i="9"/>
  <c r="W85" i="9"/>
  <c r="N85" i="1"/>
  <c r="W85" i="7"/>
  <c r="X85" i="9"/>
  <c r="X85" i="7"/>
  <c r="L126" i="7"/>
  <c r="K126" i="1"/>
  <c r="K126" i="7"/>
  <c r="K126" i="9"/>
  <c r="L126" i="9"/>
  <c r="P30" i="9"/>
  <c r="P30" i="7"/>
  <c r="O30" i="7"/>
  <c r="O30" i="9"/>
  <c r="L30" i="1"/>
  <c r="K9" i="1"/>
  <c r="L9" i="9"/>
  <c r="K9" i="7"/>
  <c r="L9" i="7"/>
  <c r="K9" i="9"/>
  <c r="O75" i="7"/>
  <c r="P75" i="7"/>
  <c r="L75" i="1"/>
  <c r="P75" i="9"/>
  <c r="O75" i="9"/>
  <c r="W94" i="7"/>
  <c r="X94" i="7"/>
  <c r="X94" i="9"/>
  <c r="N94" i="1"/>
  <c r="W94" i="9"/>
  <c r="S72" i="7"/>
  <c r="S72" i="9"/>
  <c r="T72" i="7"/>
  <c r="M72" i="1"/>
  <c r="T72" i="9"/>
  <c r="K31" i="1"/>
  <c r="L31" i="9"/>
  <c r="L31" i="7"/>
  <c r="K31" i="7"/>
  <c r="K31" i="9"/>
  <c r="D45" i="7"/>
  <c r="C45" i="9"/>
  <c r="I45" i="1"/>
  <c r="C45" i="7"/>
  <c r="D45" i="9"/>
  <c r="L28" i="9"/>
  <c r="K28" i="9"/>
  <c r="L28" i="7"/>
  <c r="K28" i="7"/>
  <c r="K28" i="1"/>
  <c r="T85" i="9"/>
  <c r="T85" i="7"/>
  <c r="S85" i="9"/>
  <c r="S85" i="7"/>
  <c r="M85" i="1"/>
  <c r="H115" i="7"/>
  <c r="G115" i="9"/>
  <c r="J115" i="1"/>
  <c r="H115" i="9"/>
  <c r="G115" i="7"/>
  <c r="K46" i="1"/>
  <c r="K46" i="9"/>
  <c r="L46" i="9"/>
  <c r="K46" i="7"/>
  <c r="L46" i="7"/>
  <c r="L25" i="7"/>
  <c r="K25" i="1"/>
  <c r="K25" i="9"/>
  <c r="K25" i="7"/>
  <c r="L25" i="9"/>
  <c r="S114" i="7"/>
  <c r="T114" i="9"/>
  <c r="M114" i="1"/>
  <c r="S114" i="9"/>
  <c r="T114" i="7"/>
  <c r="K130" i="9"/>
  <c r="K130" i="1"/>
  <c r="L130" i="7"/>
  <c r="L130" i="9"/>
  <c r="K130" i="7"/>
  <c r="G21" i="7"/>
  <c r="J21" i="1"/>
  <c r="G21" i="9"/>
  <c r="H21" i="7"/>
  <c r="H21" i="9"/>
  <c r="C130" i="9"/>
  <c r="I130" i="1"/>
  <c r="C130" i="7"/>
  <c r="D130" i="9"/>
  <c r="D130" i="7"/>
  <c r="D106" i="9"/>
  <c r="I106" i="1"/>
  <c r="D106" i="7"/>
  <c r="C106" i="7"/>
  <c r="C106" i="9"/>
  <c r="T26" i="7"/>
  <c r="M26" i="1"/>
  <c r="S26" i="9"/>
  <c r="S26" i="7"/>
  <c r="T26" i="9"/>
  <c r="W115" i="7"/>
  <c r="W115" i="9"/>
  <c r="X115" i="9"/>
  <c r="N115" i="1"/>
  <c r="X115" i="7"/>
  <c r="L16" i="7"/>
  <c r="L16" i="9"/>
  <c r="K16" i="7"/>
  <c r="K16" i="9"/>
  <c r="K16" i="1"/>
  <c r="K29" i="1"/>
  <c r="K29" i="7"/>
  <c r="L29" i="7"/>
  <c r="K29" i="9"/>
  <c r="L29" i="9"/>
  <c r="K115" i="7"/>
  <c r="L115" i="7"/>
  <c r="K115" i="9"/>
  <c r="L115" i="9"/>
  <c r="K115" i="1"/>
  <c r="D113" i="9"/>
  <c r="C113" i="7"/>
  <c r="D113" i="7"/>
  <c r="I113" i="1"/>
  <c r="C113" i="9"/>
  <c r="T36" i="7"/>
  <c r="S36" i="7"/>
  <c r="M36" i="1"/>
  <c r="T36" i="9"/>
  <c r="S36" i="9"/>
  <c r="O121" i="7"/>
  <c r="P121" i="7"/>
  <c r="O121" i="9"/>
  <c r="P121" i="9"/>
  <c r="L121" i="1"/>
  <c r="G120" i="9"/>
  <c r="H120" i="7"/>
  <c r="J120" i="1"/>
  <c r="H120" i="9"/>
  <c r="G120" i="7"/>
  <c r="G106" i="9"/>
  <c r="J106" i="1"/>
  <c r="G106" i="7"/>
  <c r="H106" i="9"/>
  <c r="H106" i="7"/>
  <c r="G37" i="9"/>
  <c r="H37" i="9"/>
  <c r="J37" i="1"/>
  <c r="H37" i="7"/>
  <c r="G37" i="7"/>
  <c r="L134" i="1"/>
  <c r="P134" i="7"/>
  <c r="P134" i="9"/>
  <c r="O134" i="9"/>
  <c r="O134" i="7"/>
  <c r="D11" i="7"/>
  <c r="C11" i="9"/>
  <c r="D11" i="9"/>
  <c r="C11" i="7"/>
  <c r="I11" i="1"/>
  <c r="L66" i="9"/>
  <c r="L66" i="7"/>
  <c r="K66" i="9"/>
  <c r="K66" i="7"/>
  <c r="K66" i="1"/>
  <c r="H18" i="7"/>
  <c r="H18" i="9"/>
  <c r="J18" i="1"/>
  <c r="G18" i="7"/>
  <c r="G18" i="9"/>
  <c r="P85" i="9"/>
  <c r="O85" i="9"/>
  <c r="P85" i="7"/>
  <c r="L85" i="1"/>
  <c r="O85" i="7"/>
  <c r="N138" i="1"/>
  <c r="X138" i="7"/>
  <c r="W138" i="7"/>
  <c r="X138" i="9"/>
  <c r="W138" i="9"/>
  <c r="D55" i="7"/>
  <c r="D55" i="9"/>
  <c r="I55" i="1"/>
  <c r="C55" i="7"/>
  <c r="C55" i="9"/>
  <c r="H109" i="7"/>
  <c r="G109" i="9"/>
  <c r="G109" i="7"/>
  <c r="H109" i="9"/>
  <c r="J109" i="1"/>
  <c r="P80" i="9"/>
  <c r="P80" i="7"/>
  <c r="L80" i="1"/>
  <c r="O80" i="9"/>
  <c r="O80" i="7"/>
  <c r="D42" i="9"/>
  <c r="I42" i="1"/>
  <c r="C42" i="7"/>
  <c r="D42" i="7"/>
  <c r="C42" i="9"/>
  <c r="C19" i="9"/>
  <c r="D19" i="7"/>
  <c r="C19" i="7"/>
  <c r="D19" i="9"/>
  <c r="I19" i="1"/>
  <c r="S49" i="7"/>
  <c r="T49" i="9"/>
  <c r="S49" i="9"/>
  <c r="M49" i="1"/>
  <c r="T49" i="7"/>
  <c r="K95" i="9"/>
  <c r="K95" i="1"/>
  <c r="K95" i="7"/>
  <c r="L95" i="7"/>
  <c r="L95" i="9"/>
  <c r="S70" i="7"/>
  <c r="S70" i="9"/>
  <c r="T70" i="9"/>
  <c r="M70" i="1"/>
  <c r="T70" i="7"/>
  <c r="T90" i="9"/>
  <c r="S90" i="7"/>
  <c r="M90" i="1"/>
  <c r="S90" i="9"/>
  <c r="T90" i="7"/>
  <c r="J113" i="1"/>
  <c r="G113" i="7"/>
  <c r="H113" i="7"/>
  <c r="G113" i="9"/>
  <c r="H113" i="9"/>
  <c r="W68" i="7"/>
  <c r="X68" i="9"/>
  <c r="X68" i="7"/>
  <c r="N68" i="1"/>
  <c r="W68" i="9"/>
  <c r="P94" i="9"/>
  <c r="O94" i="9"/>
  <c r="O94" i="7"/>
  <c r="L94" i="1"/>
  <c r="P94" i="7"/>
  <c r="T110" i="9"/>
  <c r="S110" i="9"/>
  <c r="M110" i="1"/>
  <c r="T110" i="7"/>
  <c r="S110" i="7"/>
  <c r="K39" i="7"/>
  <c r="K39" i="9"/>
  <c r="K39" i="1"/>
  <c r="L39" i="7"/>
  <c r="L39" i="9"/>
  <c r="N63" i="1"/>
  <c r="W63" i="7"/>
  <c r="X63" i="9"/>
  <c r="X63" i="7"/>
  <c r="W63" i="9"/>
  <c r="M133" i="1"/>
  <c r="S133" i="9"/>
  <c r="T133" i="9"/>
  <c r="T133" i="7"/>
  <c r="S133" i="7"/>
  <c r="P12" i="9"/>
  <c r="L12" i="1"/>
  <c r="O12" i="9"/>
  <c r="P12" i="7"/>
  <c r="O12" i="7"/>
  <c r="L43" i="1"/>
  <c r="O43" i="7"/>
  <c r="P43" i="7"/>
  <c r="P43" i="9"/>
  <c r="O43" i="9"/>
  <c r="L61" i="1"/>
  <c r="P61" i="7"/>
  <c r="O61" i="9"/>
  <c r="P61" i="9"/>
  <c r="O61" i="7"/>
  <c r="H135" i="9"/>
  <c r="G135" i="9"/>
  <c r="J135" i="1"/>
  <c r="H135" i="7"/>
  <c r="G135" i="7"/>
  <c r="O48" i="7"/>
  <c r="P48" i="7"/>
  <c r="L48" i="1"/>
  <c r="P48" i="9"/>
  <c r="O48" i="9"/>
  <c r="D105" i="7"/>
  <c r="C105" i="7"/>
  <c r="I105" i="1"/>
  <c r="C105" i="9"/>
  <c r="D105" i="9"/>
  <c r="K32" i="7"/>
  <c r="K32" i="9"/>
  <c r="K32" i="1"/>
  <c r="L32" i="9"/>
  <c r="L32" i="7"/>
  <c r="K74" i="1"/>
  <c r="L74" i="7"/>
  <c r="K74" i="7"/>
  <c r="K74" i="9"/>
  <c r="L74" i="9"/>
  <c r="K131" i="1"/>
  <c r="L131" i="7"/>
  <c r="K131" i="9"/>
  <c r="K131" i="7"/>
  <c r="L131" i="9"/>
  <c r="S12" i="9"/>
  <c r="T12" i="9"/>
  <c r="S12" i="7"/>
  <c r="T12" i="7"/>
  <c r="M12" i="1"/>
  <c r="I104" i="1"/>
  <c r="D104" i="7"/>
  <c r="C104" i="7"/>
  <c r="C104" i="9"/>
  <c r="D104" i="9"/>
  <c r="C84" i="9"/>
  <c r="I84" i="1"/>
  <c r="D84" i="9"/>
  <c r="D84" i="7"/>
  <c r="C84" i="7"/>
  <c r="T35" i="9"/>
  <c r="S35" i="9"/>
  <c r="S35" i="7"/>
  <c r="T35" i="7"/>
  <c r="M35" i="1"/>
  <c r="S79" i="9"/>
  <c r="T79" i="7"/>
  <c r="M79" i="1"/>
  <c r="S79" i="7"/>
  <c r="T79" i="9"/>
  <c r="H15" i="7"/>
  <c r="H15" i="9"/>
  <c r="G15" i="7"/>
  <c r="J15" i="1"/>
  <c r="G15" i="9"/>
  <c r="D114" i="7"/>
  <c r="I114" i="1"/>
  <c r="D114" i="9"/>
  <c r="C114" i="9"/>
  <c r="C114" i="7"/>
  <c r="M104" i="1"/>
  <c r="S104" i="7"/>
  <c r="T104" i="9"/>
  <c r="S104" i="9"/>
  <c r="T104" i="7"/>
  <c r="T6" i="7"/>
  <c r="S6" i="7"/>
  <c r="T6" i="9"/>
  <c r="S6" i="9"/>
  <c r="M6" i="1"/>
  <c r="C128" i="9"/>
  <c r="I128" i="1"/>
  <c r="D128" i="9"/>
  <c r="C128" i="7"/>
  <c r="D128" i="7"/>
  <c r="W21" i="7"/>
  <c r="W21" i="9"/>
  <c r="X21" i="7"/>
  <c r="X21" i="9"/>
  <c r="N21" i="1"/>
  <c r="G123" i="9"/>
  <c r="H123" i="9"/>
  <c r="J123" i="1"/>
  <c r="H123" i="7"/>
  <c r="G123" i="7"/>
  <c r="K121" i="1"/>
  <c r="K121" i="9"/>
  <c r="L121" i="7"/>
  <c r="K121" i="7"/>
  <c r="L121" i="9"/>
  <c r="P81" i="7"/>
  <c r="L81" i="1"/>
  <c r="O81" i="7"/>
  <c r="P81" i="9"/>
  <c r="O81" i="9"/>
  <c r="M50" i="1"/>
  <c r="S50" i="9"/>
  <c r="T50" i="9"/>
  <c r="S50" i="7"/>
  <c r="T50" i="7"/>
  <c r="I101" i="1"/>
  <c r="C101" i="7"/>
  <c r="D101" i="7"/>
  <c r="C101" i="9"/>
  <c r="D101" i="9"/>
  <c r="D34" i="7"/>
  <c r="C34" i="9"/>
  <c r="D34" i="9"/>
  <c r="I34" i="1"/>
  <c r="C34" i="7"/>
  <c r="X29" i="7"/>
  <c r="N29" i="1"/>
  <c r="W29" i="7"/>
  <c r="W29" i="9"/>
  <c r="X29" i="9"/>
  <c r="X10" i="9"/>
  <c r="W10" i="7"/>
  <c r="X10" i="7"/>
  <c r="W10" i="9"/>
  <c r="N10" i="1"/>
  <c r="T69" i="9"/>
  <c r="M69" i="1"/>
  <c r="T69" i="7"/>
  <c r="S69" i="9"/>
  <c r="S69" i="7"/>
  <c r="C82" i="9"/>
  <c r="D82" i="7"/>
  <c r="D82" i="9"/>
  <c r="C82" i="7"/>
  <c r="I82" i="1"/>
  <c r="S53" i="9"/>
  <c r="T53" i="7"/>
  <c r="M53" i="1"/>
  <c r="T53" i="9"/>
  <c r="S53" i="7"/>
  <c r="H122" i="7"/>
  <c r="H122" i="9"/>
  <c r="G122" i="9"/>
  <c r="G122" i="7"/>
  <c r="J122" i="1"/>
  <c r="W31" i="9"/>
  <c r="N31" i="1"/>
  <c r="X31" i="9"/>
  <c r="W31" i="7"/>
  <c r="X31" i="7"/>
  <c r="C33" i="7"/>
  <c r="D33" i="9"/>
  <c r="D33" i="7"/>
  <c r="I33" i="1"/>
  <c r="C33" i="9"/>
  <c r="G136" i="9"/>
  <c r="J136" i="1"/>
  <c r="H136" i="9"/>
  <c r="G136" i="7"/>
  <c r="H136" i="7"/>
  <c r="D85" i="7"/>
  <c r="C85" i="9"/>
  <c r="D85" i="9"/>
  <c r="C85" i="7"/>
  <c r="I85" i="1"/>
  <c r="H38" i="7"/>
  <c r="J38" i="1"/>
  <c r="H38" i="9"/>
  <c r="G38" i="7"/>
  <c r="G38" i="9"/>
  <c r="W93" i="9"/>
  <c r="N93" i="1"/>
  <c r="X93" i="9"/>
  <c r="X93" i="7"/>
  <c r="W93" i="7"/>
  <c r="C115" i="7"/>
  <c r="I115" i="1"/>
  <c r="C115" i="9"/>
  <c r="D115" i="9"/>
  <c r="D115" i="7"/>
  <c r="J47" i="1"/>
  <c r="H47" i="7"/>
  <c r="G47" i="9"/>
  <c r="G47" i="7"/>
  <c r="H47" i="9"/>
  <c r="L72" i="9"/>
  <c r="K72" i="9"/>
  <c r="K72" i="7"/>
  <c r="L72" i="7"/>
  <c r="K72" i="1"/>
  <c r="P35" i="9"/>
  <c r="O35" i="9"/>
  <c r="O35" i="7"/>
  <c r="P35" i="7"/>
  <c r="L35" i="1"/>
  <c r="L37" i="9"/>
  <c r="L37" i="7"/>
  <c r="K37" i="7"/>
  <c r="K37" i="9"/>
  <c r="K37" i="1"/>
  <c r="H97" i="7"/>
  <c r="H97" i="9"/>
  <c r="G97" i="7"/>
  <c r="J97" i="1"/>
  <c r="G97" i="9"/>
  <c r="C116" i="9"/>
  <c r="D116" i="9"/>
  <c r="C116" i="7"/>
  <c r="D116" i="7"/>
  <c r="I116" i="1"/>
  <c r="X13" i="7"/>
  <c r="N13" i="1"/>
  <c r="W13" i="9"/>
  <c r="W13" i="7"/>
  <c r="X13" i="9"/>
  <c r="T67" i="9"/>
  <c r="S67" i="7"/>
  <c r="T67" i="7"/>
  <c r="M67" i="1"/>
  <c r="S67" i="9"/>
  <c r="T91" i="9"/>
  <c r="S91" i="9"/>
  <c r="S91" i="7"/>
  <c r="M91" i="1"/>
  <c r="T91" i="7"/>
  <c r="I89" i="1"/>
  <c r="D89" i="7"/>
  <c r="D89" i="9"/>
  <c r="C89" i="7"/>
  <c r="C89" i="9"/>
  <c r="T54" i="9"/>
  <c r="S54" i="9"/>
  <c r="S54" i="7"/>
  <c r="M54" i="1"/>
  <c r="T54" i="7"/>
  <c r="G24" i="9"/>
  <c r="H24" i="9"/>
  <c r="G24" i="7"/>
  <c r="H24" i="7"/>
  <c r="J24" i="1"/>
  <c r="L105" i="9"/>
  <c r="K105" i="9"/>
  <c r="K105" i="7"/>
  <c r="L105" i="7"/>
  <c r="K105" i="1"/>
  <c r="L114" i="1"/>
  <c r="P114" i="9"/>
  <c r="P114" i="7"/>
  <c r="O114" i="9"/>
  <c r="O114" i="7"/>
  <c r="P74" i="9"/>
  <c r="P74" i="7"/>
  <c r="O74" i="7"/>
  <c r="L74" i="1"/>
  <c r="O74" i="9"/>
  <c r="X54" i="9"/>
  <c r="W54" i="7"/>
  <c r="X54" i="7"/>
  <c r="N54" i="1"/>
  <c r="W54" i="9"/>
  <c r="K48" i="1"/>
  <c r="K48" i="9"/>
  <c r="L48" i="7"/>
  <c r="L48" i="9"/>
  <c r="K48" i="7"/>
  <c r="I88" i="1"/>
  <c r="D88" i="7"/>
  <c r="C88" i="9"/>
  <c r="D88" i="9"/>
  <c r="C88" i="7"/>
  <c r="H65" i="9"/>
  <c r="J65" i="1"/>
  <c r="G65" i="7"/>
  <c r="G65" i="9"/>
  <c r="H65" i="7"/>
  <c r="T124" i="9"/>
  <c r="S124" i="7"/>
  <c r="S124" i="9"/>
  <c r="M124" i="1"/>
  <c r="T124" i="7"/>
  <c r="P103" i="9"/>
  <c r="O103" i="9"/>
  <c r="P103" i="7"/>
  <c r="O103" i="7"/>
  <c r="L103" i="1"/>
  <c r="H127" i="9"/>
  <c r="J127" i="1"/>
  <c r="H127" i="7"/>
  <c r="G127" i="7"/>
  <c r="G127" i="9"/>
  <c r="G58" i="7"/>
  <c r="G58" i="9"/>
  <c r="H58" i="9"/>
  <c r="H58" i="7"/>
  <c r="J58" i="1"/>
  <c r="T39" i="9"/>
  <c r="S39" i="7"/>
  <c r="M39" i="1"/>
  <c r="T39" i="7"/>
  <c r="S39" i="9"/>
  <c r="S100" i="9"/>
  <c r="T100" i="9"/>
  <c r="M100" i="1"/>
  <c r="T100" i="7"/>
  <c r="S100" i="7"/>
  <c r="K30" i="9"/>
  <c r="K30" i="7"/>
  <c r="K30" i="1"/>
  <c r="L30" i="7"/>
  <c r="L30" i="9"/>
  <c r="G68" i="9"/>
  <c r="H68" i="7"/>
  <c r="J68" i="1"/>
  <c r="G68" i="7"/>
  <c r="H68" i="9"/>
  <c r="N81" i="1"/>
  <c r="W81" i="7"/>
  <c r="X81" i="9"/>
  <c r="W81" i="9"/>
  <c r="X81" i="7"/>
  <c r="K89" i="9"/>
  <c r="K89" i="1"/>
  <c r="K89" i="7"/>
  <c r="L89" i="9"/>
  <c r="L89" i="7"/>
  <c r="T27" i="7"/>
  <c r="S27" i="9"/>
  <c r="M27" i="1"/>
  <c r="T27" i="9"/>
  <c r="S27" i="7"/>
  <c r="X109" i="9"/>
  <c r="N109" i="1"/>
  <c r="X109" i="7"/>
  <c r="W109" i="7"/>
  <c r="W109" i="9"/>
  <c r="L7" i="1"/>
  <c r="O7" i="7"/>
  <c r="P7" i="7"/>
  <c r="P7" i="9"/>
  <c r="O7" i="9"/>
  <c r="M40" i="1"/>
  <c r="T40" i="9"/>
  <c r="T40" i="7"/>
  <c r="S40" i="7"/>
  <c r="S40" i="9"/>
  <c r="J91" i="1"/>
  <c r="G91" i="9"/>
  <c r="G91" i="7"/>
  <c r="H91" i="7"/>
  <c r="H91" i="9"/>
  <c r="S52" i="7"/>
  <c r="T52" i="7"/>
  <c r="T52" i="9"/>
  <c r="S52" i="9"/>
  <c r="M52" i="1"/>
  <c r="W58" i="7"/>
  <c r="W58" i="9"/>
  <c r="N58" i="1"/>
  <c r="X58" i="9"/>
  <c r="X58" i="7"/>
  <c r="T135" i="9"/>
  <c r="T135" i="7"/>
  <c r="M135" i="1"/>
  <c r="S135" i="7"/>
  <c r="S135" i="9"/>
  <c r="M61" i="1"/>
  <c r="S61" i="7"/>
  <c r="T61" i="9"/>
  <c r="T61" i="7"/>
  <c r="S61" i="9"/>
  <c r="L84" i="7"/>
  <c r="K84" i="1"/>
  <c r="L84" i="9"/>
  <c r="K84" i="9"/>
  <c r="K84" i="7"/>
  <c r="L128" i="1"/>
  <c r="P128" i="7"/>
  <c r="O128" i="7"/>
  <c r="P128" i="9"/>
  <c r="O128" i="9"/>
  <c r="D133" i="9"/>
  <c r="D133" i="7"/>
  <c r="I133" i="1"/>
  <c r="C133" i="7"/>
  <c r="C133" i="9"/>
  <c r="C73" i="9"/>
  <c r="I73" i="1"/>
  <c r="D73" i="7"/>
  <c r="D73" i="9"/>
  <c r="C73" i="7"/>
  <c r="L18" i="7"/>
  <c r="K18" i="7"/>
  <c r="L18" i="9"/>
  <c r="K18" i="1"/>
  <c r="K18" i="9"/>
  <c r="W33" i="9"/>
  <c r="X33" i="7"/>
  <c r="N33" i="1"/>
  <c r="W33" i="7"/>
  <c r="X33" i="9"/>
  <c r="K83" i="1"/>
  <c r="K83" i="7"/>
  <c r="K83" i="9"/>
  <c r="L83" i="7"/>
  <c r="L83" i="9"/>
  <c r="C96" i="7"/>
  <c r="I96" i="1"/>
  <c r="C96" i="9"/>
  <c r="D96" i="7"/>
  <c r="D96" i="9"/>
  <c r="W125" i="9"/>
  <c r="X125" i="7"/>
  <c r="X125" i="9"/>
  <c r="W125" i="7"/>
  <c r="N125" i="1"/>
  <c r="M98" i="1"/>
  <c r="T98" i="9"/>
  <c r="T98" i="7"/>
  <c r="S98" i="7"/>
  <c r="S98" i="9"/>
  <c r="M56" i="1"/>
  <c r="S56" i="9"/>
  <c r="S56" i="7"/>
  <c r="T56" i="7"/>
  <c r="T56" i="9"/>
  <c r="K55" i="9"/>
  <c r="L55" i="9"/>
  <c r="K55" i="7"/>
  <c r="K55" i="1"/>
  <c r="L55" i="7"/>
  <c r="N20" i="1"/>
  <c r="X20" i="9"/>
  <c r="W20" i="7"/>
  <c r="W20" i="9"/>
  <c r="X20" i="7"/>
  <c r="G129" i="7"/>
  <c r="H129" i="9"/>
  <c r="G129" i="9"/>
  <c r="H129" i="7"/>
  <c r="J129" i="1"/>
  <c r="D132" i="7"/>
  <c r="D132" i="9"/>
  <c r="C132" i="9"/>
  <c r="C132" i="7"/>
  <c r="I132" i="1"/>
  <c r="K56" i="1"/>
  <c r="L56" i="7"/>
  <c r="L56" i="9"/>
  <c r="K56" i="7"/>
  <c r="K56" i="9"/>
  <c r="P32" i="7"/>
  <c r="P32" i="9"/>
  <c r="O32" i="9"/>
  <c r="O32" i="7"/>
  <c r="L32" i="1"/>
  <c r="K99" i="1"/>
  <c r="K99" i="7"/>
  <c r="L99" i="9"/>
  <c r="K99" i="9"/>
  <c r="L99" i="7"/>
  <c r="K138" i="9"/>
  <c r="L138" i="9"/>
  <c r="K138" i="7"/>
  <c r="L138" i="7"/>
  <c r="K138" i="1"/>
  <c r="S65" i="7"/>
  <c r="T65" i="9"/>
  <c r="S65" i="9"/>
  <c r="T65" i="7"/>
  <c r="M65" i="1"/>
  <c r="K54" i="1"/>
  <c r="K54" i="9"/>
  <c r="K54" i="7"/>
  <c r="L54" i="7"/>
  <c r="L54" i="9"/>
  <c r="H114" i="9"/>
  <c r="G114" i="7"/>
  <c r="J114" i="1"/>
  <c r="G114" i="9"/>
  <c r="H114" i="7"/>
  <c r="H93" i="9"/>
  <c r="G93" i="9"/>
  <c r="G93" i="7"/>
  <c r="J93" i="1"/>
  <c r="H93" i="7"/>
  <c r="K107" i="7"/>
  <c r="K107" i="1"/>
  <c r="K107" i="9"/>
  <c r="L107" i="9"/>
  <c r="L107" i="7"/>
  <c r="X90" i="7"/>
  <c r="N90" i="1"/>
  <c r="X90" i="9"/>
  <c r="W90" i="7"/>
  <c r="W90" i="9"/>
  <c r="X38" i="7"/>
  <c r="N38" i="1"/>
  <c r="W38" i="9"/>
  <c r="W38" i="7"/>
  <c r="X38" i="9"/>
  <c r="M23" i="1"/>
  <c r="S23" i="9"/>
  <c r="T23" i="9"/>
  <c r="S23" i="7"/>
  <c r="T23" i="7"/>
  <c r="O78" i="7"/>
  <c r="L78" i="1"/>
  <c r="P78" i="9"/>
  <c r="O78" i="9"/>
  <c r="P78" i="7"/>
  <c r="T64" i="7"/>
  <c r="T64" i="9"/>
  <c r="S64" i="9"/>
  <c r="S64" i="7"/>
  <c r="M64" i="1"/>
  <c r="D21" i="7"/>
  <c r="D21" i="9"/>
  <c r="C21" i="7"/>
  <c r="C21" i="9"/>
  <c r="I21" i="1"/>
  <c r="K61" i="9"/>
  <c r="K61" i="7"/>
  <c r="L61" i="7"/>
  <c r="L61" i="9"/>
  <c r="K61" i="1"/>
  <c r="G66" i="7"/>
  <c r="H66" i="9"/>
  <c r="J66" i="1"/>
  <c r="G66" i="9"/>
  <c r="H66" i="7"/>
  <c r="P60" i="7"/>
  <c r="O60" i="7"/>
  <c r="L60" i="1"/>
  <c r="O60" i="9"/>
  <c r="P60" i="9"/>
  <c r="K36" i="7"/>
  <c r="K36" i="1"/>
  <c r="L36" i="9"/>
  <c r="K36" i="9"/>
  <c r="L36" i="7"/>
  <c r="K123" i="9"/>
  <c r="K123" i="1"/>
  <c r="L123" i="9"/>
  <c r="K123" i="7"/>
  <c r="L123" i="7"/>
  <c r="P127" i="9"/>
  <c r="L127" i="1"/>
  <c r="P127" i="7"/>
  <c r="O127" i="9"/>
  <c r="O127" i="7"/>
  <c r="D100" i="7"/>
  <c r="C100" i="9"/>
  <c r="I100" i="1"/>
  <c r="C100" i="7"/>
  <c r="D100" i="9"/>
  <c r="S130" i="7"/>
  <c r="T130" i="7"/>
  <c r="M130" i="1"/>
  <c r="S130" i="9"/>
  <c r="T130" i="9"/>
  <c r="S25" i="9"/>
  <c r="T25" i="7"/>
  <c r="S25" i="7"/>
  <c r="T25" i="9"/>
  <c r="M25" i="1"/>
  <c r="M31" i="1"/>
  <c r="T31" i="7"/>
  <c r="S31" i="9"/>
  <c r="T31" i="9"/>
  <c r="S31" i="7"/>
  <c r="O8" i="9"/>
  <c r="P8" i="9"/>
  <c r="O8" i="7"/>
  <c r="P8" i="7"/>
  <c r="L8" i="1"/>
  <c r="P137" i="9"/>
  <c r="O137" i="7"/>
  <c r="L137" i="1"/>
  <c r="P137" i="7"/>
  <c r="O137" i="9"/>
  <c r="H85" i="9"/>
  <c r="H85" i="7"/>
  <c r="J85" i="1"/>
  <c r="G85" i="7"/>
  <c r="G85" i="9"/>
  <c r="G121" i="7"/>
  <c r="J121" i="1"/>
  <c r="H121" i="7"/>
  <c r="H121" i="9"/>
  <c r="G121" i="9"/>
  <c r="I134" i="1"/>
  <c r="C134" i="7"/>
  <c r="D134" i="7"/>
  <c r="C134" i="9"/>
  <c r="D134" i="9"/>
  <c r="K97" i="1"/>
  <c r="L97" i="9"/>
  <c r="K97" i="9"/>
  <c r="L97" i="7"/>
  <c r="K97" i="7"/>
  <c r="N26" i="1"/>
  <c r="W26" i="9"/>
  <c r="X26" i="7"/>
  <c r="X26" i="9"/>
  <c r="W26" i="7"/>
  <c r="L35" i="9"/>
  <c r="K35" i="9"/>
  <c r="L35" i="7"/>
  <c r="K35" i="1"/>
  <c r="K35" i="7"/>
  <c r="M74" i="1"/>
  <c r="S74" i="9"/>
  <c r="T74" i="7"/>
  <c r="S74" i="7"/>
  <c r="T74" i="9"/>
  <c r="G41" i="9"/>
  <c r="H41" i="9"/>
  <c r="H41" i="7"/>
  <c r="G41" i="7"/>
  <c r="J41" i="1"/>
  <c r="C44" i="9"/>
  <c r="C44" i="7"/>
  <c r="I44" i="1"/>
  <c r="D44" i="9"/>
  <c r="D44" i="7"/>
  <c r="D43" i="7"/>
  <c r="D43" i="9"/>
  <c r="C43" i="7"/>
  <c r="I43" i="1"/>
  <c r="C43" i="9"/>
  <c r="K68" i="7"/>
  <c r="L68" i="7"/>
  <c r="L68" i="9"/>
  <c r="K68" i="1"/>
  <c r="K68" i="9"/>
  <c r="H105" i="7"/>
  <c r="H105" i="9"/>
  <c r="J105" i="1"/>
  <c r="G105" i="9"/>
  <c r="G105" i="7"/>
  <c r="O16" i="9"/>
  <c r="P16" i="7"/>
  <c r="P16" i="9"/>
  <c r="O16" i="7"/>
  <c r="L16" i="1"/>
  <c r="H63" i="9"/>
  <c r="H63" i="7"/>
  <c r="J63" i="1"/>
  <c r="G63" i="9"/>
  <c r="G63" i="7"/>
  <c r="W59" i="7"/>
  <c r="X59" i="7"/>
  <c r="X59" i="9"/>
  <c r="N59" i="1"/>
  <c r="W59" i="9"/>
  <c r="X49" i="9"/>
  <c r="W49" i="7"/>
  <c r="N49" i="1"/>
  <c r="W49" i="9"/>
  <c r="X49" i="7"/>
  <c r="M117" i="1"/>
  <c r="T117" i="7"/>
  <c r="S117" i="7"/>
  <c r="T117" i="9"/>
  <c r="S117" i="9"/>
  <c r="K62" i="7"/>
  <c r="K62" i="9"/>
  <c r="L62" i="7"/>
  <c r="L62" i="9"/>
  <c r="K62" i="1"/>
  <c r="T57" i="9"/>
  <c r="T57" i="7"/>
  <c r="S57" i="7"/>
  <c r="S57" i="9"/>
  <c r="M57" i="1"/>
  <c r="L52" i="7"/>
  <c r="K52" i="7"/>
  <c r="K52" i="9"/>
  <c r="K52" i="1"/>
  <c r="L52" i="9"/>
  <c r="P57" i="9"/>
  <c r="P57" i="7"/>
  <c r="L57" i="1"/>
  <c r="O57" i="9"/>
  <c r="O57" i="7"/>
  <c r="X103" i="7"/>
  <c r="W103" i="9"/>
  <c r="X103" i="9"/>
  <c r="W103" i="7"/>
  <c r="N103" i="1"/>
  <c r="W75" i="9"/>
  <c r="W75" i="7"/>
  <c r="X75" i="9"/>
  <c r="X75" i="7"/>
  <c r="N75" i="1"/>
  <c r="M46" i="1"/>
  <c r="T46" i="9"/>
  <c r="T46" i="7"/>
  <c r="S46" i="9"/>
  <c r="S46" i="7"/>
  <c r="X47" i="7"/>
  <c r="X47" i="9"/>
  <c r="W47" i="7"/>
  <c r="W47" i="9"/>
  <c r="N47" i="1"/>
  <c r="W137" i="7"/>
  <c r="X137" i="7"/>
  <c r="W137" i="9"/>
  <c r="N137" i="1"/>
  <c r="X137" i="9"/>
  <c r="X111" i="9"/>
  <c r="X111" i="7"/>
  <c r="W111" i="7"/>
  <c r="W111" i="9"/>
  <c r="N111" i="1"/>
  <c r="L114" i="7"/>
  <c r="L114" i="9"/>
  <c r="K114" i="7"/>
  <c r="K114" i="1"/>
  <c r="K114" i="9"/>
  <c r="I49" i="1"/>
  <c r="D49" i="9"/>
  <c r="C49" i="7"/>
  <c r="C49" i="9"/>
  <c r="D49" i="7"/>
  <c r="K90" i="7"/>
  <c r="K90" i="9"/>
  <c r="K90" i="1"/>
  <c r="L90" i="9"/>
  <c r="L90" i="7"/>
  <c r="L51" i="9"/>
  <c r="K51" i="7"/>
  <c r="K51" i="1"/>
  <c r="L51" i="7"/>
  <c r="K51" i="9"/>
  <c r="M21" i="1"/>
  <c r="T21" i="9"/>
  <c r="S21" i="7"/>
  <c r="T21" i="7"/>
  <c r="S21" i="9"/>
  <c r="C68" i="7"/>
  <c r="D68" i="9"/>
  <c r="D68" i="7"/>
  <c r="I68" i="1"/>
  <c r="C68" i="9"/>
  <c r="T22" i="7"/>
  <c r="T22" i="9"/>
  <c r="M22" i="1"/>
  <c r="S22" i="7"/>
  <c r="S22" i="9"/>
  <c r="K70" i="7"/>
  <c r="K70" i="9"/>
  <c r="L70" i="9"/>
  <c r="K70" i="1"/>
  <c r="L70" i="7"/>
  <c r="D80" i="7"/>
  <c r="I80" i="1"/>
  <c r="C80" i="7"/>
  <c r="D80" i="9"/>
  <c r="C80" i="9"/>
  <c r="W102" i="9"/>
  <c r="W102" i="7"/>
  <c r="X102" i="9"/>
  <c r="N102" i="1"/>
  <c r="X102" i="7"/>
  <c r="T87" i="7"/>
  <c r="S87" i="9"/>
  <c r="S87" i="7"/>
  <c r="M87" i="1"/>
  <c r="T87" i="9"/>
  <c r="J118" i="1"/>
  <c r="H118" i="9"/>
  <c r="H118" i="7"/>
  <c r="G118" i="7"/>
  <c r="G118" i="9"/>
  <c r="K44" i="9"/>
  <c r="K44" i="1"/>
  <c r="K44" i="7"/>
  <c r="L44" i="7"/>
  <c r="L44" i="9"/>
  <c r="P100" i="7"/>
  <c r="L100" i="1"/>
  <c r="P100" i="9"/>
  <c r="O100" i="7"/>
  <c r="O100" i="9"/>
  <c r="W72" i="7"/>
  <c r="N72" i="1"/>
  <c r="X72" i="7"/>
  <c r="X72" i="9"/>
  <c r="W72" i="9"/>
  <c r="X22" i="7"/>
  <c r="N22" i="1"/>
  <c r="W22" i="7"/>
  <c r="W22" i="9"/>
  <c r="X22" i="9"/>
  <c r="D50" i="7"/>
  <c r="I50" i="1"/>
  <c r="D50" i="9"/>
  <c r="C50" i="7"/>
  <c r="C50" i="9"/>
  <c r="H69" i="9"/>
  <c r="H69" i="7"/>
  <c r="G69" i="9"/>
  <c r="J69" i="1"/>
  <c r="G69" i="7"/>
  <c r="L125" i="9"/>
  <c r="K125" i="7"/>
  <c r="K125" i="9"/>
  <c r="L125" i="7"/>
  <c r="K125" i="1"/>
  <c r="W35" i="9"/>
  <c r="N35" i="1"/>
  <c r="W35" i="7"/>
  <c r="X35" i="7"/>
  <c r="X35" i="9"/>
  <c r="K17" i="7"/>
  <c r="L17" i="9"/>
  <c r="L17" i="7"/>
  <c r="K17" i="1"/>
  <c r="K17" i="9"/>
  <c r="T29" i="9"/>
  <c r="S29" i="9"/>
  <c r="T29" i="7"/>
  <c r="S29" i="7"/>
  <c r="M29" i="1"/>
  <c r="C97" i="9"/>
  <c r="D97" i="7"/>
  <c r="I97" i="1"/>
  <c r="D97" i="9"/>
  <c r="C97" i="7"/>
  <c r="C98" i="9"/>
  <c r="C98" i="7"/>
  <c r="I98" i="1"/>
  <c r="D98" i="7"/>
  <c r="D98" i="9"/>
  <c r="K96" i="9"/>
  <c r="K96" i="1"/>
  <c r="L96" i="9"/>
  <c r="L96" i="7"/>
  <c r="K96" i="7"/>
  <c r="I7" i="1"/>
  <c r="D7" i="9"/>
  <c r="C7" i="9"/>
  <c r="D7" i="7"/>
  <c r="C7" i="7"/>
  <c r="I13" i="1"/>
  <c r="C13" i="9"/>
  <c r="D13" i="7"/>
  <c r="C13" i="7"/>
  <c r="D13" i="9"/>
  <c r="O40" i="7"/>
  <c r="L40" i="1"/>
  <c r="P40" i="9"/>
  <c r="P40" i="7"/>
  <c r="O40" i="9"/>
  <c r="X96" i="9"/>
  <c r="X96" i="7"/>
  <c r="W96" i="7"/>
  <c r="N96" i="1"/>
  <c r="W96" i="9"/>
  <c r="D59" i="7"/>
  <c r="C59" i="7"/>
  <c r="I59" i="1"/>
  <c r="C59" i="9"/>
  <c r="D59" i="9"/>
  <c r="K19" i="1"/>
  <c r="L19" i="9"/>
  <c r="K19" i="7"/>
  <c r="K19" i="9"/>
  <c r="L19" i="7"/>
  <c r="C46" i="7"/>
  <c r="D46" i="9"/>
  <c r="I46" i="1"/>
  <c r="D46" i="7"/>
  <c r="C46" i="9"/>
  <c r="H42" i="9"/>
  <c r="G42" i="9"/>
  <c r="J42" i="1"/>
  <c r="H42" i="7"/>
  <c r="G42" i="7"/>
  <c r="I86" i="1"/>
  <c r="C86" i="9"/>
  <c r="D86" i="9"/>
  <c r="D86" i="7"/>
  <c r="C86" i="7"/>
  <c r="J112" i="1"/>
  <c r="H112" i="9"/>
  <c r="H112" i="7"/>
  <c r="G112" i="9"/>
  <c r="G112" i="7"/>
  <c r="D136" i="9"/>
  <c r="C136" i="9"/>
  <c r="I136" i="1"/>
  <c r="C136" i="7"/>
  <c r="D136" i="7"/>
  <c r="K134" i="9"/>
  <c r="L134" i="7"/>
  <c r="K134" i="1"/>
  <c r="K134" i="7"/>
  <c r="L134" i="9"/>
  <c r="D53" i="9"/>
  <c r="D53" i="7"/>
  <c r="C53" i="9"/>
  <c r="C53" i="7"/>
  <c r="I53" i="1"/>
  <c r="T102" i="9"/>
  <c r="M102" i="1"/>
  <c r="S102" i="7"/>
  <c r="S102" i="9"/>
  <c r="T102" i="7"/>
  <c r="W48" i="7"/>
  <c r="N48" i="1"/>
  <c r="X48" i="9"/>
  <c r="X48" i="7"/>
  <c r="W48" i="9"/>
  <c r="O99" i="9"/>
  <c r="P99" i="7"/>
  <c r="P99" i="9"/>
  <c r="L99" i="1"/>
  <c r="O99" i="7"/>
  <c r="O131" i="7"/>
  <c r="P131" i="7"/>
  <c r="P131" i="9"/>
  <c r="O131" i="9"/>
  <c r="L131" i="1"/>
  <c r="N116" i="1"/>
  <c r="W116" i="7"/>
  <c r="W116" i="9"/>
  <c r="X116" i="7"/>
  <c r="X116" i="9"/>
  <c r="G51" i="9"/>
  <c r="J51" i="1"/>
  <c r="H51" i="7"/>
  <c r="H51" i="9"/>
  <c r="G51" i="7"/>
  <c r="K50" i="7"/>
  <c r="L50" i="9"/>
  <c r="L50" i="7"/>
  <c r="K50" i="9"/>
  <c r="K50" i="1"/>
  <c r="G64" i="7"/>
  <c r="H64" i="9"/>
  <c r="J64" i="1"/>
  <c r="G64" i="9"/>
  <c r="H64" i="7"/>
  <c r="H81" i="9"/>
  <c r="G81" i="9"/>
  <c r="J81" i="1"/>
  <c r="G81" i="7"/>
  <c r="H81" i="7"/>
  <c r="C22" i="9"/>
  <c r="I22" i="1"/>
  <c r="D22" i="9"/>
  <c r="D22" i="7"/>
  <c r="C22" i="7"/>
  <c r="L7" i="9"/>
  <c r="L7" i="7"/>
  <c r="K7" i="7"/>
  <c r="K7" i="1"/>
  <c r="K7" i="9"/>
  <c r="J48" i="1"/>
  <c r="G48" i="7"/>
  <c r="H48" i="7"/>
  <c r="G48" i="9"/>
  <c r="H48" i="9"/>
  <c r="P91" i="7"/>
  <c r="O91" i="9"/>
  <c r="L91" i="1"/>
  <c r="P91" i="9"/>
  <c r="O91" i="7"/>
  <c r="W7" i="7"/>
  <c r="N7" i="1"/>
  <c r="X7" i="7"/>
  <c r="X7" i="9"/>
  <c r="W7" i="9"/>
  <c r="M125" i="1"/>
  <c r="S125" i="7"/>
  <c r="T125" i="7"/>
  <c r="S125" i="9"/>
  <c r="T125" i="9"/>
  <c r="C92" i="9"/>
  <c r="C92" i="7"/>
  <c r="D92" i="7"/>
  <c r="D92" i="9"/>
  <c r="I92" i="1"/>
  <c r="H83" i="7"/>
  <c r="H83" i="9"/>
  <c r="G83" i="7"/>
  <c r="J83" i="1"/>
  <c r="G83" i="9"/>
  <c r="X105" i="7"/>
  <c r="X105" i="9"/>
  <c r="W105" i="9"/>
  <c r="W105" i="7"/>
  <c r="N105" i="1"/>
  <c r="K12" i="9"/>
  <c r="K12" i="7"/>
  <c r="L12" i="9"/>
  <c r="K12" i="1"/>
  <c r="L12" i="7"/>
  <c r="I8" i="1"/>
  <c r="C8" i="9"/>
  <c r="C8" i="7"/>
  <c r="D8" i="7"/>
  <c r="D8" i="9"/>
  <c r="C64" i="9"/>
  <c r="C64" i="7"/>
  <c r="D64" i="9"/>
  <c r="I64" i="1"/>
  <c r="D64" i="7"/>
  <c r="L20" i="7"/>
  <c r="L20" i="9"/>
  <c r="K20" i="1"/>
  <c r="K20" i="9"/>
  <c r="K20" i="7"/>
  <c r="K13" i="1"/>
  <c r="L13" i="7"/>
  <c r="K13" i="7"/>
  <c r="L13" i="9"/>
  <c r="K13" i="9"/>
  <c r="W36" i="7"/>
  <c r="W36" i="9"/>
  <c r="X36" i="9"/>
  <c r="X36" i="7"/>
  <c r="N36" i="1"/>
  <c r="M105" i="1"/>
  <c r="S105" i="9"/>
  <c r="T105" i="9"/>
  <c r="S105" i="7"/>
  <c r="T105" i="7"/>
  <c r="O133" i="7"/>
  <c r="L133" i="1"/>
  <c r="O133" i="9"/>
  <c r="P133" i="7"/>
  <c r="P133" i="9"/>
  <c r="X100" i="9"/>
  <c r="X100" i="7"/>
  <c r="W100" i="7"/>
  <c r="W100" i="9"/>
  <c r="N100" i="1"/>
  <c r="W127" i="7"/>
  <c r="N127" i="1"/>
  <c r="X127" i="7"/>
  <c r="W127" i="9"/>
  <c r="X127" i="9"/>
  <c r="C99" i="7"/>
  <c r="D99" i="9"/>
  <c r="I99" i="1"/>
  <c r="C99" i="9"/>
  <c r="D99" i="7"/>
  <c r="H108" i="7"/>
  <c r="H108" i="9"/>
  <c r="J108" i="1"/>
  <c r="G108" i="7"/>
  <c r="G108" i="9"/>
  <c r="O107" i="7"/>
  <c r="O107" i="9"/>
  <c r="P107" i="9"/>
  <c r="P107" i="7"/>
  <c r="L107" i="1"/>
  <c r="W24" i="7"/>
  <c r="X24" i="7"/>
  <c r="X24" i="9"/>
  <c r="N24" i="1"/>
  <c r="W24" i="9"/>
  <c r="X5" i="9"/>
  <c r="W5" i="9"/>
  <c r="W5" i="7"/>
  <c r="N5" i="1"/>
  <c r="X5" i="7"/>
  <c r="S78" i="9"/>
  <c r="M78" i="1"/>
  <c r="S78" i="7"/>
  <c r="T78" i="9"/>
  <c r="T78" i="7"/>
  <c r="H104" i="7"/>
  <c r="G104" i="7"/>
  <c r="J104" i="1"/>
  <c r="G104" i="9"/>
  <c r="H104" i="9"/>
  <c r="P10" i="9"/>
  <c r="O10" i="9"/>
  <c r="P10" i="7"/>
  <c r="O10" i="7"/>
  <c r="L10" i="1"/>
  <c r="T116" i="9"/>
  <c r="S116" i="7"/>
  <c r="S116" i="9"/>
  <c r="T116" i="7"/>
  <c r="M116" i="1"/>
  <c r="L8" i="9"/>
  <c r="K8" i="1"/>
  <c r="K8" i="7"/>
  <c r="L8" i="7"/>
  <c r="K8" i="9"/>
  <c r="K65" i="9"/>
  <c r="L65" i="7"/>
  <c r="K65" i="1"/>
  <c r="K65" i="7"/>
  <c r="L65" i="9"/>
  <c r="W6" i="7"/>
  <c r="X6" i="7"/>
  <c r="N6" i="1"/>
  <c r="X6" i="9"/>
  <c r="W6" i="9"/>
  <c r="I67" i="1"/>
  <c r="C67" i="9"/>
  <c r="D67" i="9"/>
  <c r="C67" i="7"/>
  <c r="D67" i="7"/>
  <c r="K136" i="7"/>
  <c r="K136" i="1"/>
  <c r="L136" i="7"/>
  <c r="K136" i="9"/>
  <c r="L136" i="9"/>
  <c r="G34" i="9"/>
  <c r="G34" i="7"/>
  <c r="J34" i="1"/>
  <c r="H34" i="7"/>
  <c r="H34" i="9"/>
  <c r="I83" i="1"/>
  <c r="D83" i="9"/>
  <c r="C83" i="9"/>
  <c r="C83" i="7"/>
  <c r="D83" i="7"/>
  <c r="W132" i="7"/>
  <c r="X132" i="7"/>
  <c r="X132" i="9"/>
  <c r="W132" i="9"/>
  <c r="N132" i="1"/>
  <c r="H13" i="7"/>
  <c r="G13" i="7"/>
  <c r="G13" i="9"/>
  <c r="H13" i="9"/>
  <c r="J13" i="1"/>
  <c r="K41" i="9"/>
  <c r="K41" i="7"/>
  <c r="K41" i="1"/>
  <c r="L41" i="7"/>
  <c r="L41" i="9"/>
  <c r="O113" i="7"/>
  <c r="L113" i="1"/>
  <c r="P113" i="9"/>
  <c r="P113" i="7"/>
  <c r="O113" i="9"/>
  <c r="O125" i="7"/>
  <c r="O125" i="9"/>
  <c r="P125" i="7"/>
  <c r="P125" i="9"/>
  <c r="L125" i="1"/>
  <c r="I38" i="1"/>
  <c r="D38" i="9"/>
  <c r="C38" i="9"/>
  <c r="C38" i="7"/>
  <c r="D38" i="7"/>
  <c r="K42" i="9"/>
  <c r="K42" i="7"/>
  <c r="K42" i="1"/>
  <c r="L42" i="7"/>
  <c r="L42" i="9"/>
  <c r="W122" i="9"/>
  <c r="W122" i="7"/>
  <c r="X122" i="7"/>
  <c r="N122" i="1"/>
  <c r="X122" i="9"/>
  <c r="K87" i="7"/>
  <c r="L87" i="7"/>
  <c r="L87" i="9"/>
  <c r="K87" i="9"/>
  <c r="K87" i="1"/>
  <c r="W106" i="9"/>
  <c r="X106" i="7"/>
  <c r="W106" i="7"/>
  <c r="X106" i="9"/>
  <c r="N106" i="1"/>
  <c r="C119" i="9"/>
  <c r="I119" i="1"/>
  <c r="D119" i="7"/>
  <c r="C119" i="7"/>
  <c r="D119" i="9"/>
  <c r="X91" i="9"/>
  <c r="W91" i="9"/>
  <c r="X91" i="7"/>
  <c r="W91" i="7"/>
  <c r="N91" i="1"/>
  <c r="T34" i="7"/>
  <c r="S34" i="9"/>
  <c r="T34" i="9"/>
  <c r="S34" i="7"/>
  <c r="M34" i="1"/>
  <c r="J128" i="1"/>
  <c r="G128" i="9"/>
  <c r="H128" i="7"/>
  <c r="G128" i="7"/>
  <c r="H128" i="9"/>
  <c r="W107" i="7"/>
  <c r="X107" i="7"/>
  <c r="X107" i="9"/>
  <c r="W107" i="9"/>
  <c r="N107" i="1"/>
  <c r="P138" i="9"/>
  <c r="O138" i="7"/>
  <c r="O138" i="9"/>
  <c r="P138" i="7"/>
  <c r="L138" i="1"/>
  <c r="W15" i="7"/>
  <c r="W15" i="9"/>
  <c r="N15" i="1"/>
  <c r="X15" i="7"/>
  <c r="X15" i="9"/>
  <c r="W86" i="9"/>
  <c r="X86" i="7"/>
  <c r="W86" i="7"/>
  <c r="N86" i="1"/>
  <c r="X86" i="9"/>
  <c r="T45" i="9"/>
  <c r="S45" i="9"/>
  <c r="T45" i="7"/>
  <c r="S45" i="7"/>
  <c r="M45" i="1"/>
  <c r="W124" i="7"/>
  <c r="X124" i="7"/>
  <c r="W124" i="9"/>
  <c r="X124" i="9"/>
  <c r="N124" i="1"/>
  <c r="D87" i="9"/>
  <c r="D87" i="7"/>
  <c r="C87" i="7"/>
  <c r="C87" i="9"/>
  <c r="I87" i="1"/>
  <c r="H32" i="7"/>
  <c r="H32" i="9"/>
  <c r="J32" i="1"/>
  <c r="G32" i="9"/>
  <c r="G32" i="7"/>
  <c r="P36" i="7"/>
  <c r="L36" i="1"/>
  <c r="P36" i="9"/>
  <c r="O36" i="7"/>
  <c r="O36" i="9"/>
  <c r="P96" i="9"/>
  <c r="L96" i="1"/>
  <c r="O96" i="7"/>
  <c r="P96" i="7"/>
  <c r="O96" i="9"/>
  <c r="O79" i="9"/>
  <c r="P79" i="9"/>
  <c r="L79" i="1"/>
  <c r="P79" i="7"/>
  <c r="O79" i="7"/>
  <c r="L80" i="9"/>
  <c r="K80" i="9"/>
  <c r="K80" i="1"/>
  <c r="L80" i="7"/>
  <c r="K80" i="7"/>
  <c r="X113" i="9"/>
  <c r="W113" i="7"/>
  <c r="N113" i="1"/>
  <c r="X113" i="7"/>
  <c r="W113" i="9"/>
  <c r="L120" i="1"/>
  <c r="O120" i="9"/>
  <c r="P120" i="7"/>
  <c r="P120" i="9"/>
  <c r="O120" i="7"/>
  <c r="S112" i="9"/>
  <c r="T112" i="7"/>
  <c r="T112" i="9"/>
  <c r="M112" i="1"/>
  <c r="S112" i="7"/>
  <c r="T97" i="9"/>
  <c r="S97" i="7"/>
  <c r="S97" i="9"/>
  <c r="M97" i="1"/>
  <c r="T97" i="7"/>
  <c r="X95" i="7"/>
  <c r="X95" i="9"/>
  <c r="W95" i="9"/>
  <c r="N95" i="1"/>
  <c r="W95" i="7"/>
  <c r="T43" i="9"/>
  <c r="M43" i="1"/>
  <c r="T43" i="7"/>
  <c r="S43" i="9"/>
  <c r="S43" i="7"/>
  <c r="C93" i="7"/>
  <c r="I93" i="1"/>
  <c r="D93" i="7"/>
  <c r="D93" i="9"/>
  <c r="C93" i="9"/>
  <c r="W120" i="9"/>
  <c r="N120" i="1"/>
  <c r="X120" i="9"/>
  <c r="W120" i="7"/>
  <c r="X120" i="7"/>
  <c r="H119" i="7"/>
  <c r="H119" i="9"/>
  <c r="G119" i="9"/>
  <c r="G119" i="7"/>
  <c r="J119" i="1"/>
  <c r="K82" i="7"/>
  <c r="L82" i="9"/>
  <c r="K82" i="9"/>
  <c r="L82" i="7"/>
  <c r="K82" i="1"/>
  <c r="G52" i="9"/>
  <c r="H52" i="9"/>
  <c r="J52" i="1"/>
  <c r="H52" i="7"/>
  <c r="G52" i="7"/>
  <c r="D127" i="9"/>
  <c r="C127" i="9"/>
  <c r="C127" i="7"/>
  <c r="I127" i="1"/>
  <c r="D127" i="7"/>
  <c r="G90" i="9"/>
  <c r="H90" i="9"/>
  <c r="J90" i="1"/>
  <c r="G90" i="7"/>
  <c r="H90" i="7"/>
  <c r="L15" i="7"/>
  <c r="K15" i="1"/>
  <c r="K15" i="9"/>
  <c r="L15" i="9"/>
  <c r="K15" i="7"/>
  <c r="X50" i="7"/>
  <c r="N50" i="1"/>
  <c r="W50" i="7"/>
  <c r="X50" i="9"/>
  <c r="W50" i="9"/>
  <c r="L10" i="7"/>
  <c r="L10" i="9"/>
  <c r="K10" i="1"/>
  <c r="K10" i="9"/>
  <c r="K10" i="7"/>
  <c r="O87" i="9"/>
  <c r="P87" i="9"/>
  <c r="P87" i="7"/>
  <c r="O87" i="7"/>
  <c r="L87" i="1"/>
  <c r="L71" i="1"/>
  <c r="P71" i="7"/>
  <c r="P71" i="9"/>
  <c r="O71" i="7"/>
  <c r="O71" i="9"/>
  <c r="H101" i="9"/>
  <c r="J101" i="1"/>
  <c r="G101" i="7"/>
  <c r="G101" i="9"/>
  <c r="H101" i="7"/>
  <c r="T33" i="9"/>
  <c r="S33" i="9"/>
  <c r="M33" i="1"/>
  <c r="T33" i="7"/>
  <c r="S33" i="7"/>
  <c r="S47" i="7"/>
  <c r="M47" i="1"/>
  <c r="T47" i="7"/>
  <c r="T47" i="9"/>
  <c r="S47" i="9"/>
  <c r="T38" i="7"/>
  <c r="T38" i="9"/>
  <c r="M38" i="1"/>
  <c r="S38" i="7"/>
  <c r="S38" i="9"/>
  <c r="G10" i="7"/>
  <c r="J10" i="1"/>
  <c r="H10" i="9"/>
  <c r="G10" i="9"/>
  <c r="H10" i="7"/>
  <c r="H137" i="9"/>
  <c r="J137" i="1"/>
  <c r="G137" i="7"/>
  <c r="H137" i="7"/>
  <c r="G137" i="9"/>
  <c r="G126" i="9"/>
  <c r="H126" i="7"/>
  <c r="J126" i="1"/>
  <c r="G126" i="7"/>
  <c r="H126" i="9"/>
  <c r="D74" i="7"/>
  <c r="I74" i="1"/>
  <c r="D74" i="9"/>
  <c r="C74" i="7"/>
  <c r="C74" i="9"/>
  <c r="H92" i="7"/>
  <c r="H92" i="9"/>
  <c r="G92" i="7"/>
  <c r="G92" i="9"/>
  <c r="J92" i="1"/>
  <c r="O46" i="9"/>
  <c r="O46" i="7"/>
  <c r="L46" i="1"/>
  <c r="P46" i="7"/>
  <c r="P46" i="9"/>
  <c r="H11" i="9"/>
  <c r="J11" i="1"/>
  <c r="H11" i="7"/>
  <c r="G11" i="7"/>
  <c r="G11" i="9"/>
  <c r="P56" i="7"/>
  <c r="P56" i="9"/>
  <c r="O56" i="9"/>
  <c r="O56" i="7"/>
  <c r="L56" i="1"/>
  <c r="W41" i="9"/>
  <c r="N41" i="1"/>
  <c r="X41" i="7"/>
  <c r="W41" i="7"/>
  <c r="X41" i="9"/>
  <c r="L27" i="1"/>
  <c r="O27" i="7"/>
  <c r="O27" i="9"/>
  <c r="P27" i="7"/>
  <c r="P27" i="9"/>
  <c r="W136" i="9"/>
  <c r="X136" i="7"/>
  <c r="X136" i="9"/>
  <c r="W136" i="7"/>
  <c r="N136" i="1"/>
  <c r="O23" i="7"/>
  <c r="P23" i="7"/>
  <c r="O23" i="9"/>
  <c r="P23" i="9"/>
  <c r="L23" i="1"/>
  <c r="N27" i="1"/>
  <c r="W27" i="7"/>
  <c r="X27" i="7"/>
  <c r="W27" i="9"/>
  <c r="X27" i="9"/>
  <c r="S126" i="9"/>
  <c r="S126" i="7"/>
  <c r="T126" i="7"/>
  <c r="M126" i="1"/>
  <c r="T126" i="9"/>
  <c r="D95" i="9"/>
  <c r="C95" i="7"/>
  <c r="D95" i="7"/>
  <c r="C95" i="9"/>
  <c r="I95" i="1"/>
  <c r="H28" i="7"/>
  <c r="G28" i="7"/>
  <c r="G28" i="9"/>
  <c r="H28" i="9"/>
  <c r="J28" i="1"/>
  <c r="X77" i="9"/>
  <c r="W77" i="7"/>
  <c r="X77" i="7"/>
  <c r="N77" i="1"/>
  <c r="W77" i="9"/>
  <c r="I63" i="1"/>
  <c r="D63" i="9"/>
  <c r="C63" i="9"/>
  <c r="D63" i="7"/>
  <c r="C63" i="7"/>
  <c r="X128" i="7"/>
  <c r="W128" i="7"/>
  <c r="X128" i="9"/>
  <c r="N128" i="1"/>
  <c r="W128" i="9"/>
  <c r="D36" i="7"/>
  <c r="C36" i="7"/>
  <c r="C36" i="9"/>
  <c r="I36" i="1"/>
  <c r="D36" i="9"/>
  <c r="T41" i="7"/>
  <c r="T41" i="9"/>
  <c r="S41" i="7"/>
  <c r="S41" i="9"/>
  <c r="M41" i="1"/>
  <c r="G26" i="9"/>
  <c r="G26" i="7"/>
  <c r="J26" i="1"/>
  <c r="H26" i="9"/>
  <c r="H26" i="7"/>
  <c r="S101" i="9"/>
  <c r="S101" i="7"/>
  <c r="T101" i="7"/>
  <c r="T101" i="9"/>
  <c r="M101" i="1"/>
  <c r="D71" i="9"/>
  <c r="I71" i="1"/>
  <c r="C71" i="7"/>
  <c r="C71" i="9"/>
  <c r="D71" i="7"/>
  <c r="L59" i="7"/>
  <c r="K59" i="1"/>
  <c r="K59" i="9"/>
  <c r="L59" i="9"/>
  <c r="K59" i="7"/>
  <c r="O50" i="7"/>
  <c r="L50" i="1"/>
  <c r="O50" i="9"/>
  <c r="P50" i="7"/>
  <c r="P50" i="9"/>
  <c r="W32" i="9"/>
  <c r="X32" i="9"/>
  <c r="N32" i="1"/>
  <c r="X32" i="7"/>
  <c r="W32" i="7"/>
  <c r="D91" i="7"/>
  <c r="I91" i="1"/>
  <c r="C91" i="9"/>
  <c r="C91" i="7"/>
  <c r="D91" i="9"/>
  <c r="H76" i="9"/>
  <c r="H76" i="7"/>
  <c r="G76" i="7"/>
  <c r="G76" i="9"/>
  <c r="J76" i="1"/>
  <c r="K49" i="7"/>
  <c r="K49" i="9"/>
  <c r="L49" i="9"/>
  <c r="L49" i="7"/>
  <c r="K49" i="1"/>
  <c r="K92" i="7"/>
  <c r="K92" i="1"/>
  <c r="L92" i="9"/>
  <c r="L92" i="7"/>
  <c r="K92" i="9"/>
  <c r="X112" i="7"/>
  <c r="N112" i="1"/>
  <c r="X112" i="9"/>
  <c r="W112" i="9"/>
  <c r="W112" i="7"/>
  <c r="D28" i="9"/>
  <c r="I28" i="1"/>
  <c r="C28" i="9"/>
  <c r="C28" i="7"/>
  <c r="D28" i="7"/>
  <c r="D77" i="9"/>
  <c r="I77" i="1"/>
  <c r="C77" i="9"/>
  <c r="C77" i="7"/>
  <c r="D77" i="7"/>
  <c r="I111" i="1"/>
  <c r="C111" i="7"/>
  <c r="D111" i="9"/>
  <c r="C111" i="9"/>
  <c r="D111" i="7"/>
  <c r="H100" i="7"/>
  <c r="H100" i="9"/>
  <c r="G100" i="9"/>
  <c r="G100" i="7"/>
  <c r="J100" i="1"/>
  <c r="C79" i="7"/>
  <c r="D79" i="9"/>
  <c r="C79" i="9"/>
  <c r="I79" i="1"/>
  <c r="D79" i="7"/>
  <c r="S13" i="7"/>
  <c r="M13" i="1"/>
  <c r="T13" i="7"/>
  <c r="T13" i="9"/>
  <c r="S13" i="9"/>
  <c r="K129" i="1"/>
  <c r="K129" i="9"/>
  <c r="K129" i="7"/>
  <c r="L129" i="7"/>
  <c r="L129" i="9"/>
  <c r="N23" i="1"/>
  <c r="X23" i="7"/>
  <c r="X23" i="9"/>
  <c r="W23" i="7"/>
  <c r="W23" i="9"/>
  <c r="P82" i="9"/>
  <c r="P82" i="7"/>
  <c r="L82" i="1"/>
  <c r="O82" i="7"/>
  <c r="O82" i="9"/>
  <c r="K34" i="9"/>
  <c r="L34" i="7"/>
  <c r="K34" i="1"/>
  <c r="K34" i="7"/>
  <c r="L34" i="9"/>
  <c r="L33" i="9"/>
  <c r="K33" i="7"/>
  <c r="K33" i="1"/>
  <c r="L33" i="7"/>
  <c r="K33" i="9"/>
  <c r="L55" i="1"/>
  <c r="P55" i="9"/>
  <c r="P55" i="7"/>
  <c r="O55" i="9"/>
  <c r="O55" i="7"/>
  <c r="T86" i="9"/>
  <c r="M86" i="1"/>
  <c r="S86" i="9"/>
  <c r="S86" i="7"/>
  <c r="T86" i="7"/>
  <c r="K75" i="7"/>
  <c r="L75" i="9"/>
  <c r="K75" i="9"/>
  <c r="L75" i="7"/>
  <c r="K75" i="1"/>
  <c r="W16" i="7"/>
  <c r="N16" i="1"/>
  <c r="X16" i="9"/>
  <c r="X16" i="7"/>
  <c r="W16" i="9"/>
  <c r="M16" i="1"/>
  <c r="S16" i="7"/>
  <c r="T16" i="7"/>
  <c r="T16" i="9"/>
  <c r="S16" i="9"/>
  <c r="K22" i="9"/>
  <c r="K22" i="7"/>
  <c r="K22" i="1"/>
  <c r="L22" i="9"/>
  <c r="L22" i="7"/>
  <c r="G138" i="9"/>
  <c r="J138" i="1"/>
  <c r="H138" i="7"/>
  <c r="H138" i="9"/>
  <c r="G138" i="7"/>
  <c r="P38" i="9"/>
  <c r="P38" i="7"/>
  <c r="O38" i="7"/>
  <c r="O38" i="9"/>
  <c r="L38" i="1"/>
  <c r="I138" i="1"/>
  <c r="D138" i="7"/>
  <c r="D138" i="9"/>
  <c r="C138" i="7"/>
  <c r="C138" i="9"/>
  <c r="G67" i="7"/>
  <c r="H67" i="7"/>
  <c r="G67" i="9"/>
  <c r="J67" i="1"/>
  <c r="H67" i="9"/>
  <c r="X97" i="9"/>
  <c r="W97" i="9"/>
  <c r="X97" i="7"/>
  <c r="N97" i="1"/>
  <c r="W97" i="7"/>
  <c r="P44" i="7"/>
  <c r="O44" i="9"/>
  <c r="O44" i="7"/>
  <c r="P44" i="9"/>
  <c r="L44" i="1"/>
  <c r="O62" i="9"/>
  <c r="O62" i="7"/>
  <c r="P62" i="9"/>
  <c r="L62" i="1"/>
  <c r="P62" i="7"/>
  <c r="T32" i="9"/>
  <c r="M32" i="1"/>
  <c r="S32" i="9"/>
  <c r="S32" i="7"/>
  <c r="T32" i="7"/>
  <c r="L66" i="1"/>
  <c r="O66" i="7"/>
  <c r="O66" i="9"/>
  <c r="P66" i="9"/>
  <c r="P66" i="7"/>
  <c r="W80" i="9"/>
  <c r="W80" i="7"/>
  <c r="X80" i="9"/>
  <c r="X80" i="7"/>
  <c r="N80" i="1"/>
  <c r="O130" i="7"/>
  <c r="P130" i="9"/>
  <c r="L130" i="1"/>
  <c r="P130" i="7"/>
  <c r="O130" i="9"/>
  <c r="W9" i="7"/>
  <c r="N9" i="1"/>
  <c r="W9" i="9"/>
  <c r="X9" i="7"/>
  <c r="X9" i="9"/>
  <c r="H30" i="9"/>
  <c r="G30" i="9"/>
  <c r="G30" i="7"/>
  <c r="H30" i="7"/>
  <c r="J30" i="1"/>
  <c r="G57" i="9"/>
  <c r="G57" i="7"/>
  <c r="H57" i="9"/>
  <c r="H57" i="7"/>
  <c r="J57" i="1"/>
  <c r="G75" i="9"/>
  <c r="H75" i="7"/>
  <c r="G75" i="7"/>
  <c r="H75" i="9"/>
  <c r="J75" i="1"/>
  <c r="P123" i="9"/>
  <c r="L123" i="1"/>
  <c r="O123" i="9"/>
  <c r="O123" i="7"/>
  <c r="P123" i="7"/>
  <c r="P67" i="9"/>
  <c r="O67" i="9"/>
  <c r="P67" i="7"/>
  <c r="L67" i="1"/>
  <c r="O67" i="7"/>
  <c r="W17" i="7"/>
  <c r="N17" i="1"/>
  <c r="X17" i="9"/>
  <c r="W17" i="9"/>
  <c r="X17" i="7"/>
  <c r="O93" i="7"/>
  <c r="P93" i="9"/>
  <c r="L93" i="1"/>
  <c r="P93" i="7"/>
  <c r="O93" i="9"/>
  <c r="I58" i="1"/>
  <c r="C58" i="7"/>
  <c r="C58" i="9"/>
  <c r="D58" i="9"/>
  <c r="D58" i="7"/>
  <c r="D122" i="7"/>
  <c r="C122" i="9"/>
  <c r="I122" i="1"/>
  <c r="C122" i="7"/>
  <c r="D122" i="9"/>
  <c r="H98" i="7"/>
  <c r="J98" i="1"/>
  <c r="G98" i="9"/>
  <c r="H98" i="9"/>
  <c r="G98" i="7"/>
  <c r="K27" i="9"/>
  <c r="K27" i="1"/>
  <c r="L27" i="9"/>
  <c r="K27" i="7"/>
  <c r="L27" i="7"/>
  <c r="H84" i="9"/>
  <c r="H84" i="7"/>
  <c r="J84" i="1"/>
  <c r="G84" i="9"/>
  <c r="G84" i="7"/>
  <c r="L24" i="7"/>
  <c r="K24" i="7"/>
  <c r="K24" i="1"/>
  <c r="K24" i="9"/>
  <c r="L24" i="9"/>
  <c r="C65" i="7"/>
  <c r="D65" i="7"/>
  <c r="D65" i="9"/>
  <c r="C65" i="9"/>
  <c r="I65" i="1"/>
  <c r="T14" i="9"/>
  <c r="M14" i="1"/>
  <c r="T14" i="7"/>
  <c r="S14" i="7"/>
  <c r="S14" i="9"/>
  <c r="G99" i="7"/>
  <c r="G99" i="9"/>
  <c r="H99" i="7"/>
  <c r="J99" i="1"/>
  <c r="H99" i="9"/>
  <c r="C16" i="9"/>
  <c r="D16" i="7"/>
  <c r="I16" i="1"/>
  <c r="D16" i="9"/>
  <c r="C16" i="7"/>
  <c r="S132" i="9"/>
  <c r="M132" i="1"/>
  <c r="T132" i="9"/>
  <c r="S132" i="7"/>
  <c r="T132" i="7"/>
  <c r="O135" i="9"/>
  <c r="O135" i="7"/>
  <c r="P135" i="9"/>
  <c r="P135" i="7"/>
  <c r="L135" i="1"/>
  <c r="H53" i="9"/>
  <c r="G53" i="7"/>
  <c r="H53" i="7"/>
  <c r="G53" i="9"/>
  <c r="J53" i="1"/>
  <c r="K60" i="1"/>
  <c r="L60" i="7"/>
  <c r="L60" i="9"/>
  <c r="K60" i="7"/>
  <c r="K60" i="9"/>
  <c r="H96" i="7"/>
  <c r="J96" i="1"/>
  <c r="G96" i="7"/>
  <c r="G96" i="9"/>
  <c r="H96" i="9"/>
  <c r="P31" i="9"/>
  <c r="O31" i="7"/>
  <c r="O31" i="9"/>
  <c r="L31" i="1"/>
  <c r="P31" i="7"/>
  <c r="T93" i="7"/>
  <c r="S93" i="9"/>
  <c r="S93" i="7"/>
  <c r="M93" i="1"/>
  <c r="T93" i="9"/>
  <c r="T5" i="9"/>
  <c r="S5" i="7"/>
  <c r="T5" i="7"/>
  <c r="M5" i="1"/>
  <c r="S5" i="9"/>
  <c r="G132" i="9"/>
  <c r="J132" i="1"/>
  <c r="G132" i="7"/>
  <c r="H132" i="9"/>
  <c r="H132" i="7"/>
  <c r="H14" i="9"/>
  <c r="G14" i="7"/>
  <c r="G14" i="9"/>
  <c r="H14" i="7"/>
  <c r="J14" i="1"/>
  <c r="C102" i="9"/>
  <c r="D102" i="9"/>
  <c r="D102" i="7"/>
  <c r="I102" i="1"/>
  <c r="C102" i="7"/>
  <c r="K43" i="9"/>
  <c r="K43" i="7"/>
  <c r="K43" i="1"/>
  <c r="L43" i="9"/>
  <c r="L43" i="7"/>
  <c r="H125" i="9"/>
  <c r="G125" i="9"/>
  <c r="G125" i="7"/>
  <c r="J125" i="1"/>
  <c r="H125" i="7"/>
  <c r="C129" i="7"/>
  <c r="C129" i="9"/>
  <c r="D129" i="7"/>
  <c r="D129" i="9"/>
  <c r="I129" i="1"/>
  <c r="H134" i="7"/>
  <c r="G134" i="9"/>
  <c r="H134" i="9"/>
  <c r="J134" i="1"/>
  <c r="G134" i="7"/>
  <c r="P83" i="7"/>
  <c r="O83" i="9"/>
  <c r="O83" i="7"/>
  <c r="P83" i="9"/>
  <c r="L83" i="1"/>
  <c r="T131" i="7"/>
  <c r="S131" i="9"/>
  <c r="T131" i="9"/>
  <c r="S131" i="7"/>
  <c r="M131" i="1"/>
  <c r="W87" i="9"/>
  <c r="W87" i="7"/>
  <c r="X87" i="9"/>
  <c r="X87" i="7"/>
  <c r="N87" i="1"/>
  <c r="L135" i="7"/>
  <c r="K135" i="7"/>
  <c r="K135" i="1"/>
  <c r="K135" i="9"/>
  <c r="L135" i="9"/>
  <c r="T55" i="9"/>
  <c r="S55" i="9"/>
  <c r="M55" i="1"/>
  <c r="S55" i="7"/>
  <c r="T55" i="7"/>
  <c r="W79" i="7"/>
  <c r="N79" i="1"/>
  <c r="X79" i="9"/>
  <c r="W79" i="9"/>
  <c r="X79" i="7"/>
  <c r="P70" i="9"/>
  <c r="O70" i="9"/>
  <c r="L70" i="1"/>
  <c r="P70" i="7"/>
  <c r="O70" i="7"/>
  <c r="G80" i="9"/>
  <c r="H80" i="7"/>
  <c r="H80" i="9"/>
  <c r="J80" i="1"/>
  <c r="G80" i="7"/>
  <c r="G116" i="9"/>
  <c r="G116" i="7"/>
  <c r="H116" i="9"/>
  <c r="J116" i="1"/>
  <c r="H116" i="7"/>
  <c r="D47" i="9"/>
  <c r="I47" i="1"/>
  <c r="D47" i="7"/>
  <c r="C47" i="7"/>
  <c r="C47" i="9"/>
  <c r="G70" i="7"/>
  <c r="H70" i="7"/>
  <c r="G70" i="9"/>
  <c r="J70" i="1"/>
  <c r="H70" i="9"/>
  <c r="W61" i="9"/>
  <c r="N61" i="1"/>
  <c r="W61" i="7"/>
  <c r="X61" i="9"/>
  <c r="X61" i="7"/>
  <c r="L111" i="7"/>
  <c r="K111" i="7"/>
  <c r="K111" i="1"/>
  <c r="K111" i="9"/>
  <c r="L111" i="9"/>
  <c r="G79" i="7"/>
  <c r="H79" i="9"/>
  <c r="G79" i="9"/>
  <c r="H79" i="7"/>
  <c r="J79" i="1"/>
  <c r="D103" i="7"/>
  <c r="I103" i="1"/>
  <c r="C103" i="7"/>
  <c r="C103" i="9"/>
  <c r="D103" i="9"/>
  <c r="G45" i="9"/>
  <c r="H45" i="7"/>
  <c r="G45" i="7"/>
  <c r="H45" i="9"/>
  <c r="J45" i="1"/>
  <c r="X134" i="7"/>
  <c r="X134" i="9"/>
  <c r="W134" i="7"/>
  <c r="N134" i="1"/>
  <c r="W134" i="9"/>
  <c r="D110" i="9"/>
  <c r="C110" i="9"/>
  <c r="I110" i="1"/>
  <c r="D110" i="7"/>
  <c r="C110" i="7"/>
  <c r="J33" i="1"/>
  <c r="G33" i="7"/>
  <c r="H33" i="7"/>
  <c r="G33" i="9"/>
  <c r="H33" i="9"/>
  <c r="S59" i="9"/>
  <c r="M59" i="1"/>
  <c r="T59" i="7"/>
  <c r="T59" i="9"/>
  <c r="S59" i="7"/>
  <c r="M83" i="1"/>
  <c r="T83" i="7"/>
  <c r="T83" i="9"/>
  <c r="S83" i="7"/>
  <c r="S83" i="9"/>
  <c r="W83" i="9"/>
  <c r="W83" i="7"/>
  <c r="N83" i="1"/>
  <c r="X83" i="9"/>
  <c r="X83" i="7"/>
  <c r="S107" i="9"/>
  <c r="M107" i="1"/>
  <c r="S107" i="7"/>
  <c r="T107" i="9"/>
  <c r="T107" i="7"/>
  <c r="W30" i="9"/>
  <c r="X30" i="9"/>
  <c r="N30" i="1"/>
  <c r="W30" i="7"/>
  <c r="X30" i="7"/>
  <c r="P89" i="9"/>
  <c r="O89" i="7"/>
  <c r="L89" i="1"/>
  <c r="O89" i="9"/>
  <c r="P89" i="7"/>
  <c r="T17" i="7"/>
  <c r="S17" i="9"/>
  <c r="S17" i="7"/>
  <c r="T17" i="9"/>
  <c r="M17" i="1"/>
  <c r="P45" i="7"/>
  <c r="O45" i="9"/>
  <c r="P45" i="9"/>
  <c r="O45" i="7"/>
  <c r="L45" i="1"/>
  <c r="S63" i="7"/>
  <c r="M63" i="1"/>
  <c r="T63" i="7"/>
  <c r="S63" i="9"/>
  <c r="T63" i="9"/>
  <c r="C112" i="7"/>
  <c r="D112" i="9"/>
  <c r="I112" i="1"/>
  <c r="C112" i="9"/>
  <c r="D112" i="7"/>
  <c r="K113" i="9"/>
  <c r="L113" i="7"/>
  <c r="K113" i="1"/>
  <c r="K113" i="7"/>
  <c r="L113" i="9"/>
  <c r="P110" i="7"/>
  <c r="O110" i="7"/>
  <c r="L110" i="1"/>
  <c r="O110" i="9"/>
  <c r="P110" i="9"/>
  <c r="P115" i="7"/>
  <c r="O115" i="9"/>
  <c r="L115" i="1"/>
  <c r="O115" i="7"/>
  <c r="P115" i="9"/>
  <c r="P69" i="7"/>
  <c r="O69" i="7"/>
  <c r="P69" i="9"/>
  <c r="L69" i="1"/>
  <c r="O69" i="9"/>
  <c r="T82" i="7"/>
  <c r="T82" i="9"/>
  <c r="S82" i="7"/>
  <c r="S82" i="9"/>
  <c r="M82" i="1"/>
  <c r="D78" i="7"/>
  <c r="C78" i="9"/>
  <c r="C78" i="7"/>
  <c r="I78" i="1"/>
  <c r="D78" i="9"/>
  <c r="P15" i="7"/>
  <c r="O15" i="7"/>
  <c r="P15" i="9"/>
  <c r="O15" i="9"/>
  <c r="L15" i="1"/>
  <c r="K109" i="7"/>
  <c r="K109" i="1"/>
  <c r="L109" i="7"/>
  <c r="L109" i="9"/>
  <c r="K109" i="9"/>
  <c r="C60" i="7"/>
  <c r="D60" i="7"/>
  <c r="C60" i="9"/>
  <c r="I60" i="1"/>
  <c r="D60" i="9"/>
  <c r="G54" i="9"/>
  <c r="H54" i="9"/>
  <c r="G54" i="7"/>
  <c r="J54" i="1"/>
  <c r="H54" i="7"/>
  <c r="W82" i="9"/>
  <c r="X82" i="7"/>
  <c r="X82" i="9"/>
  <c r="N82" i="1"/>
  <c r="W82" i="7"/>
  <c r="D29" i="7"/>
  <c r="C29" i="7"/>
  <c r="C29" i="9"/>
  <c r="I29" i="1"/>
  <c r="D29" i="9"/>
  <c r="K112" i="7"/>
  <c r="K112" i="9"/>
  <c r="L112" i="9"/>
  <c r="L112" i="7"/>
  <c r="K112" i="1"/>
  <c r="D81" i="7"/>
  <c r="I81" i="1"/>
  <c r="D81" i="9"/>
  <c r="C81" i="7"/>
  <c r="C81" i="9"/>
  <c r="L33" i="1"/>
  <c r="O33" i="9"/>
  <c r="P33" i="7"/>
  <c r="P33" i="9"/>
  <c r="O33" i="7"/>
  <c r="P21" i="9"/>
  <c r="L21" i="1"/>
  <c r="P21" i="7"/>
  <c r="O21" i="7"/>
  <c r="O21" i="9"/>
  <c r="N126" i="1"/>
  <c r="X126" i="9"/>
  <c r="X126" i="7"/>
  <c r="W126" i="9"/>
  <c r="W126" i="7"/>
  <c r="T76" i="7"/>
  <c r="S76" i="7"/>
  <c r="T76" i="9"/>
  <c r="S76" i="9"/>
  <c r="M76" i="1"/>
  <c r="W99" i="9"/>
  <c r="W99" i="7"/>
  <c r="N99" i="1"/>
  <c r="X99" i="7"/>
  <c r="X99" i="9"/>
  <c r="S106" i="7"/>
  <c r="T106" i="7"/>
  <c r="M106" i="1"/>
  <c r="T106" i="9"/>
  <c r="S106" i="9"/>
  <c r="G23" i="7"/>
  <c r="H23" i="7"/>
  <c r="J23" i="1"/>
  <c r="G23" i="9"/>
  <c r="H23" i="9"/>
  <c r="C15" i="7"/>
  <c r="D15" i="7"/>
  <c r="I15" i="1"/>
  <c r="C15" i="9"/>
  <c r="D15" i="9"/>
  <c r="S11" i="7"/>
  <c r="T11" i="7"/>
  <c r="S11" i="9"/>
  <c r="T11" i="9"/>
  <c r="M11" i="1"/>
  <c r="T89" i="9"/>
  <c r="S89" i="9"/>
  <c r="S89" i="7"/>
  <c r="T89" i="7"/>
  <c r="M89" i="1"/>
  <c r="S88" i="7"/>
  <c r="M88" i="1"/>
  <c r="T88" i="7"/>
  <c r="S88" i="9"/>
  <c r="T88" i="9"/>
  <c r="W51" i="7"/>
  <c r="N51" i="1"/>
  <c r="X51" i="7"/>
  <c r="W51" i="9"/>
  <c r="X51" i="9"/>
  <c r="D52" i="9"/>
  <c r="D52" i="7"/>
  <c r="C52" i="7"/>
  <c r="I52" i="1"/>
  <c r="C52" i="9"/>
  <c r="X118" i="7"/>
  <c r="X118" i="9"/>
  <c r="W118" i="9"/>
  <c r="N118" i="1"/>
  <c r="W118" i="7"/>
  <c r="H78" i="9"/>
  <c r="H78" i="7"/>
  <c r="G78" i="7"/>
  <c r="G78" i="9"/>
  <c r="J78" i="1"/>
  <c r="T42" i="7"/>
  <c r="M42" i="1"/>
  <c r="S42" i="9"/>
  <c r="S42" i="7"/>
  <c r="T42" i="9"/>
  <c r="N65" i="1"/>
  <c r="W65" i="9"/>
  <c r="X65" i="9"/>
  <c r="X65" i="7"/>
  <c r="W65" i="7"/>
  <c r="O117" i="9"/>
  <c r="L117" i="1"/>
  <c r="P117" i="7"/>
  <c r="P117" i="9"/>
  <c r="O117" i="7"/>
  <c r="P95" i="9"/>
  <c r="L95" i="1"/>
  <c r="O95" i="9"/>
  <c r="O95" i="7"/>
  <c r="P95" i="7"/>
  <c r="T20" i="7"/>
  <c r="T20" i="9"/>
  <c r="S20" i="7"/>
  <c r="M20" i="1"/>
  <c r="S20" i="9"/>
  <c r="L124" i="7"/>
  <c r="L124" i="9"/>
  <c r="K124" i="1"/>
  <c r="K124" i="7"/>
  <c r="K124" i="9"/>
  <c r="W37" i="7"/>
  <c r="N37" i="1"/>
  <c r="W37" i="9"/>
  <c r="X37" i="7"/>
  <c r="X37" i="9"/>
  <c r="I76" i="1"/>
  <c r="D76" i="9"/>
  <c r="C76" i="9"/>
  <c r="D76" i="7"/>
  <c r="C76" i="7"/>
  <c r="X123" i="7"/>
  <c r="X123" i="9"/>
  <c r="N123" i="1"/>
  <c r="W123" i="7"/>
  <c r="W123" i="9"/>
  <c r="M128" i="1"/>
  <c r="S128" i="7"/>
  <c r="T128" i="9"/>
  <c r="S128" i="9"/>
  <c r="T128" i="7"/>
  <c r="W135" i="7"/>
  <c r="N135" i="1"/>
  <c r="X135" i="9"/>
  <c r="W135" i="9"/>
  <c r="X135" i="7"/>
  <c r="X40" i="7"/>
  <c r="X40" i="9"/>
  <c r="N40" i="1"/>
  <c r="W40" i="7"/>
  <c r="W40" i="9"/>
  <c r="L118" i="9"/>
  <c r="K118" i="9"/>
  <c r="L118" i="7"/>
  <c r="K118" i="7"/>
  <c r="K118" i="1"/>
  <c r="I54" i="1"/>
  <c r="D54" i="9"/>
  <c r="C54" i="7"/>
  <c r="C54" i="9"/>
  <c r="D54" i="7"/>
  <c r="G22" i="7"/>
  <c r="H22" i="7"/>
  <c r="H22" i="9"/>
  <c r="J22" i="1"/>
  <c r="G22" i="9"/>
  <c r="L94" i="9"/>
  <c r="K94" i="7"/>
  <c r="K94" i="1"/>
  <c r="L94" i="7"/>
  <c r="K94" i="9"/>
  <c r="L54" i="1"/>
  <c r="O54" i="7"/>
  <c r="P54" i="9"/>
  <c r="P54" i="7"/>
  <c r="O54" i="9"/>
  <c r="D9" i="9"/>
  <c r="I9" i="1"/>
  <c r="C9" i="7"/>
  <c r="C9" i="9"/>
  <c r="D9" i="7"/>
  <c r="W133" i="9"/>
  <c r="X133" i="9"/>
  <c r="W133" i="7"/>
  <c r="N133" i="1"/>
  <c r="X133" i="7"/>
  <c r="J19" i="1"/>
  <c r="G19" i="7"/>
  <c r="H19" i="9"/>
  <c r="H19" i="7"/>
  <c r="G19" i="9"/>
  <c r="G50" i="7"/>
  <c r="G50" i="9"/>
  <c r="J50" i="1"/>
  <c r="H50" i="9"/>
  <c r="H50" i="7"/>
  <c r="J103" i="1"/>
  <c r="G103" i="7"/>
  <c r="H103" i="9"/>
  <c r="G103" i="9"/>
  <c r="H103" i="7"/>
  <c r="P42" i="9"/>
  <c r="P42" i="7"/>
  <c r="O42" i="9"/>
  <c r="O42" i="7"/>
  <c r="L42" i="1"/>
  <c r="G40" i="9"/>
  <c r="H40" i="7"/>
  <c r="H40" i="9"/>
  <c r="J40" i="1"/>
  <c r="G40" i="7"/>
  <c r="O136" i="7"/>
  <c r="P136" i="9"/>
  <c r="O136" i="9"/>
  <c r="P136" i="7"/>
  <c r="L136" i="1"/>
  <c r="L90" i="1"/>
  <c r="O90" i="7"/>
  <c r="O90" i="9"/>
  <c r="P90" i="7"/>
  <c r="P90" i="9"/>
  <c r="K14" i="7"/>
  <c r="K14" i="9"/>
  <c r="L14" i="9"/>
  <c r="L14" i="7"/>
  <c r="K14" i="1"/>
  <c r="O106" i="9"/>
  <c r="O106" i="7"/>
  <c r="P106" i="9"/>
  <c r="P106" i="7"/>
  <c r="L106" i="1"/>
  <c r="L110" i="9"/>
  <c r="K110" i="7"/>
  <c r="L110" i="7"/>
  <c r="K110" i="1"/>
  <c r="K110" i="9"/>
  <c r="O49" i="7"/>
  <c r="L49" i="1"/>
  <c r="P49" i="7"/>
  <c r="P49" i="9"/>
  <c r="O49" i="9"/>
  <c r="P92" i="7"/>
  <c r="O92" i="7"/>
  <c r="O92" i="9"/>
  <c r="P92" i="9"/>
  <c r="L92" i="1"/>
  <c r="C131" i="7"/>
  <c r="D131" i="7"/>
  <c r="I131" i="1"/>
  <c r="C131" i="9"/>
  <c r="D131" i="9"/>
  <c r="L93" i="7"/>
  <c r="K93" i="7"/>
  <c r="K93" i="9"/>
  <c r="L93" i="9"/>
  <c r="K93" i="1"/>
  <c r="T99" i="9"/>
  <c r="S99" i="9"/>
  <c r="S99" i="7"/>
  <c r="T99" i="7"/>
  <c r="M99" i="1"/>
  <c r="W46" i="9"/>
  <c r="X46" i="7"/>
  <c r="W46" i="7"/>
  <c r="X46" i="9"/>
  <c r="N46" i="1"/>
  <c r="K71" i="7"/>
  <c r="K71" i="9"/>
  <c r="K71" i="1"/>
  <c r="L71" i="7"/>
  <c r="L71" i="9"/>
  <c r="G131" i="7"/>
  <c r="J131" i="1"/>
  <c r="H131" i="7"/>
  <c r="G131" i="9"/>
  <c r="H131" i="9"/>
  <c r="T121" i="9"/>
  <c r="T121" i="7"/>
  <c r="M121" i="1"/>
  <c r="S121" i="9"/>
  <c r="S121" i="7"/>
  <c r="AI73" i="9"/>
  <c r="AI84" i="9"/>
  <c r="AH105" i="9"/>
  <c r="AH93" i="9"/>
  <c r="AH106" i="9"/>
  <c r="AI89" i="9"/>
  <c r="AH88" i="9"/>
  <c r="AH108" i="9"/>
  <c r="AI118" i="9"/>
  <c r="AH95" i="9"/>
  <c r="AH94" i="9"/>
  <c r="AI81" i="9"/>
  <c r="AI77" i="9"/>
  <c r="AI104" i="9"/>
  <c r="AH98" i="9"/>
  <c r="AI105" i="9"/>
  <c r="AH101" i="9"/>
  <c r="AH86" i="9"/>
  <c r="AH89" i="9"/>
  <c r="AI88" i="9"/>
  <c r="AH87" i="9"/>
  <c r="AH83" i="9"/>
  <c r="AH82" i="9"/>
  <c r="AI138" i="9"/>
  <c r="AH73" i="9"/>
  <c r="AH92" i="9"/>
  <c r="AH81" i="9"/>
  <c r="AH90" i="9"/>
  <c r="AH104" i="9"/>
  <c r="AI91" i="9"/>
  <c r="AH100" i="9"/>
  <c r="AH102" i="9"/>
  <c r="AI83" i="9"/>
  <c r="AH107" i="9"/>
  <c r="AI82" i="9"/>
  <c r="AI97" i="9"/>
  <c r="AI101" i="9"/>
  <c r="AH99" i="9"/>
  <c r="AH138" i="9"/>
  <c r="AH118" i="9"/>
  <c r="AH91" i="9"/>
  <c r="AI100" i="9"/>
  <c r="AI93" i="9"/>
  <c r="AI99" i="9"/>
  <c r="AI92" i="9"/>
  <c r="AI96" i="9"/>
  <c r="AH77" i="9"/>
  <c r="AI108" i="9"/>
  <c r="AI95" i="9"/>
  <c r="AH103" i="9"/>
  <c r="AI85" i="9"/>
  <c r="AI107" i="9"/>
  <c r="AI128" i="9"/>
  <c r="AI103" i="9"/>
  <c r="AI98" i="9"/>
  <c r="AH97" i="9"/>
  <c r="AH128" i="9"/>
  <c r="AH96" i="9"/>
  <c r="AI94" i="9"/>
  <c r="AH84" i="9"/>
  <c r="AH85" i="9"/>
  <c r="AI90" i="9"/>
  <c r="AI87" i="9"/>
  <c r="AI102" i="9"/>
  <c r="AI86" i="9"/>
  <c r="AI106" i="9"/>
  <c r="AJ88" i="7"/>
  <c r="AG18" i="7"/>
  <c r="AG118" i="7"/>
  <c r="AA18" i="7"/>
  <c r="AC82" i="9"/>
  <c r="AB9" i="7"/>
  <c r="AC46" i="7"/>
  <c r="AE104" i="9"/>
  <c r="AE91" i="7"/>
  <c r="AJ89" i="7"/>
  <c r="AF105" i="7"/>
  <c r="AF84" i="9"/>
  <c r="AG47" i="7"/>
  <c r="AC94" i="7"/>
  <c r="AE85" i="7"/>
  <c r="AK76" i="7"/>
  <c r="AG108" i="7"/>
  <c r="AC89" i="9"/>
  <c r="AG14" i="7"/>
  <c r="AB17" i="7"/>
  <c r="AG101" i="7"/>
  <c r="AC86" i="9"/>
  <c r="AF97" i="7"/>
  <c r="AG24" i="7"/>
  <c r="AK18" i="9"/>
  <c r="Z90" i="9"/>
  <c r="AJ98" i="9"/>
  <c r="AD101" i="9"/>
  <c r="AD106" i="9"/>
  <c r="AE128" i="9"/>
  <c r="AB87" i="7"/>
  <c r="AJ8" i="7"/>
  <c r="AK101" i="7"/>
  <c r="Z14" i="7"/>
  <c r="AJ19" i="7"/>
  <c r="AK73" i="7"/>
  <c r="AK108" i="9"/>
  <c r="AF77" i="7"/>
  <c r="AK84" i="7"/>
  <c r="AB16" i="7"/>
  <c r="AE77" i="7"/>
  <c r="AJ94" i="9"/>
  <c r="Z106" i="7"/>
  <c r="AC18" i="7"/>
  <c r="Z42" i="7"/>
  <c r="AE95" i="7"/>
  <c r="AF94" i="7"/>
  <c r="AD39" i="7"/>
  <c r="AA105" i="7"/>
  <c r="AA84" i="9"/>
  <c r="AK21" i="7"/>
  <c r="AG81" i="9"/>
  <c r="Z101" i="7"/>
  <c r="AK10" i="7"/>
  <c r="Z82" i="9"/>
  <c r="Z33" i="9"/>
  <c r="AA85" i="9"/>
  <c r="AJ93" i="9"/>
  <c r="AB97" i="7"/>
  <c r="AK13" i="7"/>
  <c r="AA89" i="7"/>
  <c r="AD105" i="7"/>
  <c r="AA88" i="7"/>
  <c r="AG103" i="7"/>
  <c r="AD89" i="7"/>
  <c r="AB91" i="9"/>
  <c r="AE84" i="7"/>
  <c r="AG128" i="9"/>
  <c r="AD83" i="9"/>
  <c r="AK20" i="7"/>
  <c r="AD99" i="9"/>
  <c r="AB93" i="7"/>
  <c r="AK90" i="7"/>
  <c r="AD36" i="9"/>
  <c r="AA100" i="9"/>
  <c r="Z49" i="7"/>
  <c r="AK102" i="9"/>
  <c r="AK22" i="9"/>
  <c r="AA97" i="7"/>
  <c r="AA98" i="9"/>
  <c r="AA86" i="9"/>
  <c r="AB81" i="9"/>
  <c r="AC48" i="7"/>
  <c r="AC83" i="9"/>
  <c r="Z8" i="7"/>
  <c r="AC108" i="7"/>
  <c r="AG107" i="7"/>
  <c r="AG10" i="7"/>
  <c r="Z83" i="9"/>
  <c r="AC13" i="7"/>
  <c r="AJ106" i="9"/>
  <c r="AC128" i="9"/>
  <c r="AF138" i="9"/>
  <c r="AJ86" i="9"/>
  <c r="AA87" i="7"/>
  <c r="AF96" i="7"/>
  <c r="AE10" i="7"/>
  <c r="AF87" i="7"/>
  <c r="AC92" i="9"/>
  <c r="AA77" i="9"/>
  <c r="AE33" i="7"/>
  <c r="AB138" i="9"/>
  <c r="AJ97" i="7"/>
  <c r="AJ17" i="9"/>
  <c r="AE24" i="7"/>
  <c r="AB99" i="9"/>
  <c r="Z16" i="7"/>
  <c r="AB96" i="9"/>
  <c r="AK87" i="9"/>
  <c r="AC45" i="7"/>
  <c r="AC33" i="7"/>
  <c r="AK83" i="9"/>
  <c r="AG89" i="7"/>
  <c r="AK82" i="7"/>
  <c r="AA81" i="9"/>
  <c r="AJ99" i="7"/>
  <c r="AJ118" i="7"/>
  <c r="AF95" i="7"/>
  <c r="AC19" i="7"/>
  <c r="AB103" i="7"/>
  <c r="AD14" i="7"/>
  <c r="AG106" i="7"/>
  <c r="AD93" i="9"/>
  <c r="AG99" i="9"/>
  <c r="AB83" i="9"/>
  <c r="AJ88" i="9"/>
  <c r="AA118" i="7"/>
  <c r="AK14" i="7"/>
  <c r="AC39" i="7"/>
  <c r="AC82" i="7"/>
  <c r="AF13" i="7"/>
  <c r="AD104" i="9"/>
  <c r="AD91" i="9"/>
  <c r="AK89" i="9"/>
  <c r="AK74" i="7"/>
  <c r="AF102" i="9"/>
  <c r="AB49" i="7"/>
  <c r="AE85" i="9"/>
  <c r="AC12" i="7"/>
  <c r="AB8" i="7"/>
  <c r="AF108" i="7"/>
  <c r="AB89" i="9"/>
  <c r="AG104" i="9"/>
  <c r="AF17" i="7"/>
  <c r="AE100" i="9"/>
  <c r="AE103" i="7"/>
  <c r="AG73" i="9"/>
  <c r="AB86" i="7"/>
  <c r="AG97" i="7"/>
  <c r="AA90" i="9"/>
  <c r="AD101" i="7"/>
  <c r="AE106" i="7"/>
  <c r="AD128" i="7"/>
  <c r="AG86" i="7"/>
  <c r="AK8" i="7"/>
  <c r="AJ101" i="7"/>
  <c r="AK12" i="9"/>
  <c r="AK19" i="9"/>
  <c r="AJ73" i="9"/>
  <c r="AC77" i="7"/>
  <c r="AE108" i="9"/>
  <c r="AB95" i="9"/>
  <c r="Z39" i="7"/>
  <c r="AF9" i="7"/>
  <c r="AA108" i="7"/>
  <c r="AK11" i="7"/>
  <c r="Z106" i="9"/>
  <c r="AB106" i="7"/>
  <c r="Z11" i="7"/>
  <c r="AF85" i="7"/>
  <c r="AA42" i="7"/>
  <c r="AE95" i="9"/>
  <c r="Z105" i="7"/>
  <c r="AA84" i="7"/>
  <c r="Z128" i="9"/>
  <c r="AK21" i="9"/>
  <c r="AF81" i="9"/>
  <c r="AA101" i="7"/>
  <c r="AJ10" i="9"/>
  <c r="AA82" i="7"/>
  <c r="Z85" i="7"/>
  <c r="AA89" i="9"/>
  <c r="AE105" i="7"/>
  <c r="Z88" i="9"/>
  <c r="AF103" i="7"/>
  <c r="AE89" i="9"/>
  <c r="AB91" i="7"/>
  <c r="AF128" i="9"/>
  <c r="AA73" i="7"/>
  <c r="AE83" i="7"/>
  <c r="AE99" i="7"/>
  <c r="AE36" i="7"/>
  <c r="AC105" i="7"/>
  <c r="AF16" i="7"/>
  <c r="AJ75" i="7"/>
  <c r="AC118" i="9"/>
  <c r="AD96" i="9"/>
  <c r="AJ96" i="9"/>
  <c r="AD19" i="7"/>
  <c r="AA86" i="7"/>
  <c r="AF99" i="9"/>
  <c r="AB83" i="7"/>
  <c r="AA8" i="7"/>
  <c r="AK100" i="9"/>
  <c r="AC108" i="9"/>
  <c r="AC104" i="7"/>
  <c r="AF10" i="7"/>
  <c r="Z83" i="7"/>
  <c r="AB13" i="7"/>
  <c r="AK106" i="7"/>
  <c r="AJ107" i="7"/>
  <c r="AG138" i="7"/>
  <c r="AK86" i="7"/>
  <c r="Z87" i="7"/>
  <c r="AG36" i="7"/>
  <c r="AG96" i="7"/>
  <c r="AK95" i="7"/>
  <c r="AB90" i="9"/>
  <c r="AB101" i="7"/>
  <c r="AB92" i="7"/>
  <c r="AA95" i="9"/>
  <c r="AJ128" i="9"/>
  <c r="AD92" i="7"/>
  <c r="AD33" i="9"/>
  <c r="AJ16" i="7"/>
  <c r="AJ9" i="9"/>
  <c r="AK17" i="7"/>
  <c r="AC98" i="7"/>
  <c r="AD24" i="7"/>
  <c r="AC99" i="7"/>
  <c r="AC96" i="9"/>
  <c r="AC14" i="7"/>
  <c r="AK87" i="7"/>
  <c r="AB45" i="7"/>
  <c r="AB33" i="9"/>
  <c r="AK83" i="7"/>
  <c r="AF45" i="7"/>
  <c r="AK82" i="9"/>
  <c r="Z81" i="7"/>
  <c r="AB23" i="7"/>
  <c r="AG95" i="7"/>
  <c r="AE94" i="9"/>
  <c r="AC103" i="9"/>
  <c r="AG49" i="7"/>
  <c r="AE93" i="9"/>
  <c r="AE138" i="9"/>
  <c r="AG91" i="7"/>
  <c r="Z118" i="9"/>
  <c r="AE73" i="9"/>
  <c r="AJ14" i="7"/>
  <c r="AC73" i="7"/>
  <c r="AB82" i="7"/>
  <c r="AD11" i="7"/>
  <c r="AJ89" i="9"/>
  <c r="AG102" i="7"/>
  <c r="AG39" i="7"/>
  <c r="AG105" i="9"/>
  <c r="AG84" i="9"/>
  <c r="AB94" i="7"/>
  <c r="Z94" i="9"/>
  <c r="AF108" i="9"/>
  <c r="AC89" i="7"/>
  <c r="AF104" i="9"/>
  <c r="AJ92" i="7"/>
  <c r="AE103" i="9"/>
  <c r="AA17" i="7"/>
  <c r="AF73" i="9"/>
  <c r="AJ104" i="9"/>
  <c r="Z90" i="7"/>
  <c r="AE101" i="7"/>
  <c r="AC102" i="7"/>
  <c r="AE128" i="7"/>
  <c r="AF86" i="7"/>
  <c r="AB36" i="9"/>
  <c r="AA14" i="7"/>
  <c r="AE86" i="9"/>
  <c r="AJ108" i="7"/>
  <c r="AB77" i="7"/>
  <c r="AD108" i="9"/>
  <c r="AC95" i="9"/>
  <c r="AA39" i="7"/>
  <c r="Z108" i="7"/>
  <c r="AJ11" i="7"/>
  <c r="AD46" i="7"/>
  <c r="AC106" i="9"/>
  <c r="AG94" i="7"/>
  <c r="AG12" i="7"/>
  <c r="AA104" i="7"/>
  <c r="Z84" i="7"/>
  <c r="Z101" i="9"/>
  <c r="AA82" i="9"/>
  <c r="AK93" i="9"/>
  <c r="AB97" i="9"/>
  <c r="AJ13" i="9"/>
  <c r="Z89" i="7"/>
  <c r="AA88" i="9"/>
  <c r="AJ81" i="7"/>
  <c r="AE89" i="7"/>
  <c r="AC91" i="7"/>
  <c r="AE84" i="9"/>
  <c r="AA73" i="9"/>
  <c r="AE83" i="9"/>
  <c r="AD138" i="9"/>
  <c r="AC93" i="7"/>
  <c r="AK90" i="9"/>
  <c r="AF8" i="7"/>
  <c r="AC85" i="9"/>
  <c r="AE97" i="9"/>
  <c r="AC105" i="9"/>
  <c r="AA49" i="7"/>
  <c r="AK102" i="7"/>
  <c r="AC118" i="7"/>
  <c r="AG100" i="7"/>
  <c r="AA97" i="9"/>
  <c r="Z86" i="7"/>
  <c r="AG99" i="7"/>
  <c r="AB81" i="7"/>
  <c r="Z92" i="9"/>
  <c r="AD12" i="7"/>
  <c r="AK100" i="7"/>
  <c r="AB104" i="7"/>
  <c r="AD8" i="7"/>
  <c r="AA83" i="7"/>
  <c r="AD42" i="7"/>
  <c r="AJ106" i="7"/>
  <c r="AK91" i="9"/>
  <c r="AK107" i="7"/>
  <c r="AJ86" i="7"/>
  <c r="Z87" i="9"/>
  <c r="AF96" i="9"/>
  <c r="AK95" i="9"/>
  <c r="AD82" i="7"/>
  <c r="AC90" i="9"/>
  <c r="AD15" i="7"/>
  <c r="AB101" i="9"/>
  <c r="AB92" i="9"/>
  <c r="AF23" i="7"/>
  <c r="Z95" i="7"/>
  <c r="AA36" i="7"/>
  <c r="AA91" i="7"/>
  <c r="Z77" i="9"/>
  <c r="AC100" i="7"/>
  <c r="AC138" i="7"/>
  <c r="AK9" i="7"/>
  <c r="AF93" i="7"/>
  <c r="AA103" i="7"/>
  <c r="AC33" i="9"/>
  <c r="Z81" i="9"/>
  <c r="AK99" i="7"/>
  <c r="AC23" i="7"/>
  <c r="AE118" i="9"/>
  <c r="AD94" i="7"/>
  <c r="AB103" i="9"/>
  <c r="AE73" i="7"/>
  <c r="AB107" i="7"/>
  <c r="AJ14" i="9"/>
  <c r="AB39" i="7"/>
  <c r="AC73" i="9"/>
  <c r="AC9" i="7"/>
  <c r="AE104" i="7"/>
  <c r="AE88" i="7"/>
  <c r="AA12" i="7"/>
  <c r="AF102" i="7"/>
  <c r="AF39" i="7"/>
  <c r="AG84" i="7"/>
  <c r="AD85" i="9"/>
  <c r="Z94" i="7"/>
  <c r="AJ76" i="7"/>
  <c r="AG98" i="7"/>
  <c r="AB89" i="7"/>
  <c r="AF104" i="7"/>
  <c r="AC88" i="9"/>
  <c r="AD100" i="9"/>
  <c r="AK92" i="9"/>
  <c r="AD103" i="7"/>
  <c r="AA107" i="7"/>
  <c r="AF73" i="7"/>
  <c r="AK104" i="9"/>
  <c r="AE101" i="9"/>
  <c r="AB102" i="7"/>
  <c r="AE102" i="7"/>
  <c r="AG86" i="9"/>
  <c r="AC36" i="9"/>
  <c r="AD23" i="7"/>
  <c r="AJ12" i="7"/>
  <c r="AK19" i="7"/>
  <c r="AK73" i="9"/>
  <c r="AD86" i="9"/>
  <c r="AK108" i="7"/>
  <c r="AB77" i="9"/>
  <c r="AD108" i="7"/>
  <c r="Z24" i="7"/>
  <c r="AA108" i="9"/>
  <c r="AK11" i="9"/>
  <c r="AJ85" i="9"/>
  <c r="AA45" i="7"/>
  <c r="AE46" i="7"/>
  <c r="AC106" i="7"/>
  <c r="AB18" i="7"/>
  <c r="AK138" i="7"/>
  <c r="AE39" i="7"/>
  <c r="AF12" i="7"/>
  <c r="AF48" i="7"/>
  <c r="Z105" i="9"/>
  <c r="Z104" i="7"/>
  <c r="AA128" i="9"/>
  <c r="AA101" i="9"/>
  <c r="Z82" i="7"/>
  <c r="AK93" i="7"/>
  <c r="AC47" i="7"/>
  <c r="AJ13" i="7"/>
  <c r="Z89" i="9"/>
  <c r="AB24" i="7"/>
  <c r="Z88" i="7"/>
  <c r="AK81" i="9"/>
  <c r="AC91" i="9"/>
  <c r="AD84" i="9"/>
  <c r="Z73" i="7"/>
  <c r="Z96" i="7"/>
  <c r="AD107" i="7"/>
  <c r="AJ90" i="7"/>
  <c r="AG8" i="7"/>
  <c r="AC85" i="7"/>
  <c r="AD97" i="9"/>
  <c r="AK103" i="7"/>
  <c r="AK75" i="7"/>
  <c r="AD90" i="7"/>
  <c r="AB118" i="7"/>
  <c r="Z97" i="7"/>
  <c r="AE96" i="9"/>
  <c r="AE19" i="7"/>
  <c r="AC81" i="7"/>
  <c r="Z118" i="7"/>
  <c r="AD73" i="9"/>
  <c r="AK14" i="9"/>
  <c r="AG118" i="9"/>
  <c r="AF11" i="7"/>
  <c r="AB73" i="9"/>
  <c r="AE11" i="7"/>
  <c r="AB46" i="7"/>
  <c r="AD98" i="9"/>
  <c r="AD104" i="7"/>
  <c r="Z10" i="7"/>
  <c r="AD88" i="7"/>
  <c r="AG102" i="9"/>
  <c r="AD45" i="7"/>
  <c r="AF84" i="7"/>
  <c r="AF47" i="7"/>
  <c r="AD85" i="7"/>
  <c r="AA94" i="7"/>
  <c r="AE81" i="7"/>
  <c r="AG98" i="9"/>
  <c r="AF14" i="7"/>
  <c r="AC17" i="7"/>
  <c r="AB88" i="9"/>
  <c r="AE100" i="7"/>
  <c r="AJ92" i="9"/>
  <c r="AF101" i="9"/>
  <c r="AD103" i="9"/>
  <c r="Z107" i="7"/>
  <c r="Z17" i="7"/>
  <c r="AK104" i="7"/>
  <c r="AJ18" i="9"/>
  <c r="AF88" i="7"/>
  <c r="AG19" i="7"/>
  <c r="AC102" i="9"/>
  <c r="AD102" i="7"/>
  <c r="AD128" i="9"/>
  <c r="AC36" i="7"/>
  <c r="AJ12" i="9"/>
  <c r="AJ73" i="7"/>
  <c r="AF77" i="9"/>
  <c r="AJ84" i="9"/>
  <c r="AA24" i="7"/>
  <c r="AC16" i="7"/>
  <c r="AE77" i="9"/>
  <c r="AD9" i="7"/>
  <c r="AJ94" i="7"/>
  <c r="AE16" i="7"/>
  <c r="AJ138" i="7"/>
  <c r="AA19" i="7"/>
  <c r="AG48" i="7"/>
  <c r="AA105" i="9"/>
  <c r="Z104" i="9"/>
  <c r="Z128" i="7"/>
  <c r="Z33" i="7"/>
  <c r="AJ93" i="7"/>
  <c r="AK13" i="9"/>
  <c r="AC24" i="7"/>
  <c r="AE48" i="7"/>
  <c r="AJ81" i="9"/>
  <c r="AD84" i="7"/>
  <c r="AE18" i="7"/>
  <c r="AD138" i="7"/>
  <c r="AJ90" i="9"/>
  <c r="AA100" i="7"/>
  <c r="AE97" i="7"/>
  <c r="AB105" i="9"/>
  <c r="AJ103" i="9"/>
  <c r="AD90" i="9"/>
  <c r="AB118" i="9"/>
  <c r="AG100" i="9"/>
  <c r="AK22" i="7"/>
  <c r="Z98" i="9"/>
  <c r="AE96" i="7"/>
  <c r="Z46" i="7"/>
  <c r="AC42" i="7"/>
  <c r="AA118" i="9"/>
  <c r="AD73" i="7"/>
  <c r="AB107" i="9"/>
  <c r="AF118" i="7"/>
  <c r="AG13" i="7"/>
  <c r="AE98" i="7"/>
  <c r="AA10" i="7"/>
  <c r="AD88" i="9"/>
  <c r="AC49" i="7"/>
  <c r="AA94" i="9"/>
  <c r="AB12" i="7"/>
  <c r="AE81" i="9"/>
  <c r="AF98" i="7"/>
  <c r="AG104" i="7"/>
  <c r="AC88" i="7"/>
  <c r="AD100" i="7"/>
  <c r="AK92" i="7"/>
  <c r="AG73" i="7"/>
  <c r="AG97" i="9"/>
  <c r="AJ104" i="7"/>
  <c r="AJ18" i="7"/>
  <c r="AF88" i="9"/>
  <c r="AK98" i="7"/>
  <c r="AB102" i="9"/>
  <c r="AD102" i="9"/>
  <c r="AB87" i="9"/>
  <c r="AB36" i="7"/>
  <c r="AK12" i="7"/>
  <c r="AD86" i="7"/>
  <c r="AG77" i="7"/>
  <c r="AC77" i="9"/>
  <c r="AK84" i="9"/>
  <c r="AE108" i="7"/>
  <c r="AD47" i="7"/>
  <c r="Z108" i="9"/>
  <c r="AD77" i="7"/>
  <c r="AJ11" i="9"/>
  <c r="AJ85" i="7"/>
  <c r="AE9" i="7"/>
  <c r="AK94" i="7"/>
  <c r="AA106" i="9"/>
  <c r="AG85" i="9"/>
  <c r="AK138" i="9"/>
  <c r="Z19" i="7"/>
  <c r="AD95" i="9"/>
  <c r="AA104" i="9"/>
  <c r="AC15" i="7"/>
  <c r="AA128" i="7"/>
  <c r="AG81" i="7"/>
  <c r="AA33" i="9"/>
  <c r="AB47" i="7"/>
  <c r="AK81" i="7"/>
  <c r="AD18" i="7"/>
  <c r="Z96" i="9"/>
  <c r="AK20" i="9"/>
  <c r="AE138" i="7"/>
  <c r="AD107" i="9"/>
  <c r="AD36" i="7"/>
  <c r="Z100" i="9"/>
  <c r="AB85" i="7"/>
  <c r="AD97" i="7"/>
  <c r="AB105" i="7"/>
  <c r="AK103" i="9"/>
  <c r="AF100" i="7"/>
  <c r="AD17" i="7"/>
  <c r="Z98" i="7"/>
  <c r="AD96" i="7"/>
  <c r="AA13" i="7"/>
  <c r="AK96" i="9"/>
  <c r="AB42" i="7"/>
  <c r="AF99" i="7"/>
  <c r="AK88" i="9"/>
  <c r="AC107" i="7"/>
  <c r="AF118" i="9"/>
  <c r="Z18" i="7"/>
  <c r="AB73" i="7"/>
  <c r="AD98" i="7"/>
  <c r="AD91" i="7"/>
  <c r="AA48" i="7"/>
  <c r="AG105" i="7"/>
  <c r="AB94" i="9"/>
  <c r="AD81" i="9"/>
  <c r="AG108" i="9"/>
  <c r="AB88" i="7"/>
  <c r="AG101" i="9"/>
  <c r="Z107" i="9"/>
  <c r="AC86" i="7"/>
  <c r="AF97" i="9"/>
  <c r="AF24" i="7"/>
  <c r="AK18" i="7"/>
  <c r="AG88" i="9"/>
  <c r="AK98" i="9"/>
  <c r="AA23" i="7"/>
  <c r="AF19" i="7"/>
  <c r="AE106" i="9"/>
  <c r="AC87" i="9"/>
  <c r="AK8" i="9"/>
  <c r="AE23" i="7"/>
  <c r="AJ101" i="9"/>
  <c r="AE86" i="7"/>
  <c r="AJ84" i="7"/>
  <c r="AC95" i="7"/>
  <c r="AE47" i="7"/>
  <c r="AD77" i="9"/>
  <c r="AK85" i="9"/>
  <c r="AK94" i="9"/>
  <c r="Z45" i="7"/>
  <c r="AD16" i="7"/>
  <c r="AA11" i="7"/>
  <c r="AF85" i="9"/>
  <c r="AJ138" i="9"/>
  <c r="AG94" i="9"/>
  <c r="Z84" i="9"/>
  <c r="AJ21" i="7"/>
  <c r="AK10" i="9"/>
  <c r="AA33" i="7"/>
  <c r="AA85" i="7"/>
  <c r="AC97" i="7"/>
  <c r="AE105" i="9"/>
  <c r="AD48" i="7"/>
  <c r="AG103" i="9"/>
  <c r="AD89" i="9"/>
  <c r="AK88" i="7"/>
  <c r="AC107" i="9"/>
  <c r="AF18" i="7"/>
  <c r="AG11" i="7"/>
  <c r="AB82" i="9"/>
  <c r="AE98" i="9"/>
  <c r="AE91" i="9"/>
  <c r="AK89" i="7"/>
  <c r="AJ74" i="7"/>
  <c r="AE88" i="9"/>
  <c r="Z12" i="7"/>
  <c r="Z48" i="7"/>
  <c r="AF105" i="9"/>
  <c r="AE45" i="7"/>
  <c r="AC94" i="9"/>
  <c r="AD81" i="7"/>
  <c r="AC8" i="7"/>
  <c r="AF98" i="9"/>
  <c r="AG17" i="7"/>
  <c r="AF101" i="7"/>
  <c r="AA107" i="9"/>
  <c r="AB86" i="9"/>
  <c r="AA90" i="7"/>
  <c r="AG88" i="7"/>
  <c r="AJ98" i="7"/>
  <c r="Z23" i="7"/>
  <c r="AD106" i="7"/>
  <c r="AE102" i="9"/>
  <c r="AF86" i="9"/>
  <c r="AC87" i="7"/>
  <c r="AJ8" i="9"/>
  <c r="AK101" i="9"/>
  <c r="AJ19" i="9"/>
  <c r="AJ108" i="9"/>
  <c r="AG77" i="9"/>
  <c r="AB95" i="7"/>
  <c r="AG9" i="7"/>
  <c r="AK85" i="7"/>
  <c r="AA106" i="7"/>
  <c r="AB106" i="9"/>
  <c r="AG85" i="7"/>
  <c r="AD95" i="7"/>
  <c r="AF94" i="9"/>
  <c r="AB15" i="7"/>
  <c r="AJ21" i="9"/>
  <c r="AF81" i="7"/>
  <c r="AJ10" i="7"/>
  <c r="Z85" i="9"/>
  <c r="AC97" i="9"/>
  <c r="AD105" i="9"/>
  <c r="AF103" i="9"/>
  <c r="AF128" i="7"/>
  <c r="Z73" i="9"/>
  <c r="AD83" i="7"/>
  <c r="AA96" i="9"/>
  <c r="AJ20" i="9"/>
  <c r="AE99" i="9"/>
  <c r="AB93" i="9"/>
  <c r="AE107" i="7"/>
  <c r="AJ100" i="7"/>
  <c r="Z99" i="7"/>
  <c r="AB108" i="7"/>
  <c r="AE8" i="7"/>
  <c r="AD87" i="7"/>
  <c r="AK106" i="9"/>
  <c r="AJ91" i="9"/>
  <c r="AK107" i="9"/>
  <c r="AJ15" i="7"/>
  <c r="AJ95" i="9"/>
  <c r="Z93" i="7"/>
  <c r="AE82" i="9"/>
  <c r="AC101" i="7"/>
  <c r="AB10" i="7"/>
  <c r="AC11" i="7"/>
  <c r="AG23" i="7"/>
  <c r="AA95" i="7"/>
  <c r="AK77" i="9"/>
  <c r="Z36" i="7"/>
  <c r="AE92" i="9"/>
  <c r="Z77" i="7"/>
  <c r="AG82" i="9"/>
  <c r="AK16" i="9"/>
  <c r="AC138" i="9"/>
  <c r="AA138" i="7"/>
  <c r="AK9" i="9"/>
  <c r="AG93" i="9"/>
  <c r="AB98" i="9"/>
  <c r="AC84" i="9"/>
  <c r="AC99" i="9"/>
  <c r="AA47" i="7"/>
  <c r="AG15" i="7"/>
  <c r="AJ82" i="7"/>
  <c r="AD118" i="9"/>
  <c r="AA92" i="7"/>
  <c r="AK105" i="7"/>
  <c r="AJ100" i="9"/>
  <c r="AA99" i="9"/>
  <c r="AB108" i="9"/>
  <c r="AE87" i="7"/>
  <c r="AJ107" i="9"/>
  <c r="Z95" i="9"/>
  <c r="Z36" i="9"/>
  <c r="AD49" i="7"/>
  <c r="AA77" i="7"/>
  <c r="AA138" i="9"/>
  <c r="AA102" i="9"/>
  <c r="AG83" i="7"/>
  <c r="Z103" i="7"/>
  <c r="AG89" i="9"/>
  <c r="AE118" i="7"/>
  <c r="AF90" i="7"/>
  <c r="AG92" i="7"/>
  <c r="Z91" i="7"/>
  <c r="AB100" i="7"/>
  <c r="AE33" i="9"/>
  <c r="Z138" i="7"/>
  <c r="AB98" i="7"/>
  <c r="AA16" i="7"/>
  <c r="AF83" i="9"/>
  <c r="AK118" i="9"/>
  <c r="AG95" i="9"/>
  <c r="AD94" i="9"/>
  <c r="AF90" i="9"/>
  <c r="AF92" i="7"/>
  <c r="AJ22" i="7"/>
  <c r="AE15" i="7"/>
  <c r="AJ128" i="7"/>
  <c r="AF82" i="7"/>
  <c r="AJ83" i="7"/>
  <c r="AB19" i="7"/>
  <c r="AG90" i="7"/>
  <c r="AC100" i="9"/>
  <c r="Z102" i="9"/>
  <c r="AK99" i="9"/>
  <c r="AC103" i="7"/>
  <c r="AE14" i="7"/>
  <c r="AF91" i="9"/>
  <c r="AB104" i="9"/>
  <c r="AE42" i="7"/>
  <c r="AK91" i="7"/>
  <c r="AK86" i="9"/>
  <c r="AF36" i="7"/>
  <c r="AB90" i="7"/>
  <c r="AB11" i="7"/>
  <c r="AJ77" i="7"/>
  <c r="Z91" i="9"/>
  <c r="AB100" i="9"/>
  <c r="AG82" i="7"/>
  <c r="AB138" i="7"/>
  <c r="Z47" i="7"/>
  <c r="AK118" i="7"/>
  <c r="AK128" i="7"/>
  <c r="AD92" i="9"/>
  <c r="AF89" i="7"/>
  <c r="Z9" i="7"/>
  <c r="AG42" i="7"/>
  <c r="AC128" i="7"/>
  <c r="Z138" i="9"/>
  <c r="AF83" i="7"/>
  <c r="AA103" i="9"/>
  <c r="AA81" i="7"/>
  <c r="Z15" i="7"/>
  <c r="AJ118" i="9"/>
  <c r="AF92" i="9"/>
  <c r="AJ15" i="9"/>
  <c r="AD82" i="9"/>
  <c r="AD10" i="7"/>
  <c r="AE92" i="7"/>
  <c r="AK16" i="7"/>
  <c r="AK97" i="9"/>
  <c r="AC84" i="7"/>
  <c r="AF15" i="7"/>
  <c r="AE94" i="7"/>
  <c r="AF46" i="7"/>
  <c r="AJ16" i="9"/>
  <c r="AJ97" i="9"/>
  <c r="AG93" i="7"/>
  <c r="AC96" i="7"/>
  <c r="AA102" i="7"/>
  <c r="Z103" i="9"/>
  <c r="AJ83" i="9"/>
  <c r="AG33" i="7"/>
  <c r="AD118" i="7"/>
  <c r="AF106" i="9"/>
  <c r="AG138" i="9"/>
  <c r="AG96" i="9"/>
  <c r="AG87" i="9"/>
  <c r="AK97" i="7"/>
  <c r="AF93" i="9"/>
  <c r="AJ87" i="9"/>
  <c r="AG45" i="7"/>
  <c r="AE93" i="7"/>
  <c r="Z92" i="7"/>
  <c r="AF107" i="9"/>
  <c r="AA93" i="9"/>
  <c r="AA91" i="9"/>
  <c r="AC98" i="9"/>
  <c r="AF106" i="7"/>
  <c r="AA92" i="9"/>
  <c r="AK105" i="9"/>
  <c r="AE12" i="7"/>
  <c r="AF107" i="7"/>
  <c r="AC104" i="9"/>
  <c r="AE87" i="9"/>
  <c r="AJ91" i="7"/>
  <c r="AB128" i="9"/>
  <c r="AJ95" i="7"/>
  <c r="AA93" i="7"/>
  <c r="AE82" i="7"/>
  <c r="AC90" i="7"/>
  <c r="AF87" i="9"/>
  <c r="AK77" i="7"/>
  <c r="AJ17" i="7"/>
  <c r="AJ102" i="9"/>
  <c r="AK15" i="7"/>
  <c r="AD33" i="7"/>
  <c r="AG128" i="7"/>
  <c r="AA96" i="7"/>
  <c r="AJ20" i="7"/>
  <c r="AD99" i="7"/>
  <c r="AC93" i="9"/>
  <c r="AE107" i="9"/>
  <c r="AB85" i="9"/>
  <c r="AJ103" i="7"/>
  <c r="AE90" i="9"/>
  <c r="AF100" i="9"/>
  <c r="Z13" i="7"/>
  <c r="AK96" i="7"/>
  <c r="AG91" i="9"/>
  <c r="AJ105" i="9"/>
  <c r="AE13" i="7"/>
  <c r="Z99" i="9"/>
  <c r="AD87" i="9"/>
  <c r="AA36" i="9"/>
  <c r="AB84" i="9"/>
  <c r="AE36" i="9"/>
  <c r="Z100" i="7"/>
  <c r="AG16" i="7"/>
  <c r="AE90" i="7"/>
  <c r="AJ102" i="7"/>
  <c r="AJ22" i="9"/>
  <c r="AE17" i="7"/>
  <c r="Z97" i="9"/>
  <c r="AA98" i="7"/>
  <c r="AJ96" i="7"/>
  <c r="AA46" i="7"/>
  <c r="Z86" i="9"/>
  <c r="AC81" i="9"/>
  <c r="AB48" i="7"/>
  <c r="AF91" i="7"/>
  <c r="AC83" i="7"/>
  <c r="AJ105" i="7"/>
  <c r="AD13" i="7"/>
  <c r="AA99" i="7"/>
  <c r="AG107" i="9"/>
  <c r="AA83" i="9"/>
  <c r="AB128" i="7"/>
  <c r="AF138" i="7"/>
  <c r="AK15" i="9"/>
  <c r="AA87" i="9"/>
  <c r="Z93" i="9"/>
  <c r="AG87" i="7"/>
  <c r="AC101" i="9"/>
  <c r="AC10" i="7"/>
  <c r="AC92" i="7"/>
  <c r="AG46" i="7"/>
  <c r="AJ77" i="9"/>
  <c r="AK128" i="9"/>
  <c r="AE49" i="7"/>
  <c r="AF82" i="9"/>
  <c r="AJ9" i="7"/>
  <c r="AK17" i="9"/>
  <c r="AB84" i="7"/>
  <c r="AB99" i="7"/>
  <c r="AB96" i="7"/>
  <c r="AB14" i="7"/>
  <c r="Z102" i="7"/>
  <c r="AG83" i="9"/>
  <c r="AJ87" i="7"/>
  <c r="AB33" i="7"/>
  <c r="AF89" i="9"/>
  <c r="AJ82" i="9"/>
  <c r="AF33" i="7"/>
  <c r="AJ99" i="9"/>
  <c r="AA15" i="7"/>
  <c r="AF95" i="9"/>
  <c r="AA9" i="7"/>
  <c r="AF42" i="7"/>
  <c r="AG90" i="9"/>
  <c r="AG106" i="9"/>
  <c r="AF49" i="7"/>
  <c r="AG92" i="9"/>
  <c r="AD93" i="7"/>
  <c r="E6" i="4" l="1"/>
  <c r="D6" i="4"/>
  <c r="E5" i="1"/>
  <c r="O5" i="7"/>
  <c r="P5" i="9"/>
  <c r="P5" i="7"/>
  <c r="L5" i="1"/>
  <c r="O5" i="9"/>
  <c r="B6" i="4"/>
  <c r="D5" i="1"/>
  <c r="K5" i="1"/>
  <c r="L5" i="9"/>
  <c r="L5" i="7"/>
  <c r="K5" i="9"/>
  <c r="K5" i="7"/>
  <c r="B6" i="1"/>
  <c r="I6" i="1"/>
  <c r="D6" i="7"/>
  <c r="C6" i="9"/>
  <c r="C6" i="7"/>
  <c r="D6" i="9"/>
  <c r="B5" i="1"/>
  <c r="D5" i="7"/>
  <c r="D5" i="9"/>
  <c r="C5" i="7"/>
  <c r="C5" i="9"/>
  <c r="I5" i="1"/>
  <c r="C6" i="4"/>
  <c r="C6" i="1"/>
  <c r="H6" i="7"/>
  <c r="H6" i="9"/>
  <c r="G6" i="7"/>
  <c r="J6" i="1"/>
  <c r="G6" i="9"/>
  <c r="C5" i="1"/>
  <c r="J5" i="1"/>
  <c r="H5" i="7"/>
  <c r="H5" i="9"/>
  <c r="G5" i="7"/>
  <c r="G5" i="9"/>
  <c r="D6" i="1"/>
  <c r="K6" i="1"/>
  <c r="L6" i="7"/>
  <c r="K6" i="9"/>
  <c r="L6" i="9"/>
  <c r="K6" i="7"/>
  <c r="E6" i="1"/>
  <c r="O6" i="7"/>
  <c r="P6" i="7"/>
  <c r="L6" i="1"/>
  <c r="O6" i="9"/>
  <c r="P6" i="9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<sst xmlns="http://schemas.openxmlformats.org/spreadsheetml/2006/main" count="1356" uniqueCount="678">
  <si>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</si>
  <si>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</si>
  <si>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</si>
  <si>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</si>
  <si>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</si>
  <si>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</si>
  <si>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</si>
  <si>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</si>
  <si>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</si>
  <si>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</si>
  <si>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</si>
  <si>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</si>
  <si>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</si>
  <si>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</si>
  <si>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</si>
  <si>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</si>
  <si>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</si>
  <si>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</si>
  <si>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</si>
  <si>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</si>
  <si>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</si>
  <si>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</si>
  <si>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</si>
  <si>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</si>
  <si>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</si>
  <si>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</si>
  <si>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</si>
  <si>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</si>
  <si>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</si>
  <si>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</si>
  <si>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</si>
  <si>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</si>
  <si>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</si>
  <si>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</si>
  <si>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</si>
  <si>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</si>
  <si>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</si>
  <si>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</si>
  <si>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</si>
  <si>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</si>
  <si>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</si>
  <si>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</si>
  <si>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</si>
  <si>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</si>
  <si>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</si>
  <si>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</si>
  <si>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</si>
  <si>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</si>
  <si>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</si>
  <si>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</si>
  <si>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</si>
  <si>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</si>
  <si>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</si>
  <si>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</si>
  <si>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</si>
  <si>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</si>
  <si>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</si>
  <si>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</si>
  <si>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</si>
  <si>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</si>
  <si>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</si>
  <si>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</si>
  <si>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</si>
  <si>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</si>
  <si>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</si>
  <si>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</si>
  <si>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</si>
  <si>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</si>
  <si>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</si>
  <si>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</si>
  <si>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</si>
  <si>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</si>
  <si>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</si>
  <si>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</si>
  <si>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</si>
  <si>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</si>
  <si>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</si>
  <si>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</si>
  <si>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</si>
  <si>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</si>
  <si>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</si>
  <si>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</si>
  <si>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</si>
  <si>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</si>
  <si>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</si>
  <si>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</si>
  <si>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</si>
  <si>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</si>
  <si>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</si>
  <si>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</si>
  <si>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</si>
  <si>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</si>
  <si>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</si>
  <si>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</si>
  <si>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</si>
  <si>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</si>
  <si>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</si>
  <si>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</si>
  <si>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</si>
  <si>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</si>
  <si>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</si>
  <si>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</si>
  <si>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</si>
  <si>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</si>
  <si>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</si>
  <si>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</si>
  <si>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</si>
  <si>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</si>
  <si>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</si>
  <si>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</si>
  <si>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</si>
  <si>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</si>
  <si>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</si>
  <si>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</si>
  <si>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</si>
  <si>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</si>
  <si>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</si>
  <si>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</si>
  <si>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</si>
  <si>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</si>
  <si>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</si>
  <si>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</si>
  <si>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</si>
  <si>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</si>
  <si>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</si>
  <si>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</si>
  <si>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</si>
  <si>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</si>
  <si>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</si>
  <si>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</si>
  <si>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</si>
  <si>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</si>
  <si>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</si>
  <si>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</si>
  <si>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</si>
  <si>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</si>
  <si>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</si>
  <si>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</si>
  <si>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</si>
  <si>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</si>
  <si>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</si>
  <si>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</si>
  <si>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</si>
  <si>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</si>
  <si>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</si>
  <si>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</si>
  <si>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</si>
  <si>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</si>
  <si>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</si>
  <si>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</si>
  <si>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</si>
  <si>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</si>
  <si>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</si>
  <si>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</si>
  <si>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</si>
  <si>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</si>
  <si>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</si>
  <si>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</si>
  <si>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</si>
  <si>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</si>
  <si>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</si>
  <si>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</si>
  <si>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</si>
  <si>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</si>
  <si>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</si>
  <si>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</si>
  <si>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</si>
  <si>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</si>
  <si>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</si>
  <si>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</si>
  <si>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</si>
  <si>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</si>
  <si>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</si>
  <si>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</si>
  <si>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</si>
  <si>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</si>
  <si>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</si>
  <si>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</si>
  <si>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</si>
  <si>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</si>
  <si>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</si>
  <si>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</si>
  <si>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</si>
  <si>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</si>
  <si>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</si>
  <si>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</si>
  <si>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</si>
  <si>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</si>
  <si>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</si>
  <si>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</si>
  <si>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</si>
  <si>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</si>
  <si>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</si>
  <si>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</si>
  <si>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</si>
  <si>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</si>
  <si>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</si>
  <si>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</si>
  <si>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</si>
  <si>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</si>
  <si>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</si>
  <si>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</si>
  <si>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</si>
  <si>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</si>
  <si>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</si>
  <si>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</si>
  <si>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</si>
  <si>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</si>
  <si>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</si>
  <si>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</si>
  <si>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</si>
  <si>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</si>
  <si>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</si>
  <si>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</si>
  <si>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</si>
  <si>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</si>
  <si>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</si>
  <si>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</si>
  <si>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</si>
  <si>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</si>
  <si>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</si>
  <si>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</si>
  <si>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</si>
  <si>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</si>
  <si>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</si>
  <si>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</si>
  <si>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</si>
  <si>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</si>
  <si>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</si>
  <si>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</si>
  <si>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</si>
  <si>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</si>
  <si>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</si>
  <si>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</si>
  <si>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</si>
  <si>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</si>
  <si>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</si>
  <si>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</si>
  <si>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</si>
  <si>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</si>
  <si>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</si>
  <si>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</si>
  <si>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</si>
  <si>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</si>
  <si>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</si>
  <si>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</si>
  <si>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</si>
  <si>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</si>
  <si>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</si>
  <si>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</si>
  <si>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</si>
  <si>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</si>
  <si>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</si>
  <si>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</si>
  <si>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</si>
  <si>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</si>
  <si>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</si>
  <si>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</si>
  <si>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</si>
  <si>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</si>
  <si>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</si>
  <si>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</si>
  <si>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</si>
  <si>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</si>
  <si>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</si>
  <si>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</si>
  <si>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</si>
  <si>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</si>
  <si>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</si>
  <si>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</si>
  <si>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</si>
  <si>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</si>
  <si>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</si>
  <si>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</si>
  <si>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</si>
  <si>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</si>
  <si>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</si>
  <si>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</si>
  <si>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</si>
  <si>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</si>
  <si>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</si>
  <si>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</si>
  <si>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</si>
  <si>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</si>
  <si>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</si>
  <si>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</si>
  <si>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</si>
  <si>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</si>
  <si>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</si>
  <si>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</si>
  <si>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</si>
  <si>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</si>
  <si>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</si>
  <si>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</si>
  <si>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</si>
  <si>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</si>
  <si>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</si>
  <si>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</si>
  <si>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</si>
  <si>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</si>
  <si>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</si>
  <si>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</si>
  <si>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</si>
  <si>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</si>
  <si>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</si>
  <si>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</si>
  <si>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</si>
  <si>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</si>
  <si>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</si>
  <si>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</si>
  <si>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</si>
  <si>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</si>
  <si>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</si>
  <si>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</si>
  <si>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</si>
  <si>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</si>
  <si>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</si>
  <si>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</si>
  <si>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</si>
  <si>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</si>
  <si>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</si>
  <si>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</si>
  <si>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</si>
  <si>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</si>
  <si>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</si>
  <si>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</si>
  <si>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</si>
  <si>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</si>
  <si>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</si>
  <si>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</si>
  <si>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</si>
  <si>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</si>
  <si>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</si>
  <si>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</si>
  <si>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</si>
  <si>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</si>
  <si>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</si>
  <si>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</si>
  <si>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</si>
  <si>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</si>
  <si>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</si>
  <si>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</si>
  <si>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</si>
  <si>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</si>
  <si>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</si>
  <si>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</si>
  <si>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</si>
  <si>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</si>
  <si>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</si>
  <si>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</si>
  <si>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</si>
  <si>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</si>
  <si>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</si>
  <si>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</si>
  <si>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</si>
  <si>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</si>
  <si>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</si>
  <si>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</si>
  <si>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</si>
  <si>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</si>
  <si>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</si>
  <si>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</si>
  <si>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</si>
  <si>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</si>
  <si>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</si>
  <si>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</si>
  <si>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</si>
  <si>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</si>
  <si>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</si>
  <si>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</si>
  <si>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</si>
  <si>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</si>
  <si>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</si>
  <si>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</si>
  <si>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</si>
  <si>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</si>
  <si>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</si>
  <si>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</si>
  <si>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</si>
  <si>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</si>
  <si>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</si>
  <si>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</si>
  <si>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</si>
  <si>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</si>
  <si>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</si>
  <si>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</si>
  <si>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</si>
  <si>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</si>
  <si>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</si>
  <si>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</si>
  <si>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</si>
  <si>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</si>
  <si>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</si>
  <si>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</si>
  <si>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</si>
  <si>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</si>
  <si>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</si>
  <si>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</si>
  <si>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</si>
  <si>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</si>
  <si>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</si>
  <si>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</si>
  <si>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</si>
  <si>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</si>
  <si>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</si>
  <si>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</si>
  <si>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</si>
  <si>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</si>
  <si>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</si>
  <si>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</si>
  <si>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</si>
  <si>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</si>
  <si>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</si>
  <si>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</si>
  <si>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</si>
  <si>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</si>
  <si>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</si>
  <si>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</si>
  <si>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</si>
  <si>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</si>
  <si>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</si>
  <si>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</si>
  <si>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</si>
  <si>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</si>
  <si>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</si>
  <si>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</si>
  <si>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</si>
  <si>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</si>
  <si>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</si>
  <si>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</si>
  <si>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</si>
  <si>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</si>
  <si>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</si>
  <si>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</si>
  <si>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</si>
  <si>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</si>
  <si>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</si>
  <si>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</si>
  <si>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</si>
  <si>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</si>
  <si>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</si>
  <si>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</si>
  <si>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</si>
  <si>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</si>
  <si>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</si>
  <si>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</si>
  <si>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</si>
  <si>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</si>
  <si>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</si>
  <si>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</si>
  <si>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</si>
  <si>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</si>
  <si>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</si>
  <si>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</si>
  <si>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</si>
  <si>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</si>
  <si>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</si>
  <si>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</si>
  <si>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</si>
  <si>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</si>
  <si>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</si>
  <si>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</si>
  <si>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</si>
  <si>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</si>
  <si>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</si>
  <si>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</si>
  <si>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</si>
  <si>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</si>
  <si>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</si>
  <si>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</si>
  <si>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</si>
  <si>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</si>
  <si>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</si>
  <si>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</si>
  <si>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</si>
  <si>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</si>
  <si>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</si>
  <si>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</si>
  <si>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</si>
  <si>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</si>
  <si>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</si>
  <si>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</si>
  <si>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</si>
  <si>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</si>
  <si>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</si>
  <si>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</si>
  <si>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</si>
  <si>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</si>
  <si>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</si>
  <si>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</si>
  <si>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</si>
  <si>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</si>
  <si>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</si>
  <si>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</si>
  <si>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</si>
  <si>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</si>
  <si>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</si>
  <si>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</si>
  <si>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</si>
  <si>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</si>
  <si>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</si>
  <si>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</si>
  <si>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</si>
  <si>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</si>
  <si>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</si>
  <si>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</si>
  <si>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</si>
  <si>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</si>
  <si>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</si>
  <si>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</si>
  <si>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</si>
  <si>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</si>
  <si>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</si>
  <si>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</si>
  <si>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</si>
  <si>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</si>
  <si>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</si>
  <si>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</si>
  <si>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</si>
  <si>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</si>
  <si>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</si>
  <si>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</si>
  <si>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</si>
  <si>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</si>
  <si>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</si>
  <si>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</si>
  <si>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</si>
  <si>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</si>
  <si>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</si>
  <si>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</si>
  <si>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</si>
  <si>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</si>
  <si>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</si>
  <si>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</si>
  <si>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</si>
  <si>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</si>
  <si>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</si>
  <si>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</si>
  <si>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</si>
  <si>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</si>
  <si>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</si>
  <si>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</si>
  <si>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</si>
  <si>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</si>
  <si>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</si>
  <si>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</si>
  <si>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</si>
  <si>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</si>
  <si>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</si>
  <si>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</si>
  <si>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</si>
  <si>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</si>
  <si>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</si>
  <si>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</si>
  <si>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</si>
  <si>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</si>
  <si>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</si>
  <si>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</si>
  <si>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</si>
  <si>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</si>
  <si>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</si>
  <si>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</si>
  <si>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</si>
  <si>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</si>
  <si>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</si>
  <si>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</si>
  <si>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</si>
  <si>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</si>
  <si>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</si>
  <si>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</si>
  <si>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</si>
  <si>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</si>
  <si>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</si>
  <si>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</si>
  <si>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</si>
  <si>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</si>
  <si>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</si>
  <si>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</si>
  <si>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</si>
  <si>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</si>
  <si>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</si>
  <si>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</si>
  <si>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</si>
  <si>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</si>
  <si>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</si>
  <si>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</si>
  <si>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</si>
  <si>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</si>
  <si>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</si>
  <si>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</si>
  <si>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</si>
  <si>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</si>
  <si>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</si>
  <si>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</si>
  <si>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</si>
  <si>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</si>
  <si>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</si>
  <si>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</si>
  <si>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</si>
  <si>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</si>
  <si>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</si>
  <si>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</si>
  <si>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</si>
  <si>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</si>
  <si>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</si>
  <si>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</si>
  <si>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</si>
  <si>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</si>
  <si>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</si>
  <si>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</si>
  <si>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</si>
  <si>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</si>
  <si>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</si>
  <si>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</si>
  <si>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</si>
  <si>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</si>
  <si>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</si>
  <si>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</si>
  <si>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</si>
  <si>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</si>
  <si>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</si>
  <si>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</si>
  <si>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</si>
  <si>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</si>
  <si>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</si>
  <si>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</si>
  <si>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</si>
  <si>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</si>
  <si>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</si>
  <si>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</si>
  <si>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</si>
  <si>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</si>
  <si>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</si>
  <si>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</si>
  <si>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</si>
  <si>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</si>
  <si>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</si>
  <si>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</si>
  <si>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</si>
  <si>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</si>
  <si>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</si>
  <si>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</si>
  <si>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</si>
  <si>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</si>
  <si>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</si>
  <si>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</si>
  <si>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</si>
  <si>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</si>
  <si>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</si>
  <si>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</si>
  <si>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</si>
  <si>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</si>
  <si>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</si>
  <si>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</si>
  <si>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</si>
  <si>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</si>
  <si>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</si>
  <si>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</si>
  <si>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</si>
  <si>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</si>
  <si>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</si>
  <si>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</si>
  <si>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</si>
  <si>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</si>
  <si>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</si>
  <si>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</si>
  <si>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</si>
  <si>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</si>
  <si>
    <t>Libor Calendar</t>
  </si>
  <si>
    <t>Local Calendar</t>
  </si>
  <si>
    <t>HolidayCheck</t>
  </si>
  <si>
    <t>UnitedKingdom::Exchange</t>
  </si>
  <si>
    <t>UnitedStates::Settlement</t>
  </si>
  <si>
    <t>On Fixing Date</t>
  </si>
  <si>
    <t>Join Calendar Rule</t>
  </si>
  <si>
    <t>Join Calendar</t>
  </si>
  <si>
    <t>JoinHolidays</t>
  </si>
  <si>
    <t>Contribution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</si>
</sst>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210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164" fontId="4" fillId="0" borderId="1" xfId="0" applyNumberFormat="1" applyFont="1" applyBorder="1"/>
    <xf numFmtId="164" fontId="4" fillId="0" borderId="5" xfId="0" applyNumberFormat="1" applyFont="1" applyBorder="1"/>
    <xf numFmtId="0" fontId="5" fillId="0" borderId="11" xfId="0" applyFont="1" applyFill="1" applyBorder="1" applyAlignment="1">
      <alignment horizontal="centerContinuous"/>
    </xf>
    <xf numFmtId="0" fontId="4" fillId="0" borderId="11" xfId="0" applyFont="1" applyFill="1" applyBorder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5" fillId="7" borderId="24" xfId="0" applyFont="1" applyFill="1" applyBorder="1" applyAlignment="1">
      <alignment horizontal="centerContinuous" vertical="center"/>
    </xf>
    <xf numFmtId="0" fontId="5" fillId="7" borderId="25" xfId="0" applyFont="1" applyFill="1" applyBorder="1" applyAlignment="1">
      <alignment horizontal="centerContinuous" vertical="center"/>
    </xf>
    <xf numFmtId="0" fontId="5" fillId="7" borderId="26" xfId="0" applyFont="1" applyFill="1" applyBorder="1" applyAlignment="1">
      <alignment horizontal="centerContinuous" vertical="center"/>
    </xf>
    <xf numFmtId="167" fontId="4" fillId="0" borderId="24" xfId="0" applyNumberFormat="1" applyFont="1" applyBorder="1"/>
    <xf numFmtId="167" fontId="4" fillId="0" borderId="26" xfId="0" applyNumberFormat="1" applyFont="1" applyBorder="1"/>
    <xf numFmtId="167" fontId="4" fillId="0" borderId="0" xfId="0" applyNumberFormat="1" applyFont="1" applyBorder="1"/>
    <xf numFmtId="167" fontId="4" fillId="0" borderId="17" xfId="0" applyNumberFormat="1" applyFont="1" applyBorder="1"/>
    <xf numFmtId="167" fontId="4" fillId="0" borderId="16" xfId="0" applyNumberFormat="1" applyFont="1" applyBorder="1"/>
    <xf numFmtId="167" fontId="4" fillId="0" borderId="18" xfId="0" applyNumberFormat="1" applyFont="1" applyBorder="1"/>
    <xf numFmtId="167" fontId="4" fillId="0" borderId="20" xfId="0" applyNumberFormat="1" applyFont="1" applyBorder="1"/>
    <xf numFmtId="167" fontId="4" fillId="0" borderId="19" xfId="0" applyNumberFormat="1" applyFont="1" applyBorder="1"/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  <xf numFmtId="0" fontId="5" fillId="7" borderId="27" xfId="0" applyFont="1" applyFill="1" applyBorder="1"/>
    <xf numFmtId="0" fontId="5" fillId="7" borderId="28" xfId="0" applyFont="1" applyFill="1" applyBorder="1"/>
    <xf numFmtId="0" fontId="5" fillId="7" borderId="29" xfId="0" applyFont="1" applyFill="1" applyBorder="1"/>
  </cellXfs>
  <cellStyles count="4">
    <cellStyle name="Normal" xfId="0" builtinId="0"/>
    <cellStyle name="Normal 2" xfId="3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2.1806727910000001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9"/>
      </tp>
      <tp>
        <v>2.3744333900000001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9"/>
      </tp>
      <tp>
        <v>2.5818675460000002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2" s="9"/>
      </tp>
      <tp>
        <v>2.4156446620000001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2" s="9"/>
      </tp>
      <tp>
        <v>2.141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9"/>
      </tp>
      <tp>
        <v>2.3663697990000001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9"/>
      </tp>
      <tp>
        <v>2.59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3" s="9"/>
      </tp>
      <tp>
        <v>2.4500000000000002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3" s="9"/>
      </tp>
      <tp>
        <v>2.0937371430000002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9"/>
      </tp>
      <tp>
        <v>2.3567841030000003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9"/>
      </tp>
      <tp>
        <v>2.5950851400000001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4" s="9"/>
      </tp>
      <tp>
        <v>2.4701931740000003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4" s="9"/>
      </tp>
      <tp>
        <v>0.33300000000000002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9"/>
      </tp>
      <tp>
        <v>2.0409999999999999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9"/>
      </tp>
      <tp>
        <v>2.3450000000000002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9"/>
      </tp>
      <tp>
        <v>2.411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9"/>
      </tp>
      <tp>
        <v>2.419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9"/>
      </tp>
      <tp>
        <v>2.4000000000000004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9"/>
      </tp>
      <tp>
        <v>2.3854817690000001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9"/>
      </tp>
      <tp>
        <v>2.6000135360000001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5" s="9"/>
      </tp>
      <tp>
        <v>2.4900143950000002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5" s="9"/>
      </tp>
      <tp>
        <v>0.30000000000000004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9"/>
      </tp>
      <tp>
        <v>2.2925420060000001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9"/>
      </tp>
      <tp>
        <v>2.3997711010000002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9"/>
      </tp>
      <tp>
        <v>2.5961395999999999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8" s="9"/>
      </tp>
      <tp>
        <v>2.6139999999999999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8" s="9"/>
      </tp>
      <tp>
        <v>2.6350000000000002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8" s="9"/>
      </tp>
      <tp>
        <v>2.6139999999999999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8" s="9"/>
      </tp>
      <tp>
        <v>2.5470000000000002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8" s="9"/>
      </tp>
      <tp>
        <v>2.242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8" s="9"/>
      </tp>
      <tp>
        <v>2.2691548520000002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9"/>
      </tp>
      <tp>
        <v>2.394153475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9"/>
      </tp>
      <tp>
        <v>2.55608448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9" s="9"/>
      </tp>
      <tp>
        <v>2.2939148360000003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9" s="9"/>
      </tp>
      <tp>
        <v>2.2000663149999999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9"/>
      </tp>
      <tp>
        <v>2.0839928420000002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9"/>
      </tp>
      <tp>
        <v>1.9359086130000001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9"/>
      </tp>
      <tp>
        <v>1.7382682890000001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9"/>
      </tp>
      <tp>
        <v>1.470339155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9"/>
      </tp>
      <tp>
        <v>1.1184250650000001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9"/>
      </tp>
      <tp>
        <v>0.71085000000000009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9"/>
      </tp>
      <tp>
        <v>2.3700669850000002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9"/>
      </tp>
      <tp>
        <v>2.2935891939999999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9"/>
      </tp>
      <tp>
        <v>2.2429999999999999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9"/>
      </tp>
      <tp>
        <v>2.3879999999999999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9"/>
      </tp>
      <tp>
        <v>2.5648874030000002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0" s="9"/>
      </tp>
      <tp>
        <v>2.3450000000000002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0" s="9"/>
      </tp>
      <tp>
        <v>2.2138787170000001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9"/>
      </tp>
      <tp>
        <v>2.3815365900000001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9"/>
      </tp>
      <tp>
        <v>2.5734587760000003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1" s="9"/>
      </tp>
      <tp>
        <v>2.3807926210000003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1" s="9"/>
      </tp>
      <tp>
        <v>2.3304976060000002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9"/>
      </tp>
      <tp>
        <v>2.408418546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9"/>
      </tp>
      <tp>
        <v>2.3700669850000002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9"/>
      </tp>
      <tp>
        <v>2.2935891939999999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9"/>
      </tp>
      <tp>
        <v>1.9359086130000001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9"/>
      </tp>
      <tp>
        <v>1.7382682890000001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9"/>
      </tp>
      <tp>
        <v>2.2000663149999999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9"/>
      </tp>
      <tp>
        <v>2.0839928420000002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9"/>
      </tp>
      <tp>
        <v>0.71085000000000009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9"/>
      </tp>
      <tp>
        <v>1.470339155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9"/>
      </tp>
      <tp>
        <v>1.1184250650000001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9"/>
      </tp>
      <tp>
        <v>2.313072145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9"/>
      </tp>
      <tp>
        <v>2.4045880370000003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9"/>
      </tp>
      <tp>
        <v>2.604797247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6" s="9"/>
      </tp>
      <tp>
        <v>2.5094913540000001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6" s="9"/>
      </tp>
      <tp>
        <v>2.6094912520000002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7" s="9"/>
      </tp>
      <tp>
        <v>2.528422172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7" s="9"/>
      </tp>
      <tp>
        <v>2.408418546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9"/>
      </tp>
      <tp>
        <v>2.3304976060000002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9"/>
      </tp>
      <tp>
        <v>2.4045880370000003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9"/>
      </tp>
      <tp>
        <v>2.313072145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9"/>
      </tp>
    </main>
    <main first="pldatasource.rtgetrtdserver">
      <tp>
        <v>2.5094913540000001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9"/>
      </tp>
      <tp>
        <v>2.604797247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9"/>
      </tp>
    </main>
    <main first="pldatasource.rtgetrtdserver">
      <tp>
        <v>2.528422172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9"/>
      </tp>
      <tp>
        <v>2.6094912520000002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9"/>
      </tp>
      <tp>
        <v>2.3567841030000003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9"/>
      </tp>
      <tp>
        <v>2.0937371430000002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9"/>
      </tp>
      <tp>
        <v>0.33300000000000002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9"/>
      </tp>
      <tp>
        <v>2.4701931740000003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9"/>
      </tp>
      <tp>
        <v>2.5950851400000001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9"/>
      </tp>
      <tp>
        <v>2.411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9"/>
      </tp>
      <tp>
        <v>2.3450000000000002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9"/>
      </tp>
      <tp>
        <v>2.0409999999999999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9"/>
      </tp>
      <tp>
        <v>2.3854817690000001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9"/>
      </tp>
      <tp>
        <v>2.4000000000000004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9"/>
      </tp>
      <tp>
        <v>2.419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9"/>
      </tp>
      <tp>
        <v>0.30000000000000004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9"/>
      </tp>
      <tp>
        <v>2.4900143950000002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9"/>
      </tp>
      <tp>
        <v>2.6000135360000001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9"/>
      </tp>
      <tp>
        <v>2.3744333900000001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9"/>
      </tp>
      <tp>
        <v>2.1806727910000001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9"/>
      </tp>
      <tp>
        <v>2.4156446620000001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9"/>
      </tp>
      <tp>
        <v>2.5818675460000002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9"/>
      </tp>
      <tp>
        <v>2.3663697990000001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9"/>
      </tp>
      <tp>
        <v>2.141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9"/>
      </tp>
      <tp>
        <v>2.4500000000000002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9"/>
      </tp>
      <tp>
        <v>2.59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9"/>
      </tp>
    </main>
    <main first="pldatasource.rtgetrtdserver">
      <tp>
        <v>2.3879999999999999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9"/>
      </tp>
      <tp>
        <v>2.2429999999999999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9"/>
      </tp>
      <tp>
        <v>2.3450000000000002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9"/>
      </tp>
      <tp>
        <v>2.5648874030000002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9"/>
      </tp>
      <tp>
        <v>2.3815365900000001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9"/>
      </tp>
      <tp>
        <v>2.2138787170000001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9"/>
      </tp>
      <tp>
        <v>2.3807926210000003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9"/>
      </tp>
      <tp>
        <v>2.5734587760000003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9"/>
      </tp>
      <tp>
        <v>2.3997711010000002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9"/>
      </tp>
      <tp>
        <v>2.2925420060000001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9"/>
      </tp>
      <tp>
        <v>2.6350000000000002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9"/>
      </tp>
      <tp>
        <v>2.6139999999999999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9"/>
      </tp>
      <tp>
        <v>2.5961395999999999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8" s="9"/>
      </tp>
      <tp>
        <v>2.242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9"/>
      </tp>
      <tp>
        <v>2.5470000000000002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9"/>
      </tp>
      <tp>
        <v>2.6139999999999999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9"/>
      </tp>
      <tp>
        <v>2.394153475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9"/>
      </tp>
      <tp>
        <v>2.2691548520000002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9"/>
      </tp>
      <tp>
        <v>2.2939148360000003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9"/>
      </tp>
      <tp>
        <v>2.55608448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9"/>
      </tp>
      <tp>
        <v>2.7784296260000003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2.494710805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2.839811707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2.7651959600000002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2.43602937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2.8195398640000002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7"/>
      </tp>
      <tp>
        <v>2.8397966540000001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2.8608148130000002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2.8006461850000002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2.5927912040000001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2.7902492850000002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2.5466589450000003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2.8170567420000001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2.6655984400000001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0.18081930500000001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0.27207590100000001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0.41406954000000001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0.26869999999999999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0.17512517500000002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0.38930000000000003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0.17970697800000002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0.27196640500000002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0.412159469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0.26676992399999999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0.18000750100000001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>
        <v>0.37380000000000002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0.18180000000000002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0.27213871300000003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0.41520873100000005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0.2717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0.1779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0.40760000000000002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0.32629413300000004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0.23602159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>
        <v>0.4042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2.8096354080000001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2.6326189160000002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0.35030940200000005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0.26036994499999999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>
        <v>0.43020453700000005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0.28530577400000001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0.19340779700000002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>
        <v>0.37959999999999999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0.30432563600000001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0.21167619300000001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>
        <v>0.39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0.37880820800000004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>
        <v>0.28779147300000002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>
        <v>0.46291595800000002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0.41163016200000002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0.319043301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>
        <v>0.49249810500000002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2.8280282620000001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2.715125139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0.46291595800000002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0.28779147300000002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8" s="7"/>
      </tp>
      <tp>
        <v>0.37880820800000004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0.49249810500000002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0.319043301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0.41163016200000002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0.41520873100000005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0.27213871300000003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0.18180000000000002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0.40760000000000002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0.1779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0.2717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0.41406954000000001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0.27207590100000001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0.18081930500000001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0.38930000000000003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0.17512517500000002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0.26869999999999999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0.412159469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0.27196640500000002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0.17970697800000002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0.37380000000000002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0.18000750100000001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0.26676992399999999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0.37959999999999999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0.19340779700000002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0.28530577400000001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0.39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0.21167619300000001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  <tp>
        <v>0.30432563600000001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0.4042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0.23602159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6" s="7"/>
      </tp>
      <tp>
        <v>0.32629413300000004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0.43020453700000005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0.26036994499999999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7" s="7"/>
      </tp>
      <tp>
        <v>0.35030940200000005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2.8230799480000002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2.6926087410000004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2.8361371390000003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2.7506458920000001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2.8322654910000002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2.7342456799999999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0.32105713299999999</v>
        <stp/>
        <stp>_x0019_USD_CURVE_DEP1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0.23762001200000002</v>
        <stp/>
        <stp>_x0019_USD_CURVE_DEP1M_#20150916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0.41373768700000002</v>
        <stp/>
        <stp>_x0019_USD_CURVE_DEP3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0.32779756700000001</v>
        <stp/>
        <stp>_x0019_USD_CURVE_DEP3M_#20150916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3" s="7"/>
      </tp>
      <tp>
        <v>0.40556729700000005</v>
        <stp/>
        <stp>_x0019_USD_CURVE_DEP6M_#20150916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0.49440859400000003</v>
        <stp/>
        <stp>_x0019_USD_CURVE_DEP6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0.32105713299999999</v>
        <stp/>
        <stp>_x0019_USD_CURVE_DEP1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7"/>
      </tp>
      <tp>
        <v>0.23762001200000002</v>
        <stp/>
        <stp>_x0019_USD_CURVE_DEP1M_#20150916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>
        <v>0.41373768700000002</v>
        <stp/>
        <stp>_x0019_USD_CURVE_DEP3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0.32779756700000001</v>
        <stp/>
        <stp>_x0019_USD_CURVE_DEP3M_#20150916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0.40556729700000005</v>
        <stp/>
        <stp>_x0019_USD_CURVE_DEP6M_#20150916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3" s="7"/>
      </tp>
      <tp>
        <v>0.49440859400000003</v>
        <stp/>
        <stp>_x0019_USD_CURVE_DEP6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2.7506458920000001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2.8361371390000003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</main>
    <main first="pldatasource.rtgetrtdserver">
      <tp>
        <v>2.7342456799999999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2.8322654910000002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</main>
    <main first="pldatasource.rtgetrtdserver">
      <tp>
        <v>2.2935891939999999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2.3700669850000002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2.0839928420000002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2.2000663149999999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1.7382682890000001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1.9359086130000001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1.1184250650000001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1.470339155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0.71085000000000009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</main>
    <main first="pldatasource.rtgetrtdserver">
      <tp>
        <v>99.409726141000007</v>
        <stp/>
        <stp>_x0012_USD_CURVE_FUT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98.633196189000003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7" s="7"/>
      </tp>
      <tp>
        <v>99.507178820000007</v>
        <stp/>
        <stp>_x0012_USD_CURVE_FUT1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98.510271979000009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7" s="7"/>
      </tp>
      <tp>
        <v>99.323483980000006</v>
        <stp/>
        <stp>_x0012_USD_CURVE_FUT6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98.422325029000007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99.181570739999998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98.454403919000001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8" s="7"/>
      </tp>
      <tp>
        <v>99.285272624000001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98.309007686000001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99.134730678000011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98.239583708000012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0.47544318500000005</v>
        <stp/>
        <stp>_x001A_USD_CURVE_DEP12M_#20150916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99.608388082000005</v>
        <stp/>
        <stp>_x0012_USD_CURVE_FUT3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98.843925129000013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6" s="7"/>
      </tp>
      <tp>
        <v>99.701878614000009</v>
        <stp/>
        <stp>_x0012_USD_CURVE_FUT1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>
        <v>98.726746936000012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7"/>
      </tp>
      <tp>
        <v>99.559701376000007</v>
        <stp/>
        <stp>_x0012_USD_CURVE_FUT6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98.655251783000011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98.302512927000009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9" s="7"/>
      </tp>
      <tp>
        <v>99.731298985000009</v>
        <stp/>
        <stp>_x0012_USD_CURVE_FUT3M_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99.057518311999999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7"/>
      </tp>
      <tp>
        <v>99.817973084000002</v>
        <stp/>
        <stp>_x0012_USD_CURVE_FUT1M_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98.163204917000002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98.953927919999998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7"/>
      </tp>
      <tp>
        <v>99.629108914</v>
        <stp/>
        <stp>_x0012_USD_CURVE_FUT6M_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98.906317714000011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98.094706208000005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</main>
    <main first="pldatasource.rtgetrtdserver">
      <tp>
        <v>98.655251783000011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99.559701376000007</v>
        <stp/>
        <stp>_x0012_USD_CURVE_FUT6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98.726746936000012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99.701878614000009</v>
        <stp/>
        <stp>_x0012_USD_CURVE_FUT1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98.843925129000013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7"/>
      </tp>
      <tp>
        <v>99.608388082000005</v>
        <stp/>
        <stp>_x0012_USD_CURVE_FUT3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98.094706208000005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98.906317714000011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99.629108914</v>
        <stp/>
        <stp>_x0012_USD_CURVE_FUT6M_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98.953927919999998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99.817973084000002</v>
        <stp/>
        <stp>_x0012_USD_CURVE_FUT1M_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98.163204917000002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99.057518311999999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7"/>
      </tp>
      <tp>
        <v>98.302512927000009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99.731298985000009</v>
        <stp/>
        <stp>_x0012_USD_CURVE_FUT3M_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0.47544318500000005</v>
        <stp/>
        <stp>_x001A_USD_CURVE_DEP12M_#20150916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98.239583708000012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99.134730678000011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98.309007686000001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99.285272624000001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98.454403919000001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>
        <v>99.181570739999998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98.422325029000007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99.323483980000006</v>
        <stp/>
        <stp>_x0012_USD_CURVE_FUT6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98.510271979000009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99.507178820000007</v>
        <stp/>
        <stp>_x0012_USD_CURVE_FUT1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98.633196189000003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7" s="7"/>
      </tp>
      <tp>
        <v>99.409726141000007</v>
        <stp/>
        <stp>_x0012_USD_CURVE_FUT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</main>
    <main first="pldatasource.rtgetrtdserver">
      <tp>
        <v>2.5927912040000001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2.8006461850000002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2.5466589450000003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2.7902492850000002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</main>
    <main first="pldatasource.rtgetrtdserver">
      <tp>
        <v>2.494710805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2.7784296260000003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2.43602937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2.7651959600000002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2.839811707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2.8608148130000002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2.8397966540000001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2.8195398640000002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7"/>
      </tp>
      <tp>
        <v>1.7382682890000001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1.9359086130000001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2.0839928420000002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2.2000663149999999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0.71085000000000009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7"/>
      </tp>
      <tp>
        <v>1.1184250650000001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7"/>
      </tp>
      <tp>
        <v>1.470339155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2.2935891939999999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2.3700669850000002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2.715125139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2.8280282620000001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</main>
    <main first="pldatasource.rtgetrtdserver">
      <tp>
        <v>2.6926087410000004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2.8230799480000002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</main>
    <main first="pldatasource.rtgetrtdserver">
      <tp>
        <v>0.58914314500000009</v>
        <stp/>
        <stp>_x001A_USD_CURVE_DEP12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2.6655984400000001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2.8170567420000001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</main>
    <main first="pldatasource.rtgetrtdserver">
      <tp>
        <v>0.58914314500000009</v>
        <stp/>
        <stp>_x001A_USD_CURVE_DEP12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2.6326189160000002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2.8096354080000001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</main>
    <main first="pldatasource.rtgetrtdserver">
      <tp>
        <v>0.30000000000000004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2.3854817690000001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7"/>
      </tp>
      <tp>
        <v>2.419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7"/>
      </tp>
      <tp>
        <v>2.4000000000000004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7"/>
      </tp>
      <tp>
        <v>2.3450000000000002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7"/>
      </tp>
      <tp>
        <v>2.411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7"/>
      </tp>
      <tp>
        <v>2.0409999999999999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7"/>
      </tp>
      <tp>
        <v>1.9020000000000001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7"/>
      </tp>
      <tp>
        <v>1.982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7"/>
      </tp>
      <tp>
        <v>0.76700000000000002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7"/>
      </tp>
      <tp>
        <v>1.1120000000000001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7"/>
      </tp>
      <tp>
        <v>0.36299999999999999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7"/>
        <tr r="AJ73" s="7"/>
      </tp>
      <tp>
        <v>1.7000000000000002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7"/>
      </tp>
      <tp>
        <v>1.8129999999999999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7"/>
      </tp>
      <tp>
        <v>1.369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7"/>
      </tp>
      <tp>
        <v>1.5609999999999999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7"/>
      </tp>
      <tp>
        <v>0.66600000000000004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6" s="7"/>
      </tp>
      <tp>
        <v>0.33300000000000002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2.3567841030000003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7"/>
      </tp>
      <tp>
        <v>2.0937371430000002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7"/>
      </tp>
    </main>
    <main first="pldatasource.rtgetrtdserver">
      <tp>
        <v>0.129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7"/>
      </tp>
      <tp>
        <v>0.126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  <tp>
        <v>0.125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2.3663697990000001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7"/>
      </tp>
      <tp>
        <v>2.141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7"/>
      </tp>
    </main>
    <main first="pldatasource.rtgetrtdserver">
      <tp>
        <v>2.3744333900000001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7"/>
      </tp>
      <tp>
        <v>2.1806727910000001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7"/>
      </tp>
      <tp>
        <v>2.3815365900000001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7"/>
      </tp>
      <tp>
        <v>2.2138787170000001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7"/>
      </tp>
    </main>
    <main first="pldatasource.rtgetrtdserver">
      <tp>
        <v>2.7129030050000003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2.5108522620000002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2.6139999999999999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2.4804419499999999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2.595637924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2.6766202590000003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2.4868616550000002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2.600757588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2.6683371610000002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2.4925743840000001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2.5837318010000003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2.6585643290000003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2.497709596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2.59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2.6468908670000002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2.4428688119999999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2.5682710040000001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2.7002334290000003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2.4545995440000001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2.576540005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2.6953465330000004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2.464530764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2.5470000000000002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2.6899049670000004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2.4730381670000003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2.5585658060000003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2.6837613390000001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2.7089280320000002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2.704707075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2.5023940270000002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2.5067762780000002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2.6054630190000001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2.609884455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2.314184113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2.4756531079999999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2.4810693820000003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2.3449031010000003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2.4978766660000002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2.4387714090000001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2.371125996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2.4203211090000001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2.389573022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2.3935900910000001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2.4500000000000002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2.3327150300000001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2.1289162230000001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2.3450000000000002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2.597086628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2.1863847610000002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2.3858686730000001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2.5743255670000003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2.2359081700000001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2.242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2.5478388240000003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2.2783295850000003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2.2970550439999999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2.5169558439999999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2.6330218439999999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2.6165883620000003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2.4128243980000001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2.4290721560000001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2.5170421430000003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2.5332694090000003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2.6926471590000003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7"/>
      </tp>
      <tp>
        <v>2.490606595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7"/>
      </tp>
      <tp>
        <v>2.5937566210000003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7"/>
      </tp>
      <tp>
        <v>2.7128964120000001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2.5108602040000001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2.6139999999999999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2.7339043650000003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2.531850248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2.6350000000000002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0.46300000000000002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4" s="7"/>
      </tp>
      <tp>
        <v>2.3879999999999999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7"/>
      </tp>
      <tp>
        <v>2.2429999999999999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7"/>
      </tp>
    </main>
    <main first="pldatasource.rtgetrtdserver">
      <tp>
        <v>2.394153475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7"/>
      </tp>
      <tp>
        <v>2.2691548520000002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7"/>
      </tp>
      <tp>
        <v>2.3997711010000002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7"/>
      </tp>
      <tp>
        <v>2.2925420060000001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7"/>
      </tp>
    </main>
    <main first="pldatasource.rtgetrtdserver">
      <tp>
        <v>0.56500000000000006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5" s="7"/>
      </tp>
      <tp>
        <v>2.4045880370000003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7"/>
      </tp>
      <tp>
        <v>2.313072145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7"/>
      </tp>
    </main>
    <main first="pldatasource.rtgetrtdserver">
      <tp>
        <v>2.408418546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7"/>
      </tp>
      <tp>
        <v>2.3304976060000002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7"/>
      </tp>
    </main>
    <main first="pldatasource.rtgetrtdserver">
      <tp>
        <v>2.6330218439999999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2.6165883620000003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2.5170421430000003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2.5332694090000003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2.4128243980000001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2.4290721560000001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2.371125996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2.4203211090000001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2.389573022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2.3935900910000001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2.4500000000000002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2.3327150300000001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2.314184113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2.4756531079999999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2.4810693820000003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2.3449031010000003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2.4978766660000002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2.4387714090000001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2.2359081700000001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2.242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2.5478388240000003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2.2783295850000003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2.2970550439999999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2.5169558439999999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2.1289162230000001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2.3450000000000002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2.597086628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2.1863847610000002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2.3858686730000001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2.5743255670000003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2.7089280320000002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2.704707075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2.6054630190000001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2.609884455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2.5023940270000002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2.5067762780000002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2.4925743840000001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2.5837318010000003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2.6585643290000003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2.497709596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2.59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2.6468908670000002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2.4804419499999999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2.595637924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2.6766202590000003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2.4868616550000002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2.600757588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2.6683371610000002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2.464530764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2.5470000000000002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2.6899049670000004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2.4730381670000003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2.5585658060000003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2.6837613390000001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2.4428688119999999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2.5682710040000001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2.7002334290000003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2.4545995440000001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2.576540005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2.6953465330000004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2.7129030050000003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2.6139999999999999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2.5108522620000002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2.7339043650000003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2.6350000000000002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2.531850248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2.7128964120000001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2.6139999999999999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2.5108602040000001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2.6926471590000003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7"/>
      </tp>
      <tp>
        <v>2.5937566210000003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7"/>
      </tp>
      <tp>
        <v>2.490606595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7"/>
      </tp>
    </main>
    <main first="pldatasource.rtgetrtdserver">
      <tp>
        <v>0.126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0.125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0.129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7"/>
      </tp>
    </main>
    <main first="pldatasource.rtgetrtdserver">
      <tp>
        <v>0.36299999999999999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  <tr r="AK73" s="7"/>
      </tp>
      <tp>
        <v>0.76700000000000002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7"/>
      </tp>
      <tp>
        <v>1.1120000000000001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7"/>
      </tp>
      <tp>
        <v>1.369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7"/>
      </tp>
      <tp>
        <v>1.5609999999999999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7"/>
      </tp>
      <tp>
        <v>1.7000000000000002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7"/>
      </tp>
      <tp>
        <v>1.8129999999999999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7"/>
      </tp>
      <tp>
        <v>1.9020000000000001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7"/>
      </tp>
      <tp>
        <v>1.982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7"/>
      </tp>
      <tp>
        <v>0.56500000000000006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5" s="7"/>
      </tp>
      <tp>
        <v>2.313072145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7"/>
      </tp>
      <tp>
        <v>2.4045880370000003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7"/>
      </tp>
      <tp>
        <v>2.3304976060000002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7"/>
      </tp>
      <tp>
        <v>2.408418546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7"/>
      </tp>
      <tp>
        <v>0.24299999999999999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0.27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0.129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0.13100000000000001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0.127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0.188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0.215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0.15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0.16900000000000001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2.141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7"/>
      </tp>
      <tp>
        <v>2.3663697990000001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7"/>
      </tp>
      <tp>
        <v>2.1806727910000001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7"/>
      </tp>
      <tp>
        <v>2.3744333900000001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7"/>
      </tp>
      <tp>
        <v>0.30000000000000004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2.4000000000000004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7"/>
      </tp>
      <tp>
        <v>2.419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7"/>
      </tp>
      <tp>
        <v>2.3854817690000001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7"/>
      </tp>
      <tp>
        <v>2.0409999999999999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7"/>
      </tp>
      <tp>
        <v>2.411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7"/>
      </tp>
      <tp>
        <v>2.3450000000000002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7"/>
      </tp>
      <tp>
        <v>0.33300000000000002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7"/>
      </tp>
      <tp>
        <v>0.66600000000000004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6" s="7"/>
      </tp>
      <tp>
        <v>2.0937371430000002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7"/>
      </tp>
      <tp>
        <v>2.3567841030000003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7"/>
      </tp>
      <tp>
        <v>0.127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0.129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0.13100000000000001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0.15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0.16900000000000001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0.188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0.215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0.24299999999999999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0.27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2.2691548520000002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7"/>
      </tp>
      <tp>
        <v>2.394153475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7"/>
      </tp>
      <tp>
        <v>2.2925420060000001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7"/>
      </tp>
      <tp>
        <v>2.3997711010000002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7"/>
      </tp>
      <tp>
        <v>2.2138787170000001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7"/>
      </tp>
      <tp>
        <v>2.3815365900000001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7"/>
      </tp>
      <tp>
        <v>0.46300000000000002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4" s="7"/>
      </tp>
      <tp>
        <v>2.2429999999999999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7"/>
      </tp>
      <tp>
        <v>2.3879999999999999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7"/>
      </tp>
      <tp>
        <v>2.5466589450000003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9"/>
      </tp>
      <tp>
        <v>2.7902492850000002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9"/>
      </tp>
      <tp>
        <v>2.5927912040000001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9"/>
      </tp>
      <tp>
        <v>2.8006461850000002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9"/>
      </tp>
      <tp>
        <v>2.8397966540000001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9"/>
      </tp>
      <tp>
        <v>2.8608148130000002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9"/>
      </tp>
      <tp>
        <v>2.8195398640000002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9"/>
      </tp>
      <tp>
        <v>2.43602937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9"/>
      </tp>
      <tp>
        <v>2.839811707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9"/>
      </tp>
      <tp>
        <v>2.7651959600000002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9"/>
      </tp>
      <tp>
        <v>2.494710805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9"/>
      </tp>
      <tp>
        <v>2.7784296260000003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9"/>
      </tp>
    </main>
    <main first="pldatasource.rtgetrtdserver">
      <tp>
        <v>1.7510000000000001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3" s="9"/>
      </tp>
      <tp>
        <v>1.556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2" s="9"/>
      </tp>
      <tp>
        <v>2.0150000000000001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5" s="9"/>
      </tp>
      <tp>
        <v>1.899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4" s="9"/>
      </tp>
      <tp>
        <v>0.55108820700000005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3" s="9"/>
      </tp>
      <tp>
        <v>1.292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1" s="9"/>
      </tp>
      <tp>
        <v>0.95138855200000005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7" s="9"/>
      </tp>
      <tp>
        <v>2.1800000000000002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7" s="9"/>
      </tp>
      <tp>
        <v>2.1070000000000002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6" s="9"/>
      </tp>
      <tp>
        <v>2.6926087410000004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9"/>
      </tp>
      <tp>
        <v>2.8230799480000002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9"/>
      </tp>
    </main>
    <main first="pldatasource.rtgetrtdserver">
      <tp>
        <v>2.715125139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9"/>
      </tp>
      <tp>
        <v>2.8280282620000001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9"/>
      </tp>
      <tp>
        <v>0.13100000000000001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9"/>
      </tp>
      <tp>
        <v>0.129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9"/>
      </tp>
      <tp>
        <v>0.127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9"/>
      </tp>
      <tp>
        <v>0.215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9"/>
      </tp>
      <tp>
        <v>0.188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9"/>
      </tp>
      <tp>
        <v>0.16900000000000001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9"/>
      </tp>
      <tp>
        <v>0.15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9"/>
      </tp>
      <tp>
        <v>0.27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9"/>
      </tp>
      <tp>
        <v>0.24299999999999999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9"/>
      </tp>
    </main>
    <main first="pldatasource.rtgetrtdserver">
      <tp>
        <v>2.6326189160000002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9"/>
      </tp>
      <tp>
        <v>2.8096354080000001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9"/>
      </tp>
      <tp>
        <v>2.6655984400000001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9"/>
      </tp>
      <tp>
        <v>2.8170567420000001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9"/>
      </tp>
    </main>
    <main first="pldatasource.rtgetrtdserver">
      <tp>
        <v>2.7342456799999999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9"/>
      </tp>
      <tp>
        <v>2.8322654910000002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9"/>
      </tp>
      <tp>
        <v>0.27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9"/>
      </tp>
      <tp>
        <v>0.24299999999999999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9"/>
      </tp>
      <tp>
        <v>0.127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9"/>
      </tp>
      <tp>
        <v>0.13100000000000001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9"/>
      </tp>
      <tp>
        <v>0.129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9"/>
      </tp>
      <tp>
        <v>0.16900000000000001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9"/>
      </tp>
      <tp>
        <v>0.15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9"/>
      </tp>
      <tp>
        <v>0.215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9"/>
      </tp>
      <tp>
        <v>0.188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9"/>
      </tp>
      <tp>
        <v>2.7506458920000001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9"/>
      </tp>
      <tp>
        <v>2.8361371390000003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9"/>
      </tp>
    </main>
    <main first="pldatasource.rtgetrtdserver">
      <tp>
        <v>2.1800000000000002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9"/>
      </tp>
      <tp>
        <v>2.1070000000000002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9"/>
      </tp>
      <tp>
        <v>2.0150000000000001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9"/>
      </tp>
      <tp>
        <v>1.899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9"/>
      </tp>
      <tp>
        <v>1.7510000000000001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9"/>
      </tp>
      <tp>
        <v>1.556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9"/>
      </tp>
      <tp>
        <v>1.292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9"/>
      </tp>
      <tp>
        <v>0.95138855200000005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9"/>
      </tp>
      <tp>
        <v>0.55108820700000005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9"/>
      </tp>
    </main>
    <main first="pldatasource.rtgetrtdserver">
      <tp>
        <v>2.8322654910000002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9"/>
      </tp>
      <tp>
        <v>2.7342456799999999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9"/>
      </tp>
      <tp>
        <v>0.129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9"/>
      </tp>
      <tp>
        <v>0.125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9"/>
      </tp>
      <tp>
        <v>0.126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9"/>
      </tp>
      <tp>
        <v>2.8361371390000003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9"/>
      </tp>
      <tp>
        <v>2.7506458920000001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9"/>
      </tp>
      <tp>
        <v>1.1120000000000001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9"/>
      </tp>
      <tp>
        <v>0.76700000000000002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9"/>
      </tp>
      <tp>
        <v>0.36299999999999999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9"/>
        <tr r="AJ73" s="9"/>
      </tp>
      <tp>
        <v>1.8129999999999999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9"/>
      </tp>
      <tp>
        <v>1.7000000000000002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9"/>
      </tp>
      <tp>
        <v>1.5609999999999999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9"/>
      </tp>
      <tp>
        <v>1.369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9"/>
      </tp>
      <tp>
        <v>1.982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9"/>
      </tp>
      <tp>
        <v>1.9020000000000001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9"/>
      </tp>
      <tp>
        <v>2.6926471590000003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9"/>
      </tp>
      <tp>
        <v>2.490606595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9"/>
      </tp>
      <tp>
        <v>2.5937566210000003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9"/>
      </tp>
      <tp>
        <v>2.7339043650000003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9"/>
      </tp>
      <tp>
        <v>2.531850248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9"/>
      </tp>
      <tp>
        <v>2.6350000000000002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9"/>
      </tp>
      <tp>
        <v>2.7128964120000001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9"/>
      </tp>
      <tp>
        <v>2.5108602040000001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9"/>
      </tp>
      <tp>
        <v>2.6139999999999999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9"/>
      </tp>
      <tp>
        <v>2.704707075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9"/>
      </tp>
      <tp>
        <v>2.7089280320000002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9"/>
      </tp>
      <tp>
        <v>2.5067762780000002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9"/>
      </tp>
      <tp>
        <v>2.5023940270000002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9"/>
      </tp>
      <tp>
        <v>2.609884455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9"/>
      </tp>
      <tp>
        <v>2.6054630190000001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9"/>
      </tp>
      <tp>
        <v>2.4868616550000002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9"/>
      </tp>
      <tp>
        <v>2.600757588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9"/>
      </tp>
      <tp>
        <v>2.6683371610000002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9"/>
      </tp>
      <tp>
        <v>2.4804419499999999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9"/>
      </tp>
      <tp>
        <v>2.595637924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9"/>
      </tp>
      <tp>
        <v>2.6766202590000003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9"/>
      </tp>
      <tp>
        <v>2.497709596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9"/>
      </tp>
      <tp>
        <v>2.59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9"/>
      </tp>
      <tp>
        <v>2.6468908670000002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9"/>
      </tp>
      <tp>
        <v>2.4925743840000001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9"/>
      </tp>
      <tp>
        <v>2.5837318010000003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9"/>
      </tp>
      <tp>
        <v>2.6585643290000003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9"/>
      </tp>
      <tp>
        <v>2.4545995440000001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9"/>
      </tp>
      <tp>
        <v>2.576540005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9"/>
      </tp>
      <tp>
        <v>2.6953465330000004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9"/>
      </tp>
      <tp>
        <v>2.4428688119999999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9"/>
      </tp>
      <tp>
        <v>2.5682710040000001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9"/>
      </tp>
      <tp>
        <v>2.7002334290000003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9"/>
      </tp>
      <tp>
        <v>2.4730381670000003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9"/>
      </tp>
      <tp>
        <v>2.5585658060000003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9"/>
      </tp>
      <tp>
        <v>2.6837613390000001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9"/>
      </tp>
      <tp>
        <v>2.464530764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9"/>
      </tp>
      <tp>
        <v>2.5470000000000002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9"/>
      </tp>
      <tp>
        <v>2.6899049670000004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9"/>
      </tp>
      <tp>
        <v>2.7129030050000003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9"/>
      </tp>
      <tp>
        <v>2.5108522620000002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9"/>
      </tp>
      <tp>
        <v>2.6139999999999999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9"/>
      </tp>
      <tp>
        <v>2.6165883620000003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9"/>
      </tp>
      <tp>
        <v>2.6330218439999999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9"/>
      </tp>
      <tp>
        <v>2.4290721560000001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9"/>
      </tp>
      <tp>
        <v>2.4128243980000001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9"/>
      </tp>
      <tp>
        <v>2.5332694090000003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9"/>
      </tp>
      <tp>
        <v>2.5170421430000003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9"/>
      </tp>
      <tp>
        <v>2.3449031010000003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9"/>
      </tp>
      <tp>
        <v>2.4978766660000002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9"/>
      </tp>
      <tp>
        <v>2.4387714090000001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9"/>
      </tp>
      <tp>
        <v>2.314184113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9"/>
      </tp>
      <tp>
        <v>2.4756531079999999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9"/>
      </tp>
      <tp>
        <v>2.4810693820000003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9"/>
      </tp>
      <tp>
        <v>2.3935900910000001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9"/>
      </tp>
      <tp>
        <v>2.4500000000000002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9"/>
      </tp>
      <tp>
        <v>2.3327150300000001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9"/>
      </tp>
      <tp>
        <v>2.371125996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9"/>
      </tp>
      <tp>
        <v>2.4203211090000001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9"/>
      </tp>
      <tp>
        <v>2.389573022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9"/>
      </tp>
      <tp>
        <v>2.1863847610000002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9"/>
      </tp>
      <tp>
        <v>2.3858686730000001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9"/>
      </tp>
      <tp>
        <v>2.5743255670000003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9"/>
      </tp>
      <tp>
        <v>2.1289162230000001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9"/>
      </tp>
      <tp>
        <v>2.3450000000000002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9"/>
      </tp>
      <tp>
        <v>2.597086628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9"/>
      </tp>
      <tp>
        <v>2.2783295850000003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9"/>
      </tp>
      <tp>
        <v>2.2970550439999999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9"/>
      </tp>
      <tp>
        <v>2.5169558439999999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9"/>
      </tp>
      <tp>
        <v>2.2359081700000001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9"/>
      </tp>
      <tp>
        <v>2.242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9"/>
      </tp>
      <tp>
        <v>2.5478388240000003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9"/>
      </tp>
      <tp>
        <v>99.608388082000005</v>
        <stp/>
        <stp>_x0012_USD_CURVE_FUT3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9"/>
      </tp>
      <tp>
        <v>99.701878614000009</v>
        <stp/>
        <stp>_x0012_USD_CURVE_FUT1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9"/>
      </tp>
      <tp>
        <v>99.559701376000007</v>
        <stp/>
        <stp>_x0012_USD_CURVE_FUT6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9"/>
      </tp>
      <tp>
        <v>99.731298985000009</v>
        <stp/>
        <stp>_x0012_USD_CURVE_FUT3M_H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9"/>
      </tp>
      <tp>
        <v>99.817973084000002</v>
        <stp/>
        <stp>_x0012_USD_CURVE_FUT1M_H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9"/>
      </tp>
      <tp>
        <v>99.629108914</v>
        <stp/>
        <stp>_x0012_USD_CURVE_FUT6M_H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9"/>
      </tp>
      <tp>
        <v>2.8195398640000002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9"/>
      </tp>
      <tp>
        <v>2.8608148130000002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9"/>
      </tp>
      <tp>
        <v>2.8397966540000001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9"/>
      </tp>
      <tp>
        <v>2.7651959600000002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9"/>
      </tp>
      <tp>
        <v>2.839811707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9"/>
      </tp>
      <tp>
        <v>2.43602937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9"/>
      </tp>
      <tp>
        <v>2.7784296260000003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9"/>
      </tp>
      <tp>
        <v>2.494710805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9"/>
      </tp>
      <tp>
        <v>2.7902492850000002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9"/>
      </tp>
      <tp>
        <v>2.5466589450000003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9"/>
      </tp>
      <tp>
        <v>2.7128964120000001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9"/>
      </tp>
      <tp>
        <v>2.6139999999999999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9"/>
      </tp>
      <tp>
        <v>2.5108602040000001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9"/>
      </tp>
      <tp>
        <v>2.7339043650000003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9"/>
      </tp>
      <tp>
        <v>2.6350000000000002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9"/>
      </tp>
      <tp>
        <v>2.531850248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9"/>
      </tp>
      <tp>
        <v>2.6926471590000003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9"/>
      </tp>
      <tp>
        <v>2.5937566210000003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9"/>
      </tp>
      <tp>
        <v>2.490606595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9"/>
      </tp>
      <tp>
        <v>2.3935900910000001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9"/>
      </tp>
      <tp>
        <v>2.4500000000000002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9"/>
      </tp>
      <tp>
        <v>2.3327150300000001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9"/>
      </tp>
      <tp>
        <v>2.371125996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9"/>
      </tp>
      <tp>
        <v>2.4203211090000001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9"/>
      </tp>
      <tp>
        <v>2.389573022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9"/>
      </tp>
      <tp>
        <v>2.3449031010000003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9"/>
      </tp>
      <tp>
        <v>2.4978766660000002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9"/>
      </tp>
      <tp>
        <v>2.4387714090000001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9"/>
      </tp>
      <tp>
        <v>2.314184113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9"/>
      </tp>
      <tp>
        <v>2.4756531079999999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9"/>
      </tp>
      <tp>
        <v>2.4810693820000003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9"/>
      </tp>
      <tp>
        <v>2.2783295850000003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9"/>
      </tp>
      <tp>
        <v>2.2970550439999999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9"/>
      </tp>
      <tp>
        <v>2.5169558439999999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9"/>
      </tp>
      <tp>
        <v>2.2359081700000001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9"/>
      </tp>
      <tp>
        <v>2.242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9"/>
      </tp>
      <tp>
        <v>2.5478388240000003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9"/>
      </tp>
      <tp>
        <v>2.1863847610000002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9"/>
      </tp>
      <tp>
        <v>2.3858686730000001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9"/>
      </tp>
      <tp>
        <v>2.5743255670000003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9"/>
      </tp>
      <tp>
        <v>2.1289162230000001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9"/>
      </tp>
      <tp>
        <v>2.3450000000000002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9"/>
      </tp>
      <tp>
        <v>2.597086628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9"/>
      </tp>
      <tp>
        <v>2.6165883620000003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9"/>
      </tp>
      <tp>
        <v>2.6330218439999999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9"/>
      </tp>
      <tp>
        <v>2.5332694090000003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9"/>
      </tp>
      <tp>
        <v>2.5170421430000003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9"/>
      </tp>
      <tp>
        <v>2.4290721560000001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9"/>
      </tp>
      <tp>
        <v>2.4128243980000001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9"/>
      </tp>
      <tp>
        <v>2.7129030050000003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9"/>
      </tp>
      <tp>
        <v>2.6139999999999999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9"/>
      </tp>
      <tp>
        <v>2.5108522620000002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9"/>
      </tp>
      <tp>
        <v>2.497709596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9"/>
      </tp>
      <tp>
        <v>2.59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9"/>
      </tp>
      <tp>
        <v>2.6468908670000002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9"/>
      </tp>
      <tp>
        <v>2.4925743840000001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9"/>
      </tp>
      <tp>
        <v>2.5837318010000003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9"/>
      </tp>
      <tp>
        <v>2.6585643290000003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9"/>
      </tp>
      <tp>
        <v>2.4868616550000002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9"/>
      </tp>
      <tp>
        <v>2.600757588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9"/>
      </tp>
      <tp>
        <v>2.6683371610000002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9"/>
      </tp>
      <tp>
        <v>2.4804419499999999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9"/>
      </tp>
      <tp>
        <v>2.595637924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9"/>
      </tp>
      <tp>
        <v>2.6766202590000003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9"/>
      </tp>
      <tp>
        <v>2.4730381670000003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9"/>
      </tp>
      <tp>
        <v>2.5585658060000003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9"/>
      </tp>
      <tp>
        <v>2.6837613390000001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9"/>
      </tp>
      <tp>
        <v>2.464530764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9"/>
      </tp>
      <tp>
        <v>2.5470000000000002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9"/>
      </tp>
      <tp>
        <v>2.6899049670000004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9"/>
      </tp>
      <tp>
        <v>2.4545995440000001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9"/>
      </tp>
      <tp>
        <v>2.576540005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9"/>
      </tp>
      <tp>
        <v>2.6953465330000004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9"/>
      </tp>
      <tp>
        <v>2.4428688119999999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9"/>
      </tp>
      <tp>
        <v>2.5682710040000001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9"/>
      </tp>
      <tp>
        <v>2.7002334290000003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9"/>
      </tp>
      <tp>
        <v>2.704707075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9"/>
      </tp>
      <tp>
        <v>2.7089280320000002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9"/>
      </tp>
      <tp>
        <v>2.609884455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9"/>
      </tp>
      <tp>
        <v>2.6054630190000001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9"/>
      </tp>
      <tp>
        <v>2.5067762780000002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9"/>
      </tp>
      <tp>
        <v>2.5023940270000002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9"/>
      </tp>
      <tp>
        <v>2.8006461850000002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9"/>
      </tp>
      <tp>
        <v>2.5927912040000001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9"/>
      </tp>
      <tp>
        <v>99.559701376000007</v>
        <stp/>
        <stp>_x0012_USD_CURVE_FUT6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9"/>
      </tp>
      <tp>
        <v>99.701878614000009</v>
        <stp/>
        <stp>_x0012_USD_CURVE_FUT1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9"/>
      </tp>
      <tp>
        <v>99.608388082000005</v>
        <stp/>
        <stp>_x0012_USD_CURVE_FUT3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9"/>
      </tp>
      <tp>
        <v>99.629108914</v>
        <stp/>
        <stp>_x0012_USD_CURVE_FUT6M_H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9"/>
      </tp>
      <tp>
        <v>99.817973084000002</v>
        <stp/>
        <stp>_x0012_USD_CURVE_FUT1M_H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9"/>
      </tp>
      <tp>
        <v>99.731298985000009</v>
        <stp/>
        <stp>_x0012_USD_CURVE_FUT3M_H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9"/>
      </tp>
      <tp>
        <v>2.8096354080000001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9"/>
      </tp>
      <tp>
        <v>2.6326189160000002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9"/>
      </tp>
      <tp>
        <v>2.8170567420000001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9"/>
      </tp>
      <tp>
        <v>2.6655984400000001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9"/>
      </tp>
      <tp>
        <v>2.8230799480000002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9"/>
      </tp>
      <tp>
        <v>2.6926087410000004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9"/>
      </tp>
      <tp>
        <v>1.982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9"/>
      </tp>
      <tp>
        <v>1.9020000000000001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9"/>
      </tp>
      <tp>
        <v>0.36299999999999999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3" s="9"/>
        <tr r="AK22" s="9"/>
      </tp>
      <tp>
        <v>1.1120000000000001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9"/>
      </tp>
      <tp>
        <v>0.76700000000000002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9"/>
      </tp>
      <tp>
        <v>1.5609999999999999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9"/>
      </tp>
      <tp>
        <v>1.369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9"/>
      </tp>
      <tp>
        <v>1.8129999999999999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9"/>
      </tp>
      <tp>
        <v>1.7000000000000002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9"/>
      </tp>
      <tp>
        <v>2.8280282620000001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9"/>
      </tp>
      <tp>
        <v>2.715125139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9"/>
      </tp>
      <tp>
        <v>0.125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9"/>
      </tp>
      <tp>
        <v>0.126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9"/>
      </tp>
      <tp>
        <v>0.129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9"/>
      </tp>
      <tp>
        <v>1.7719652030000002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1.899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1.9775275740000002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1.8909289450000002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2.0150000000000001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2.0965802529999999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1.4311577790000001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1.556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1.6294101250000002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1.6240373170000002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1.7510000000000001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1.827479209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0.8265571060000001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0.93528503200000002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1.0065340310000002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7"/>
      </tp>
      <tp>
        <v>1.1753403260000002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1.292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1.3643403890000001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0.41600000000000004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0.51165904500000003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7"/>
      </tp>
      <tp>
        <v>0.58418735500000007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7"/>
      </tp>
      <tp>
        <v>1.9859096280000001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2.1070000000000002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2.1916274310000001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2.0629062299999998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2.1800000000000002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2.267673888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2.1916274310000001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2.1070000000000002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1.9859096280000001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2.267673888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2.1800000000000002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2.0629062299999998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1.6294101250000002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1.556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1.4311577790000001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1.827479209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1.7510000000000001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1.6240373170000002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1.9775275740000002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1.899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1.7719652030000002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2.0965802529999999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2.0150000000000001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1.8909289450000002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0.58418735500000007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7"/>
      </tp>
      <tp>
        <v>0.51165904500000003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0.41600000000000004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1.0065340310000002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0.93528503200000002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0.8265571060000001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1.3643403890000001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1.292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1.1753403260000002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0.50610819600000001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0.47340000000000004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0.44320000000000004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0.41400000000000003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0.35646414600000004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0.38450000000000001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0.35484826000000003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0.37210000000000004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0.35387396600000004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0.36030000000000001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0.58650000000000002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0.54424371900000001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0.58650000000000002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0.54424371900000001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0.44320000000000004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0.41400000000000003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0.50610819600000001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0.47340000000000004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0.35387396600000004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0.36030000000000001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0.35646414600000004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0.38450000000000001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0.35484826000000003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0.37210000000000004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2.0629062299999998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9"/>
      </tp>
      <tp>
        <v>2.1800000000000002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9"/>
      </tp>
      <tp>
        <v>2.267673888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9"/>
      </tp>
      <tp>
        <v>1.9859096280000001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9"/>
      </tp>
      <tp>
        <v>2.1070000000000002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9"/>
      </tp>
      <tp>
        <v>2.1916274310000001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9"/>
      </tp>
      <tp>
        <v>1.8909289450000002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9"/>
      </tp>
      <tp>
        <v>2.0150000000000001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9"/>
      </tp>
      <tp>
        <v>2.0965802529999999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9"/>
      </tp>
      <tp>
        <v>1.7719652030000002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9"/>
      </tp>
      <tp>
        <v>1.899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9"/>
      </tp>
      <tp>
        <v>1.9775275740000002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9"/>
      </tp>
      <tp>
        <v>1.6240373170000002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9"/>
      </tp>
      <tp>
        <v>1.7510000000000001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9"/>
      </tp>
      <tp>
        <v>1.827479209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9"/>
      </tp>
      <tp>
        <v>1.4311577790000001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9"/>
      </tp>
      <tp>
        <v>1.556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9"/>
      </tp>
      <tp>
        <v>1.6294101250000002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9"/>
      </tp>
      <tp>
        <v>1.1753403260000002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9"/>
      </tp>
      <tp>
        <v>1.292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9"/>
      </tp>
      <tp>
        <v>1.3643403890000001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9"/>
      </tp>
      <tp>
        <v>0.8265571060000001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9"/>
      </tp>
      <tp>
        <v>0.93528503200000002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9"/>
      </tp>
      <tp>
        <v>1.0065340310000002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9"/>
      </tp>
      <tp>
        <v>0.41600000000000004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9"/>
      </tp>
      <tp>
        <v>0.51165904500000003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9"/>
      </tp>
      <tp>
        <v>0.58418735500000007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9"/>
      </tp>
      <tp>
        <v>1.827479209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9"/>
      </tp>
      <tp>
        <v>1.7510000000000001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9"/>
      </tp>
      <tp>
        <v>1.6240373170000002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9"/>
      </tp>
      <tp>
        <v>1.6294101250000002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9"/>
      </tp>
      <tp>
        <v>1.556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9"/>
      </tp>
      <tp>
        <v>1.4311577790000001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9"/>
      </tp>
      <tp>
        <v>2.0965802529999999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9"/>
      </tp>
      <tp>
        <v>2.0150000000000001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9"/>
      </tp>
      <tp>
        <v>1.8909289450000002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9"/>
      </tp>
      <tp>
        <v>1.9775275740000002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9"/>
      </tp>
      <tp>
        <v>1.899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9"/>
      </tp>
      <tp>
        <v>1.7719652030000002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9"/>
      </tp>
      <tp>
        <v>0.58418735500000007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9"/>
      </tp>
      <tp>
        <v>0.51165904500000003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9"/>
      </tp>
      <tp>
        <v>0.41600000000000004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9"/>
      </tp>
      <tp>
        <v>1.3643403890000001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9"/>
      </tp>
      <tp>
        <v>1.292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9"/>
      </tp>
      <tp>
        <v>1.1753403260000002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9"/>
      </tp>
      <tp>
        <v>1.0065340310000002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9"/>
      </tp>
      <tp>
        <v>0.93528503200000002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9"/>
      </tp>
      <tp>
        <v>0.8265571060000001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9"/>
      </tp>
      <tp>
        <v>2.267673888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9"/>
      </tp>
      <tp>
        <v>2.1800000000000002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9"/>
      </tp>
      <tp>
        <v>2.0629062299999998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9"/>
      </tp>
      <tp>
        <v>2.1916274310000001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9"/>
      </tp>
      <tp>
        <v>2.1070000000000002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9"/>
      </tp>
      <tp>
        <v>1.9859096280000001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9"/>
      </tp>
      <tp>
        <v>99.17800115</v>
        <stp/>
        <stp>_x0013_USD_CURVE_FUT12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98.315040867000008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98.909289092000009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98.375252488000001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99.431251482000008</v>
        <stp/>
        <stp>_x0013_USD_CURVE_FUT12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98.584023580000007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99.60845933200001</v>
        <stp/>
        <stp>_x0013_USD_CURVE_FUT12M_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98.597490792000002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98.14621128200001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98.584023580000007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99.431251482000008</v>
        <stp/>
        <stp>_x0013_USD_CURVE_FUT12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98.14621128200001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98.597490792000002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99.60845933200001</v>
        <stp/>
        <stp>_x0013_USD_CURVE_FUT12M_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98.375252488000001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98.909289092000009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98.315040867000008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99.17800115</v>
        <stp/>
        <stp>_x0013_USD_CURVE_FUT12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TriggerCounter" refersTo="='General Settings'!$D$7"/>
    </definedNames>
    <sheetDataSet>
      <sheetData sheetId="0">
        <row r="7">
          <cell r="D7">
            <v>1137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K5</v>
          </cell>
        </row>
      </sheetData>
      <sheetData sheetId="6">
        <row r="7">
          <cell r="D7" t="str">
            <v>X1S</v>
          </cell>
        </row>
      </sheetData>
      <sheetData sheetId="7">
        <row r="7">
          <cell r="D7" t="str">
            <v>3L</v>
          </cell>
        </row>
      </sheetData>
      <sheetData sheetId="8">
        <row r="7">
          <cell r="D7">
            <v>12</v>
          </cell>
        </row>
      </sheetData>
      <sheetData sheetId="9">
        <row r="7">
          <cell r="D7" t="str">
            <v>1L</v>
          </cell>
        </row>
      </sheetData>
      <sheetData sheetId="10">
        <row r="7">
          <cell r="D7" t="str">
            <v>3L</v>
          </cell>
        </row>
      </sheetData>
      <sheetData sheetId="11">
        <row r="7">
          <cell r="D7" t="str">
            <v>3L</v>
          </cell>
        </row>
      </sheetData>
      <sheetData sheetId="12"/>
      <sheetData sheetId="13"/>
      <sheetData sheetId="14">
        <row r="7">
          <cell r="D7" t="str">
            <v>USDSWD_Mx_Quote#0000</v>
          </cell>
        </row>
      </sheetData>
      <sheetData sheetId="15">
        <row r="7">
          <cell r="D7" t="str">
            <v>USD_CURVE_3M_21M_Quote#0000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2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30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1.5.0 - MS VC++ 9.0 - Multithreaded Dynamic Runtime library - Release Configuration - Jun 25 2014 10:33:09</v>
      </c>
    </row>
    <row r="2" spans="2:22" ht="16.5" x14ac:dyDescent="0.3">
      <c r="B2" s="201" t="s">
        <v>69</v>
      </c>
      <c r="C2" s="202"/>
      <c r="D2" s="202"/>
      <c r="E2" s="203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668</v>
      </c>
      <c r="D6" s="122" t="s">
        <v>671</v>
      </c>
      <c r="E6" s="120"/>
    </row>
    <row r="7" spans="2:22" x14ac:dyDescent="0.2">
      <c r="B7" s="118"/>
      <c r="C7" s="121" t="s">
        <v>669</v>
      </c>
      <c r="D7" s="122" t="s">
        <v>672</v>
      </c>
      <c r="E7" s="120"/>
    </row>
    <row r="8" spans="2:22" x14ac:dyDescent="0.2">
      <c r="B8" s="118"/>
      <c r="C8" s="121" t="s">
        <v>670</v>
      </c>
      <c r="D8" s="122" t="b">
        <f>_xll.qlCalendarIsHoliday(LocalCalendar,_xll.qlCalendarAdvance(LiborCalendar,EvaluationDate,SettlementDays&amp;"D","f",FALSE,Trigger))</f>
        <v>0</v>
      </c>
      <c r="E8" s="120"/>
    </row>
    <row r="9" spans="2:22" x14ac:dyDescent="0.2">
      <c r="B9" s="118"/>
      <c r="C9" s="121" t="s">
        <v>674</v>
      </c>
      <c r="D9" s="122" t="s">
        <v>676</v>
      </c>
      <c r="E9" s="120"/>
    </row>
    <row r="10" spans="2:22" x14ac:dyDescent="0.2">
      <c r="B10" s="118"/>
      <c r="C10" s="121" t="s">
        <v>675</v>
      </c>
      <c r="D10" s="122" t="str">
        <f>D9&amp;"("&amp;LocalCalendar&amp;","&amp;LiborCalendar&amp;")"</f>
        <v>JoinHolidays(UnitedStates::Settlement,UnitedKingdom::Exchange)</v>
      </c>
      <c r="E10" s="120"/>
    </row>
    <row r="11" spans="2:22" x14ac:dyDescent="0.2">
      <c r="B11" s="118"/>
      <c r="C11" s="121" t="s">
        <v>62</v>
      </c>
      <c r="D11" s="122" t="str">
        <f>IF(D8,JoinCalendar,LiborCalendar)</f>
        <v>UnitedKingdom::Exchange</v>
      </c>
      <c r="E11" s="120"/>
      <c r="V11" s="117" t="s">
        <v>60</v>
      </c>
    </row>
    <row r="12" spans="2:22" ht="12" thickBot="1" x14ac:dyDescent="0.25">
      <c r="B12" s="123"/>
      <c r="C12" s="124"/>
      <c r="D12" s="124"/>
      <c r="E12" s="125"/>
    </row>
    <row r="13" spans="2:22" ht="12" thickBot="1" x14ac:dyDescent="0.25"/>
    <row r="14" spans="2:22" ht="16.5" x14ac:dyDescent="0.3">
      <c r="B14" s="201" t="s">
        <v>71</v>
      </c>
      <c r="C14" s="202"/>
      <c r="D14" s="202"/>
      <c r="E14" s="203"/>
    </row>
    <row r="15" spans="2:22" x14ac:dyDescent="0.2">
      <c r="B15" s="118"/>
      <c r="C15" s="119"/>
      <c r="D15" s="119"/>
      <c r="E15" s="120"/>
    </row>
    <row r="16" spans="2:22" x14ac:dyDescent="0.2">
      <c r="B16" s="118"/>
      <c r="C16" s="121" t="s">
        <v>667</v>
      </c>
      <c r="D16" s="131">
        <v>42073.527453703704</v>
      </c>
      <c r="E16" s="120"/>
    </row>
    <row r="17" spans="2:5" x14ac:dyDescent="0.2">
      <c r="B17" s="118"/>
      <c r="C17" s="121" t="s">
        <v>68</v>
      </c>
      <c r="D17" s="131">
        <f>_xll.qlSettingsEvaluationDate(Trigger)</f>
        <v>42073</v>
      </c>
      <c r="E17" s="120"/>
    </row>
    <row r="18" spans="2:5" x14ac:dyDescent="0.2">
      <c r="B18" s="118"/>
      <c r="C18" s="121" t="s">
        <v>105</v>
      </c>
      <c r="D18" s="113">
        <f>_xll.qlCalendarAdvance(Calendar,EvaluationDate,"1d","following",FALSE)</f>
        <v>42074</v>
      </c>
      <c r="E18" s="120"/>
    </row>
    <row r="19" spans="2:5" x14ac:dyDescent="0.2">
      <c r="B19" s="118"/>
      <c r="C19" s="121" t="s">
        <v>78</v>
      </c>
      <c r="D19" s="126">
        <f>_xll.qlInterestRateIndexFixingDays(IborIndexFamily&amp;"3M")</f>
        <v>2</v>
      </c>
      <c r="E19" s="120"/>
    </row>
    <row r="20" spans="2:5" x14ac:dyDescent="0.2">
      <c r="B20" s="118"/>
      <c r="C20" s="121" t="s">
        <v>67</v>
      </c>
      <c r="D20" s="113">
        <f>_xll.qlCalendarAdvance(Calendar,EvaluationDate,SettlementDays&amp;"d","following",FALSE)</f>
        <v>42075</v>
      </c>
      <c r="E20" s="120"/>
    </row>
    <row r="21" spans="2:5" x14ac:dyDescent="0.2">
      <c r="B21" s="118"/>
      <c r="C21" s="127" t="s">
        <v>70</v>
      </c>
      <c r="D21" s="182">
        <f>[1]!TriggerCounter</f>
        <v>1137</v>
      </c>
      <c r="E21" s="120"/>
    </row>
    <row r="22" spans="2:5" ht="12" thickBot="1" x14ac:dyDescent="0.25">
      <c r="B22" s="123"/>
      <c r="C22" s="124"/>
      <c r="D22" s="124"/>
      <c r="E22" s="125"/>
    </row>
  </sheetData>
  <mergeCells count="2">
    <mergeCell ref="B2:E2"/>
    <mergeCell ref="B14:E14"/>
  </mergeCells>
  <phoneticPr fontId="2" type="noConversion"/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6 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9">
      <formula1>"JoinBusinessDays,JoinHolidays"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S139"/>
  <sheetViews>
    <sheetView workbookViewId="0">
      <selection activeCell="A3" sqref="A3"/>
    </sheetView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9" width="17.28515625" style="3" bestFit="1" customWidth="1"/>
    <col min="20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204" t="s">
        <v>73</v>
      </c>
      <c r="I3" s="205"/>
      <c r="J3" s="206"/>
    </row>
    <row r="4" spans="1:10" ht="26.25" customHeight="1" x14ac:dyDescent="0.2">
      <c r="A4" s="7" t="s">
        <v>66</v>
      </c>
      <c r="B4" s="8" t="str">
        <f>Index1M</f>
        <v>obj_005c9#0000</v>
      </c>
      <c r="C4" s="8" t="str">
        <f>Index3M</f>
        <v>obj_00598#0000</v>
      </c>
      <c r="D4" s="8" t="str">
        <f>Index6M</f>
        <v>obj_0060d#0000</v>
      </c>
      <c r="E4" s="8" t="str">
        <f>Index1Y</f>
        <v>obj_0058e#0000</v>
      </c>
      <c r="F4" s="8" t="str">
        <f>F13</f>
        <v>obj_0058f#0000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obj_00575#0000</v>
      </c>
      <c r="G5" s="10" t="str">
        <f>IF(PROPER(Currency)="Eur",_xll.qlEuribor(,$A5,G$2,,EvaluationDate),_xll.qlLibor(,Currency,$A5,G$2,,EvaluationDate))</f>
        <v>obj_0059c#0000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obj_0070b#0937</v>
      </c>
      <c r="C6" s="16" t="str">
        <f>_xll.qlInterpolation(,C5,$H$7:$H$11,Pricing!C7:C11)</f>
        <v>obj_0070c#0937</v>
      </c>
      <c r="D6" s="16" t="str">
        <f>_xll.qlInterpolation(,D5,$H$7:$H$11,Pricing!D7:D11)</f>
        <v>obj_0070a#0938</v>
      </c>
      <c r="E6" s="17" t="str">
        <f>_xll.qlInterpolation(,E5,$H$7:$H$11,Pricing!E7:E11)</f>
        <v>obj_00709#0938</v>
      </c>
      <c r="F6" s="16" t="str">
        <f>IF(PROPER(Currency)="Eur",_xll.qlEuribor(,$A6,F$2,,EvaluationDate),_xll.qlLibor(,Currency,$A6,F$2,,EvaluationDate))</f>
        <v>obj_0057d#0000</v>
      </c>
      <c r="G6" s="17" t="str">
        <f>IF(PROPER(Currency)="Eur",_xll.qlEuribor(,$A6,G$2,,EvaluationDate),_xll.qlLibor(,Currency,$A6,G$2,,EvaluationDate))</f>
        <v>obj_00592#0000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obj_0059f#0000</v>
      </c>
      <c r="C7" s="48" t="str">
        <f>IF(PROPER(Currency)="Eur",_xll.qlEuribor(,$A7,C$2,,EvaluationDate),_xll.qlLibor(,Currency,$A7,C$2,,EvaluationDate))</f>
        <v>obj_00581#0000</v>
      </c>
      <c r="D7" s="48" t="str">
        <f>IF(PROPER(Currency)="Eur",_xll.qlEuribor(,$A7,D$2,,EvaluationDate),_xll.qlLibor(,Currency,$A7,D$2,,EvaluationDate))</f>
        <v>obj_005b4#0000</v>
      </c>
      <c r="E7" s="49" t="str">
        <f>IF(PROPER(Currency)="Eur",_xll.qlEuribor(,$A7,E$2,,EvaluationDate),_xll.qlLibor(,Currency,$A7,E$2,,EvaluationDate))</f>
        <v>obj_00577#0000</v>
      </c>
      <c r="F7" s="48" t="str">
        <f>IF(PROPER(Currency)="Eur",_xll.qlEuribor(,$A7,F$2,,EvaluationDate),_xll.qlLibor(,Currency,$A7,F$2,,EvaluationDate))</f>
        <v>obj_00563#0000</v>
      </c>
      <c r="G7" s="48" t="str">
        <f>IF(PROPER(Currency)="Eur",_xll.qlEuribor(,$A7,G$2,,EvaluationDate),_xll.qlLibor(,Currency,$A7,G$2,,EvaluationDate))</f>
        <v>obj_00584#0000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obj_00612#0000</v>
      </c>
      <c r="C8" s="24" t="str">
        <f>IF(PROPER(Currency)="Eur",_xll.qlEuribor(,$A8,C$2,,EvaluationDate),_xll.qlLibor(,Currency,$A8,C$2,,EvaluationDate))</f>
        <v>obj_0056d#0000</v>
      </c>
      <c r="D8" s="24" t="str">
        <f>IF(PROPER(Currency)="Eur",_xll.qlEuribor(,$A8,D$2,,EvaluationDate),_xll.qlLibor(,Currency,$A8,D$2,,EvaluationDate))</f>
        <v>obj_005c1#0000</v>
      </c>
      <c r="E8" s="25" t="str">
        <f>IF(PROPER(Currency)="Eur",_xll.qlEuribor(,$A8,E$2,,EvaluationDate),_xll.qlLibor(,Currency,$A8,E$2,,EvaluationDate))</f>
        <v>obj_00585#0000</v>
      </c>
      <c r="F8" s="24" t="str">
        <f>IF(PROPER(Currency)="Eur",_xll.qlEuribor(,$A8,F$2,,EvaluationDate),_xll.qlLibor(,Currency,$A8,F$2,,EvaluationDate))</f>
        <v>obj_00595#0000</v>
      </c>
      <c r="G8" s="24" t="str">
        <f>IF(PROPER(Currency)="Eur",_xll.qlEuribor(,$A8,G$2,,EvaluationDate),_xll.qlLibor(,Currency,$A8,G$2,,EvaluationDate))</f>
        <v>obj_00586#0000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obj_005cd#0000</v>
      </c>
      <c r="C9" s="24" t="str">
        <f>IF(PROPER(Currency)="Eur",_xll.qlEuribor(,$A9,C$2,,EvaluationDate),_xll.qlLibor(,Currency,$A9,C$2,,EvaluationDate))</f>
        <v>obj_00576#0000</v>
      </c>
      <c r="D9" s="24" t="str">
        <f>IF(PROPER(Currency)="Eur",_xll.qlEuribor(,$A9,D$2,,EvaluationDate),_xll.qlLibor(,Currency,$A9,D$2,,EvaluationDate))</f>
        <v>obj_00608#0000</v>
      </c>
      <c r="E9" s="25" t="str">
        <f>IF(PROPER(Currency)="Eur",_xll.qlEuribor(,$A9,E$2,,EvaluationDate),_xll.qlLibor(,Currency,$A9,E$2,,EvaluationDate))</f>
        <v>obj_00562#0000</v>
      </c>
      <c r="F9" s="24" t="str">
        <f>IF(PROPER(Currency)="Eur",_xll.qlEuribor(,$A9,F$2,,EvaluationDate),_xll.qlLibor(,Currency,$A9,F$2,,EvaluationDate))</f>
        <v>obj_00596#0000</v>
      </c>
      <c r="G9" s="24" t="str">
        <f>IF(PROPER(Currency)="Eur",_xll.qlEuribor(,$A9,G$2,,EvaluationDate),_xll.qlLibor(,Currency,$A9,G$2,,EvaluationDate))</f>
        <v>obj_00580#0000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obj_005d2#0000</v>
      </c>
      <c r="C10" s="24" t="str">
        <f>IF(PROPER(Currency)="Eur",_xll.qlEuribor(,$A10,C$2,,EvaluationDate),_xll.qlLibor(,Currency,$A10,C$2,,EvaluationDate))</f>
        <v>obj_0055c#0000</v>
      </c>
      <c r="D10" s="24" t="str">
        <f>IF(PROPER(Currency)="Eur",_xll.qlEuribor(,$A10,D$2,,EvaluationDate),_xll.qlLibor(,Currency,$A10,D$2,,EvaluationDate))</f>
        <v>obj_0063b#0000</v>
      </c>
      <c r="E10" s="25" t="str">
        <f>IF(PROPER(Currency)="Eur",_xll.qlEuribor(,$A10,E$2,,EvaluationDate),_xll.qlLibor(,Currency,$A10,E$2,,EvaluationDate))</f>
        <v>obj_0055f#0000</v>
      </c>
      <c r="F10" s="24" t="str">
        <f>IF(PROPER(Currency)="Eur",_xll.qlEuribor(,$A10,F$2,,EvaluationDate),_xll.qlLibor(,Currency,$A10,F$2,,EvaluationDate))</f>
        <v>obj_00587#0000</v>
      </c>
      <c r="G10" s="24" t="str">
        <f>IF(PROPER(Currency)="Eur",_xll.qlEuribor(,$A10,G$2,,EvaluationDate),_xll.qlLibor(,Currency,$A10,G$2,,EvaluationDate))</f>
        <v>obj_0055d#0000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obj_005c9#0000</v>
      </c>
      <c r="C11" s="24" t="str">
        <f>IF(PROPER(Currency)="Eur",_xll.qlEuribor(,$A11,C$2,,EvaluationDate),_xll.qlLibor(,Currency,$A11,C$2,,EvaluationDate))</f>
        <v>obj_0058d#0000</v>
      </c>
      <c r="D11" s="24" t="str">
        <f>IF(PROPER(Currency)="Eur",_xll.qlEuribor(,$A11,D$2,,EvaluationDate),_xll.qlLibor(,Currency,$A11,D$2,,EvaluationDate))</f>
        <v>obj_005c6#0000</v>
      </c>
      <c r="E11" s="25" t="str">
        <f>IF(PROPER(Currency)="Eur",_xll.qlEuribor(,$A11,E$2,,EvaluationDate),_xll.qlLibor(,Currency,$A11,E$2,,EvaluationDate))</f>
        <v>obj_00569#0000</v>
      </c>
      <c r="F11" s="24" t="str">
        <f>IF(PROPER(Currency)="Eur",_xll.qlEuribor(,$A11,F$2,,EvaluationDate),_xll.qlLibor(,Currency,$A11,F$2,,EvaluationDate))</f>
        <v>obj_0057a#0000</v>
      </c>
      <c r="G11" s="24" t="str">
        <f>IF(PROPER(Currency)="Eur",_xll.qlEuribor(,$A11,G$2,,EvaluationDate),_xll.qlLibor(,Currency,$A11,G$2,,EvaluationDate))</f>
        <v>obj_00564#0000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obj_00628#0000</v>
      </c>
      <c r="C12" s="24" t="str">
        <f>IF(PROPER(Currency)="Eur",_xll.qlEuribor(,$A12,C$2,,EvaluationDate),_xll.qlLibor(,Currency,$A12,C$2,,EvaluationDate))</f>
        <v>obj_00560#0000</v>
      </c>
      <c r="D12" s="24" t="str">
        <f>IF(PROPER(Currency)="Eur",_xll.qlEuribor(,$A12,D$2,,EvaluationDate),_xll.qlLibor(,Currency,$A12,D$2,,EvaluationDate))</f>
        <v>obj_005d7#0000</v>
      </c>
      <c r="E12" s="25" t="str">
        <f>IF(PROPER(Currency)="Eur",_xll.qlEuribor(,$A12,E$2,,EvaluationDate),_xll.qlLibor(,Currency,$A12,E$2,,EvaluationDate))</f>
        <v>obj_0058b#0000</v>
      </c>
      <c r="F12" s="24" t="str">
        <f>IF(PROPER(Currency)="Eur",_xll.qlEuribor(,$A12,F$2,,EvaluationDate),_xll.qlLibor(,Currency,$A12,F$2,,EvaluationDate))</f>
        <v>obj_00570#0000</v>
      </c>
      <c r="G12" s="24" t="str">
        <f>IF(PROPER(Currency)="Eur",_xll.qlEuribor(,$A12,G$2,,EvaluationDate),_xll.qlLibor(,Currency,$A12,G$2,,EvaluationDate))</f>
        <v>obj_0057c#0000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obj_0061d#0000</v>
      </c>
      <c r="C13" s="26" t="str">
        <f>IF(PROPER(Currency)="Eur",_xll.qlEuribor(,$A13,C$2,,EvaluationDate),_xll.qlLibor(,Currency,$A13,C$2,,EvaluationDate))</f>
        <v>obj_00598#0000</v>
      </c>
      <c r="D13" s="24" t="str">
        <f>IF(PROPER(Currency)="Eur",_xll.qlEuribor(,$A13,D$2,,EvaluationDate),_xll.qlLibor(,Currency,$A13,D$2,,EvaluationDate))</f>
        <v>obj_005bf#0000</v>
      </c>
      <c r="E13" s="25" t="str">
        <f>IF(PROPER(Currency)="Eur",_xll.qlEuribor(,$A13,E$2,,EvaluationDate),_xll.qlLibor(,Currency,$A13,E$2,,EvaluationDate))</f>
        <v>obj_0057e#0000</v>
      </c>
      <c r="F13" s="26" t="str">
        <f>IF(PROPER(Currency)="Eur",_xll.qlEuribor(,$A13,F$2,,EvaluationDate),_xll.qlLibor(,Currency,$A13,F$2,,EvaluationDate))</f>
        <v>obj_0058f#0000</v>
      </c>
      <c r="G13" s="161" t="str">
        <f>IF(PROPER(Currency)="Eur",_xll.qlEuribor(,$A13,G$2,,EvaluationDate),_xll.qlLibor(,Currency,$A13,G$2,,EvaluationDate))</f>
        <v>obj_00567#0000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obj_005e5#0000</v>
      </c>
      <c r="C14" s="24" t="str">
        <f>IF(PROPER(Currency)="Eur",_xll.qlEuribor(,$A14,C$2,,EvaluationDate),_xll.qlLibor(,Currency,$A14,C$2,,EvaluationDate))</f>
        <v>obj_00597#0000</v>
      </c>
      <c r="D14" s="24" t="str">
        <f>IF(PROPER(Currency)="Eur",_xll.qlEuribor(,$A14,D$2,,EvaluationDate),_xll.qlLibor(,Currency,$A14,D$2,,EvaluationDate))</f>
        <v>obj_005f4#0000</v>
      </c>
      <c r="E14" s="25" t="str">
        <f>IF(PROPER(Currency)="Eur",_xll.qlEuribor(,$A14,E$2,,EvaluationDate),_xll.qlLibor(,Currency,$A14,E$2,,EvaluationDate))</f>
        <v>obj_00579#0000</v>
      </c>
      <c r="F14" s="24" t="str">
        <f>IF(PROPER(Currency)="Eur",_xll.qlEuribor(,$A14,F$2,,EvaluationDate),_xll.qlLibor(,Currency,$A14,F$2,,EvaluationDate))</f>
        <v>obj_0055e#0000</v>
      </c>
      <c r="G14" s="24" t="str">
        <f>IF(PROPER(Currency)="Eur",_xll.qlEuribor(,$A14,G$2,,EvaluationDate),_xll.qlLibor(,Currency,$A14,G$2,,EvaluationDate))</f>
        <v>obj_0057b#0000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obj_00677#0000</v>
      </c>
      <c r="C15" s="24" t="str">
        <f>IF(PROPER(Currency)="Eur",_xll.qlEuribor(,$A15,C$2,,EvaluationDate),_xll.qlLibor(,Currency,$A15,C$2,,EvaluationDate))</f>
        <v>obj_0059b#0000</v>
      </c>
      <c r="D15" s="24" t="str">
        <f>IF(PROPER(Currency)="Eur",_xll.qlEuribor(,$A15,D$2,,EvaluationDate),_xll.qlLibor(,Currency,$A15,D$2,,EvaluationDate))</f>
        <v>obj_00678#0000</v>
      </c>
      <c r="E15" s="25" t="str">
        <f>IF(PROPER(Currency)="Eur",_xll.qlEuribor(,$A15,E$2,,EvaluationDate),_xll.qlLibor(,Currency,$A15,E$2,,EvaluationDate))</f>
        <v>obj_0058a#0000</v>
      </c>
      <c r="F15" s="24" t="str">
        <f>IF(PROPER(Currency)="Eur",_xll.qlEuribor(,$A15,F$2,,EvaluationDate),_xll.qlLibor(,Currency,$A15,F$2,,EvaluationDate))</f>
        <v>obj_00593#0000</v>
      </c>
      <c r="G15" s="24" t="str">
        <f>IF(PROPER(Currency)="Eur",_xll.qlEuribor(,$A15,G$2,,EvaluationDate),_xll.qlLibor(,Currency,$A15,G$2,,EvaluationDate))</f>
        <v>obj_0058c#0000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obj_0061a#0000</v>
      </c>
      <c r="C16" s="24" t="str">
        <f>IF(PROPER(Currency)="Eur",_xll.qlEuribor(,$A16,C$2,,EvaluationDate),_xll.qlLibor(,Currency,$A16,C$2,,EvaluationDate))</f>
        <v>obj_00573#0000</v>
      </c>
      <c r="D16" s="26" t="str">
        <f>IF(PROPER(Currency)="Eur",_xll.qlEuribor(,$A16,D$2,,EvaluationDate),_xll.qlLibor(,Currency,$A16,D$2,,EvaluationDate))</f>
        <v>obj_0060d#0000</v>
      </c>
      <c r="E16" s="25" t="str">
        <f>IF(PROPER(Currency)="Eur",_xll.qlEuribor(,$A16,E$2,,EvaluationDate),_xll.qlLibor(,Currency,$A16,E$2,,EvaluationDate))</f>
        <v>obj_0056e#0000</v>
      </c>
      <c r="F16" s="24" t="str">
        <f>IF(PROPER(Currency)="Eur",_xll.qlEuribor(,$A16,F$2,,EvaluationDate),_xll.qlLibor(,Currency,$A16,F$2,,EvaluationDate))</f>
        <v>obj_0059a#0000</v>
      </c>
      <c r="G16" s="24" t="str">
        <f>IF(PROPER(Currency)="Eur",_xll.qlEuribor(,$A16,G$2,,EvaluationDate),_xll.qlLibor(,Currency,$A16,G$2,,EvaluationDate))</f>
        <v>obj_00594#0000</v>
      </c>
      <c r="H16" s="21"/>
      <c r="I16" s="22"/>
      <c r="J16" s="22"/>
    </row>
    <row r="17" spans="1:19" x14ac:dyDescent="0.2">
      <c r="A17" s="23" t="s">
        <v>83</v>
      </c>
      <c r="B17" s="24" t="str">
        <f>IF(PROPER(Currency)="Eur",_xll.qlEuribor(,$A17,B$2,,EvaluationDate),_xll.qlLibor(,Currency,$A17,B$2,,EvaluationDate))</f>
        <v>obj_005e3#0000</v>
      </c>
      <c r="C17" s="24" t="str">
        <f>IF(PROPER(Currency)="Eur",_xll.qlEuribor(,$A17,C$2,,EvaluationDate),_xll.qlLibor(,Currency,$A17,C$2,,EvaluationDate))</f>
        <v>obj_0059d#0000</v>
      </c>
      <c r="D17" s="24" t="str">
        <f>IF(PROPER(Currency)="Eur",_xll.qlEuribor(,$A17,D$2,,EvaluationDate),_xll.qlLibor(,Currency,$A17,D$2,,EvaluationDate))</f>
        <v>obj_0065d#0000</v>
      </c>
      <c r="E17" s="25" t="str">
        <f>IF(PROPER(Currency)="Eur",_xll.qlEuribor(,$A17,E$2,,EvaluationDate),_xll.qlLibor(,Currency,$A17,E$2,,EvaluationDate))</f>
        <v>obj_0059e#0000</v>
      </c>
      <c r="F17" s="24" t="str">
        <f>IF(PROPER(Currency)="Eur",_xll.qlEuribor(,$A17,F$2,,EvaluationDate),_xll.qlLibor(,Currency,$A17,F$2,,EvaluationDate))</f>
        <v>obj_00566#0000</v>
      </c>
      <c r="G17" s="24" t="str">
        <f>IF(PROPER(Currency)="Eur",_xll.qlEuribor(,$A17,G$2,,EvaluationDate),_xll.qlLibor(,Currency,$A17,G$2,,EvaluationDate))</f>
        <v>obj_0055b#0000</v>
      </c>
      <c r="H17" s="21"/>
      <c r="I17" s="22"/>
      <c r="J17" s="22"/>
    </row>
    <row r="18" spans="1:19" x14ac:dyDescent="0.2">
      <c r="A18" s="23" t="s">
        <v>84</v>
      </c>
      <c r="B18" s="24" t="str">
        <f>IF(PROPER(Currency)="Eur",_xll.qlEuribor(,$A18,B$2,,EvaluationDate),_xll.qlLibor(,Currency,$A18,B$2,,EvaluationDate))</f>
        <v>obj_005a3#0000</v>
      </c>
      <c r="C18" s="24" t="str">
        <f>IF(PROPER(Currency)="Eur",_xll.qlEuribor(,$A18,C$2,,EvaluationDate),_xll.qlLibor(,Currency,$A18,C$2,,EvaluationDate))</f>
        <v>obj_00572#0000</v>
      </c>
      <c r="D18" s="24" t="str">
        <f>IF(PROPER(Currency)="Eur",_xll.qlEuribor(,$A18,D$2,,EvaluationDate),_xll.qlLibor(,Currency,$A18,D$2,,EvaluationDate))</f>
        <v>obj_005b9#0000</v>
      </c>
      <c r="E18" s="25" t="str">
        <f>IF(PROPER(Currency)="Eur",_xll.qlEuribor(,$A18,E$2,,EvaluationDate),_xll.qlLibor(,Currency,$A18,E$2,,EvaluationDate))</f>
        <v>obj_0057f#0000</v>
      </c>
      <c r="F18" s="24" t="str">
        <f>IF(PROPER(Currency)="Eur",_xll.qlEuribor(,$A18,F$2,,EvaluationDate),_xll.qlLibor(,Currency,$A18,F$2,,EvaluationDate))</f>
        <v>obj_0056f#0000</v>
      </c>
      <c r="G18" s="24" t="str">
        <f>IF(PROPER(Currency)="Eur",_xll.qlEuribor(,$A18,G$2,,EvaluationDate),_xll.qlLibor(,Currency,$A18,G$2,,EvaluationDate))</f>
        <v>obj_00571#0000</v>
      </c>
      <c r="H18" s="21"/>
      <c r="I18" s="22"/>
      <c r="J18" s="22"/>
    </row>
    <row r="19" spans="1:19" x14ac:dyDescent="0.2">
      <c r="A19" s="23" t="s">
        <v>85</v>
      </c>
      <c r="B19" s="24" t="str">
        <f>IF(PROPER(Currency)="Eur",_xll.qlEuribor(,$A19,B$2,,EvaluationDate),_xll.qlLibor(,Currency,$A19,B$2,,EvaluationDate))</f>
        <v>obj_00629#0000</v>
      </c>
      <c r="C19" s="24" t="str">
        <f>IF(PROPER(Currency)="Eur",_xll.qlEuribor(,$A19,C$2,,EvaluationDate),_xll.qlLibor(,Currency,$A19,C$2,,EvaluationDate))</f>
        <v>obj_00588#0000</v>
      </c>
      <c r="D19" s="24" t="str">
        <f>IF(PROPER(Currency)="Eur",_xll.qlEuribor(,$A19,D$2,,EvaluationDate),_xll.qlLibor(,Currency,$A19,D$2,,EvaluationDate))</f>
        <v>obj_00617#0000</v>
      </c>
      <c r="E19" s="25" t="str">
        <f>IF(PROPER(Currency)="Eur",_xll.qlEuribor(,$A19,E$2,,EvaluationDate),_xll.qlLibor(,Currency,$A19,E$2,,EvaluationDate))</f>
        <v>obj_0056c#0000</v>
      </c>
      <c r="F19" s="24" t="str">
        <f>IF(PROPER(Currency)="Eur",_xll.qlEuribor(,$A19,F$2,,EvaluationDate),_xll.qlLibor(,Currency,$A19,F$2,,EvaluationDate))</f>
        <v>obj_0056b#0000</v>
      </c>
      <c r="G19" s="24" t="str">
        <f>IF(PROPER(Currency)="Eur",_xll.qlEuribor(,$A19,G$2,,EvaluationDate),_xll.qlLibor(,Currency,$A19,G$2,,EvaluationDate))</f>
        <v>obj_00589#0000</v>
      </c>
      <c r="H19" s="21"/>
      <c r="I19" s="22"/>
      <c r="J19" s="22"/>
    </row>
    <row r="20" spans="1:19" x14ac:dyDescent="0.2">
      <c r="A20" s="23" t="s">
        <v>86</v>
      </c>
      <c r="B20" s="24" t="str">
        <f>IF(PROPER(Currency)="Eur",_xll.qlEuribor(,$A20,B$2,,EvaluationDate),_xll.qlLibor(,Currency,$A20,B$2,,EvaluationDate))</f>
        <v>obj_00670#0000</v>
      </c>
      <c r="C20" s="24" t="str">
        <f>IF(PROPER(Currency)="Eur",_xll.qlEuribor(,$A20,C$2,,EvaluationDate),_xll.qlLibor(,Currency,$A20,C$2,,EvaluationDate))</f>
        <v>obj_00574#0000</v>
      </c>
      <c r="D20" s="24" t="str">
        <f>IF(PROPER(Currency)="Eur",_xll.qlEuribor(,$A20,D$2,,EvaluationDate),_xll.qlLibor(,Currency,$A20,D$2,,EvaluationDate))</f>
        <v>obj_00611#0000</v>
      </c>
      <c r="E20" s="25" t="str">
        <f>IF(PROPER(Currency)="Eur",_xll.qlEuribor(,$A20,E$2,,EvaluationDate),_xll.qlLibor(,Currency,$A20,E$2,,EvaluationDate))</f>
        <v>obj_00578#0000</v>
      </c>
      <c r="F20" s="24" t="str">
        <f>IF(PROPER(Currency)="Eur",_xll.qlEuribor(,$A20,F$2,,EvaluationDate),_xll.qlLibor(,Currency,$A20,F$2,,EvaluationDate))</f>
        <v>obj_00583#0000</v>
      </c>
      <c r="G20" s="24" t="str">
        <f>IF(PROPER(Currency)="Eur",_xll.qlEuribor(,$A20,G$2,,EvaluationDate),_xll.qlLibor(,Currency,$A20,G$2,,EvaluationDate))</f>
        <v>obj_00590#0000</v>
      </c>
      <c r="H20" s="21"/>
      <c r="I20" s="22"/>
      <c r="J20" s="22"/>
    </row>
    <row r="21" spans="1:19" x14ac:dyDescent="0.2">
      <c r="A21" s="23" t="s">
        <v>87</v>
      </c>
      <c r="B21" s="24" t="str">
        <f>IF(PROPER(Currency)="Eur",_xll.qlEuribor(,$A21,B$2,,EvaluationDate),_xll.qlLibor(,Currency,$A21,B$2,,EvaluationDate))</f>
        <v>obj_005a2#0000</v>
      </c>
      <c r="C21" s="24" t="str">
        <f>IF(PROPER(Currency)="Eur",_xll.qlEuribor(,$A21,C$2,,EvaluationDate),_xll.qlLibor(,Currency,$A21,C$2,,EvaluationDate))</f>
        <v>obj_00599#0000</v>
      </c>
      <c r="D21" s="24" t="str">
        <f>IF(PROPER(Currency)="Eur",_xll.qlEuribor(,$A21,D$2,,EvaluationDate),_xll.qlLibor(,Currency,$A21,D$2,,EvaluationDate))</f>
        <v>obj_00672#0000</v>
      </c>
      <c r="E21" s="25" t="str">
        <f>IF(PROPER(Currency)="Eur",_xll.qlEuribor(,$A21,E$2,,EvaluationDate),_xll.qlLibor(,Currency,$A21,E$2,,EvaluationDate))</f>
        <v>obj_0056a#0000</v>
      </c>
      <c r="F21" s="24" t="str">
        <f>IF(PROPER(Currency)="Eur",_xll.qlEuribor(,$A21,F$2,,EvaluationDate),_xll.qlLibor(,Currency,$A21,F$2,,EvaluationDate))</f>
        <v>obj_00591#0000</v>
      </c>
      <c r="G21" s="24" t="str">
        <f>IF(PROPER(Currency)="Eur",_xll.qlEuribor(,$A21,G$2,,EvaluationDate),_xll.qlLibor(,Currency,$A21,G$2,,EvaluationDate))</f>
        <v>obj_0055a#0000</v>
      </c>
      <c r="H21" s="21"/>
      <c r="I21" s="22"/>
      <c r="J21" s="22"/>
    </row>
    <row r="22" spans="1:19" x14ac:dyDescent="0.2">
      <c r="A22" s="23" t="s">
        <v>0</v>
      </c>
      <c r="B22" s="24" t="str">
        <f>IF(PROPER(Currency)="Eur",_xll.qlEuribor(,$A22,B$2,,EvaluationDate),_xll.qlLibor(,Currency,$A22,B$2,,EvaluationDate))</f>
        <v>obj_005a8#0000</v>
      </c>
      <c r="C22" s="24" t="str">
        <f>IF(PROPER(Currency)="Eur",_xll.qlEuribor(,$A22,C$2,,EvaluationDate),_xll.qlLibor(,Currency,$A22,C$2,,EvaluationDate))</f>
        <v>obj_00561#0000</v>
      </c>
      <c r="D22" s="24" t="str">
        <f>IF(PROPER(Currency)="Eur",_xll.qlEuribor(,$A22,D$2,,EvaluationDate),_xll.qlLibor(,Currency,$A22,D$2,,EvaluationDate))</f>
        <v>obj_005ec#0000</v>
      </c>
      <c r="E22" s="174" t="str">
        <f>IF(PROPER(Currency)="Eur",_xll.qlEuribor(,$A22,E$2,,EvaluationDate),_xll.qlLibor(,Currency,$A22,E$2,,EvaluationDate))</f>
        <v>obj_0058e#0000</v>
      </c>
      <c r="F22" s="24" t="str">
        <f>IF(PROPER(Currency)="Eur",_xll.qlEuribor(,$A22,F$2,,EvaluationDate),_xll.qlLibor(,Currency,$A22,F$2,,EvaluationDate))</f>
        <v>obj_00568#0000</v>
      </c>
      <c r="G22" s="24" t="str">
        <f>IF(PROPER(Currency)="Eur",_xll.qlEuribor(,$A22,G$2,,EvaluationDate),_xll.qlLibor(,Currency,$A22,G$2,,EvaluationDate))</f>
        <v>obj_00565#0000</v>
      </c>
      <c r="H22" s="21"/>
      <c r="I22" s="22"/>
      <c r="J22" s="22"/>
      <c r="K22" s="58"/>
      <c r="M22" s="1" t="s">
        <v>663</v>
      </c>
    </row>
    <row r="23" spans="1:19" x14ac:dyDescent="0.2">
      <c r="A23" s="175">
        <f>_xll.qlIMMNextDate(_xll.qlIMMNextCode(_xll.qlIMMNextCode(EvaluationDate+FuturesRollDays)))</f>
        <v>42263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6">
        <f>_xll.qlDayCounterYearFraction(J23,SettlementDate,A23)</f>
        <v>0.52222222222222225</v>
      </c>
      <c r="M23" s="1">
        <v>0</v>
      </c>
    </row>
    <row r="24" spans="1:19" x14ac:dyDescent="0.2">
      <c r="A24" s="134">
        <f>_xll.qlIMMNextDate((A23))</f>
        <v>42354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7">
        <f>_xll.qlDayCounterYearFraction(J24,SettlementDate,A24)</f>
        <v>0.77500000000000002</v>
      </c>
      <c r="M24" s="1"/>
    </row>
    <row r="25" spans="1:19" x14ac:dyDescent="0.2">
      <c r="A25" s="133">
        <f>_xll.qlCalendarAdvance(Calendar,A26,"-1D","Preceding")</f>
        <v>42368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0.81388888888888888</v>
      </c>
    </row>
    <row r="26" spans="1:19" x14ac:dyDescent="0.2">
      <c r="A26" s="133">
        <f>_xll.qlCalendarAdjust(Calendar,DATE(YEAR(SettlementDate),12,31),"Preceding")</f>
        <v>42369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0.81666666666666665</v>
      </c>
    </row>
    <row r="27" spans="1:19" x14ac:dyDescent="0.2">
      <c r="A27" s="133">
        <f>_xll.qlCalendarAdvance(Calendar,A26,"1D","Following")</f>
        <v>42373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0.82777777777777772</v>
      </c>
    </row>
    <row r="28" spans="1:19" x14ac:dyDescent="0.2">
      <c r="A28" s="134">
        <f>_xll.qlCalendarAdvance(Calendar,A27,"1D","Following")</f>
        <v>42374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0.8305555555555556</v>
      </c>
    </row>
    <row r="29" spans="1:19" x14ac:dyDescent="0.2">
      <c r="A29" s="133">
        <f>_xll.qlCalendarAdvance(Calendar,A30,"-1D","Preceding")</f>
        <v>42733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1.8277777777777777</v>
      </c>
    </row>
    <row r="30" spans="1:19" x14ac:dyDescent="0.2">
      <c r="A30" s="133">
        <f>_xll.qlCalendarAdjust(Calendar,DATE(YEAR(A28),12,31),"Preceding")</f>
        <v>42734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1.8305555555555555</v>
      </c>
    </row>
    <row r="31" spans="1:19" ht="12" x14ac:dyDescent="0.25">
      <c r="A31" s="133">
        <f>_xll.qlCalendarAdvance(Calendar,A30,"1D","Following")</f>
        <v>42738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1.8416666666666666</v>
      </c>
      <c r="R31" s="115" t="str">
        <f>_xll.qlOvernightIndex(,,2,Currency,LocalCalendar,"act/360",,,Trigger)</f>
        <v>obj_00518#0000</v>
      </c>
      <c r="S31" s="115"/>
    </row>
    <row r="32" spans="1:19" ht="12" x14ac:dyDescent="0.25">
      <c r="A32" s="134">
        <f>_xll.qlCalendarAdvance(Calendar,A31,"1D","Following")</f>
        <v>42739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1.8444444444444446</v>
      </c>
      <c r="L32" s="115" t="s">
        <v>120</v>
      </c>
      <c r="M32" s="115"/>
      <c r="P32" s="115" t="s">
        <v>119</v>
      </c>
      <c r="R32" s="115" t="s">
        <v>673</v>
      </c>
      <c r="S32" s="115" t="s">
        <v>119</v>
      </c>
    </row>
    <row r="33" spans="1:19" x14ac:dyDescent="0.2">
      <c r="A33" s="9" t="str">
        <f t="array" ref="A33:A52">_xll.qlIMMNextCodes(EvaluationDate,K33:K52)</f>
        <v>H5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42079</v>
      </c>
      <c r="P33" s="31">
        <f>_xll.qlIMMdate(A33)</f>
        <v>42081</v>
      </c>
      <c r="R33" s="31">
        <f>_xll.qlInterestRateIndexFixingDate($R$31,S33,)</f>
        <v>42079</v>
      </c>
      <c r="S33" s="31">
        <f>_xll.qlIMMdate(A33)</f>
        <v>42081</v>
      </c>
    </row>
    <row r="34" spans="1:19" x14ac:dyDescent="0.2">
      <c r="A34" s="23" t="str">
        <v>J5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42107</v>
      </c>
      <c r="P34" s="31">
        <f>_xll.qlIMMdate(A34)</f>
        <v>42109</v>
      </c>
      <c r="R34" s="31">
        <f>_xll.qlInterestRateIndexFixingDate($R$31,S34,)</f>
        <v>42107</v>
      </c>
      <c r="S34" s="31">
        <f>_xll.qlIMMdate(A34)</f>
        <v>42109</v>
      </c>
    </row>
    <row r="35" spans="1:19" x14ac:dyDescent="0.2">
      <c r="A35" s="23" t="str">
        <v>K5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42142</v>
      </c>
      <c r="P35" s="31">
        <f>_xll.qlIMMdate(A35)</f>
        <v>42144</v>
      </c>
      <c r="R35" s="31">
        <f>_xll.qlInterestRateIndexFixingDate($R$31,S35,)</f>
        <v>42142</v>
      </c>
      <c r="S35" s="31">
        <f>_xll.qlIMMdate(A35)</f>
        <v>42144</v>
      </c>
    </row>
    <row r="36" spans="1:19" x14ac:dyDescent="0.2">
      <c r="A36" s="23" t="str">
        <v>M5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42170</v>
      </c>
      <c r="P36" s="31">
        <f>_xll.qlIMMdate(A36)</f>
        <v>42172</v>
      </c>
      <c r="R36" s="31">
        <f>_xll.qlInterestRateIndexFixingDate($R$31,S36,)</f>
        <v>42170</v>
      </c>
      <c r="S36" s="31">
        <f>_xll.qlIMMdate(A36)</f>
        <v>42172</v>
      </c>
    </row>
    <row r="37" spans="1:19" x14ac:dyDescent="0.2">
      <c r="A37" s="23" t="str">
        <v>N5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42198</v>
      </c>
      <c r="P37" s="31">
        <f>_xll.qlIMMdate(A37)</f>
        <v>42200</v>
      </c>
      <c r="R37" s="31">
        <f>_xll.qlInterestRateIndexFixingDate($R$31,S37,)</f>
        <v>42198</v>
      </c>
      <c r="S37" s="31">
        <f>_xll.qlIMMdate(A37)</f>
        <v>42200</v>
      </c>
    </row>
    <row r="38" spans="1:19" x14ac:dyDescent="0.2">
      <c r="A38" s="23" t="str">
        <v>Q5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42233</v>
      </c>
      <c r="P38" s="31">
        <f>_xll.qlIMMdate(A38)</f>
        <v>42235</v>
      </c>
      <c r="R38" s="31">
        <f>_xll.qlInterestRateIndexFixingDate($R$31,S38,)</f>
        <v>42233</v>
      </c>
      <c r="S38" s="31">
        <f>_xll.qlIMMdate(A38)</f>
        <v>42235</v>
      </c>
    </row>
    <row r="39" spans="1:19" x14ac:dyDescent="0.2">
      <c r="A39" s="23" t="str">
        <v>U5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42261</v>
      </c>
      <c r="P39" s="31">
        <f>_xll.qlIMMdate(A39)</f>
        <v>42263</v>
      </c>
      <c r="R39" s="31">
        <f>_xll.qlInterestRateIndexFixingDate($R$31,S39,)</f>
        <v>42261</v>
      </c>
      <c r="S39" s="31">
        <f>_xll.qlIMMdate(A39)</f>
        <v>42263</v>
      </c>
    </row>
    <row r="40" spans="1:19" x14ac:dyDescent="0.2">
      <c r="A40" s="23" t="str">
        <v>V5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42296</v>
      </c>
      <c r="P40" s="31">
        <f>_xll.qlIMMdate(A40)</f>
        <v>42298</v>
      </c>
      <c r="R40" s="31">
        <f>_xll.qlInterestRateIndexFixingDate($R$31,S40,)</f>
        <v>42296</v>
      </c>
      <c r="S40" s="31">
        <f>_xll.qlIMMdate(A40)</f>
        <v>42298</v>
      </c>
    </row>
    <row r="41" spans="1:19" x14ac:dyDescent="0.2">
      <c r="A41" s="23" t="str">
        <v>X5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42324</v>
      </c>
      <c r="P41" s="31">
        <f>_xll.qlIMMdate(A41)</f>
        <v>42326</v>
      </c>
      <c r="R41" s="31">
        <f>_xll.qlInterestRateIndexFixingDate($R$31,S41,)</f>
        <v>42324</v>
      </c>
      <c r="S41" s="31">
        <f>_xll.qlIMMdate(A41)</f>
        <v>42326</v>
      </c>
    </row>
    <row r="42" spans="1:19" x14ac:dyDescent="0.2">
      <c r="A42" s="23" t="str">
        <v>Z5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42352</v>
      </c>
      <c r="P42" s="31">
        <f>_xll.qlIMMdate(A42)</f>
        <v>42354</v>
      </c>
      <c r="R42" s="31">
        <f>_xll.qlInterestRateIndexFixingDate($R$31,S42,)</f>
        <v>42352</v>
      </c>
      <c r="S42" s="31">
        <f>_xll.qlIMMdate(A42)</f>
        <v>42354</v>
      </c>
    </row>
    <row r="43" spans="1:19" x14ac:dyDescent="0.2">
      <c r="A43" s="23" t="str">
        <v>F6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42387</v>
      </c>
      <c r="P43" s="31">
        <f>_xll.qlIMMdate(A43)</f>
        <v>42389</v>
      </c>
      <c r="R43" s="31">
        <f>_xll.qlInterestRateIndexFixingDate($R$31,S43,)</f>
        <v>42384</v>
      </c>
      <c r="S43" s="31">
        <f>_xll.qlIMMdate(A43)</f>
        <v>42389</v>
      </c>
    </row>
    <row r="44" spans="1:19" x14ac:dyDescent="0.2">
      <c r="A44" s="23" t="str">
        <v>G6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42415</v>
      </c>
      <c r="P44" s="31">
        <f>_xll.qlIMMdate(A44)</f>
        <v>42417</v>
      </c>
      <c r="R44" s="31">
        <f>_xll.qlInterestRateIndexFixingDate($R$31,S44,)</f>
        <v>42412</v>
      </c>
      <c r="S44" s="31">
        <f>_xll.qlIMMdate(A44)</f>
        <v>42417</v>
      </c>
    </row>
    <row r="45" spans="1:19" x14ac:dyDescent="0.2">
      <c r="A45" s="23" t="str">
        <v>H6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42443</v>
      </c>
      <c r="P45" s="31">
        <f>_xll.qlIMMdate(A45)</f>
        <v>42445</v>
      </c>
      <c r="R45" s="31">
        <f>_xll.qlInterestRateIndexFixingDate($R$31,S45,)</f>
        <v>42443</v>
      </c>
      <c r="S45" s="31">
        <f>_xll.qlIMMdate(A45)</f>
        <v>42445</v>
      </c>
    </row>
    <row r="46" spans="1:19" x14ac:dyDescent="0.2">
      <c r="A46" s="23" t="str">
        <v>M6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42534</v>
      </c>
      <c r="P46" s="31">
        <f>_xll.qlIMMdate(A46)</f>
        <v>42536</v>
      </c>
      <c r="R46" s="31">
        <f>_xll.qlInterestRateIndexFixingDate($R$31,S46,)</f>
        <v>42534</v>
      </c>
      <c r="S46" s="31">
        <f>_xll.qlIMMdate(A46)</f>
        <v>42536</v>
      </c>
    </row>
    <row r="47" spans="1:19" x14ac:dyDescent="0.2">
      <c r="A47" s="23" t="str">
        <v>U6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42632</v>
      </c>
      <c r="P47" s="31">
        <f>_xll.qlIMMdate(A47)</f>
        <v>42634</v>
      </c>
      <c r="R47" s="31">
        <f>_xll.qlInterestRateIndexFixingDate($R$31,S47,)</f>
        <v>42632</v>
      </c>
      <c r="S47" s="31">
        <f>_xll.qlIMMdate(A47)</f>
        <v>42634</v>
      </c>
    </row>
    <row r="48" spans="1:19" x14ac:dyDescent="0.2">
      <c r="A48" s="23" t="str">
        <v>Z6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42723</v>
      </c>
      <c r="P48" s="31">
        <f>_xll.qlIMMdate(A48)</f>
        <v>42725</v>
      </c>
      <c r="R48" s="31">
        <f>_xll.qlInterestRateIndexFixingDate($R$31,S48,)</f>
        <v>42723</v>
      </c>
      <c r="S48" s="31">
        <f>_xll.qlIMMdate(A48)</f>
        <v>42725</v>
      </c>
    </row>
    <row r="49" spans="1:19" x14ac:dyDescent="0.2">
      <c r="A49" s="23" t="str">
        <v>H7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42807</v>
      </c>
      <c r="P49" s="31">
        <f>_xll.qlIMMdate(A49)</f>
        <v>42809</v>
      </c>
      <c r="R49" s="31">
        <f>_xll.qlInterestRateIndexFixingDate($R$31,S49,)</f>
        <v>42807</v>
      </c>
      <c r="S49" s="31">
        <f>_xll.qlIMMdate(A49)</f>
        <v>42809</v>
      </c>
    </row>
    <row r="50" spans="1:19" x14ac:dyDescent="0.2">
      <c r="A50" s="23" t="str">
        <v>M7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42905</v>
      </c>
      <c r="P50" s="31">
        <f>_xll.qlIMMdate(A50)</f>
        <v>42907</v>
      </c>
      <c r="R50" s="31">
        <f>_xll.qlInterestRateIndexFixingDate($R$31,S50,)</f>
        <v>42905</v>
      </c>
      <c r="S50" s="31">
        <f>_xll.qlIMMdate(A50)</f>
        <v>42907</v>
      </c>
    </row>
    <row r="51" spans="1:19" x14ac:dyDescent="0.2">
      <c r="A51" s="23" t="str">
        <v>U7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42996</v>
      </c>
      <c r="P51" s="31">
        <f>_xll.qlIMMdate(A51)</f>
        <v>42998</v>
      </c>
      <c r="R51" s="31">
        <f>_xll.qlInterestRateIndexFixingDate($R$31,S51,)</f>
        <v>42996</v>
      </c>
      <c r="S51" s="31">
        <f>_xll.qlIMMdate(A51)</f>
        <v>42998</v>
      </c>
    </row>
    <row r="52" spans="1:19" x14ac:dyDescent="0.2">
      <c r="A52" s="23" t="str">
        <v>Z7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43087</v>
      </c>
      <c r="P52" s="31">
        <f>_xll.qlIMMdate(A52)</f>
        <v>43089</v>
      </c>
      <c r="R52" s="31">
        <f>_xll.qlInterestRateIndexFixingDate($R$31,S52,)</f>
        <v>43087</v>
      </c>
      <c r="S52" s="31">
        <f>_xll.qlIMMdate(A52)</f>
        <v>43089</v>
      </c>
    </row>
    <row r="53" spans="1:19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42073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42075</v>
      </c>
      <c r="Q53" s="31">
        <f>_xll.qlCalendarAdvance(Calendar,EvaluationDate,"2d","following",FALSE)</f>
        <v>42075</v>
      </c>
      <c r="R53" s="183">
        <f>_xll.qlInterestRateIndexFixingDate($R$31,S53,)</f>
        <v>42073</v>
      </c>
      <c r="S53" s="35">
        <f>_xll.qlCalendarAdvance(_xll.qlIndexFixingCalendar($G$4),$Q$53,K53,N53,O53)</f>
        <v>42075</v>
      </c>
    </row>
    <row r="54" spans="1:19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42074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42076</v>
      </c>
      <c r="R54" s="184">
        <f>_xll.qlInterestRateIndexFixingDate($R$31,S54,)</f>
        <v>42074</v>
      </c>
      <c r="S54" s="37">
        <f>_xll.qlCalendarAdvance(_xll.qlIndexFixingCalendar($G$4),$Q$53,K54,N54,O54)</f>
        <v>42076</v>
      </c>
    </row>
    <row r="55" spans="1:19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42103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42107</v>
      </c>
      <c r="R55" s="31">
        <f>_xll.qlInterestRateIndexFixingDate($R$31,S55,)</f>
        <v>42103</v>
      </c>
      <c r="S55" s="31">
        <f>_xll.qlCalendarAdvance(_xll.qlIndexFixingCalendar($G$4),$Q$53,K55,N55,O55)</f>
        <v>42107</v>
      </c>
    </row>
    <row r="56" spans="1:19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42132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42136</v>
      </c>
      <c r="R56" s="31">
        <f>_xll.qlInterestRateIndexFixingDate($R$31,S56,)</f>
        <v>42132</v>
      </c>
      <c r="S56" s="31">
        <f>_xll.qlCalendarAdvance(_xll.qlIndexFixingCalendar($G$4),$Q$53,K56,N56,O56)</f>
        <v>42136</v>
      </c>
    </row>
    <row r="57" spans="1:19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42165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42167</v>
      </c>
      <c r="R57" s="31">
        <f>_xll.qlInterestRateIndexFixingDate($R$31,S57,)</f>
        <v>42165</v>
      </c>
      <c r="S57" s="31">
        <f>_xll.qlCalendarAdvance(_xll.qlIndexFixingCalendar($G$4),$Q$53,K57,N57,O57)</f>
        <v>42167</v>
      </c>
    </row>
    <row r="58" spans="1:19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42194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42198</v>
      </c>
      <c r="R58" s="31">
        <f>_xll.qlInterestRateIndexFixingDate($R$31,S58,)</f>
        <v>42194</v>
      </c>
      <c r="S58" s="31">
        <f>_xll.qlCalendarAdvance(_xll.qlIndexFixingCalendar($G$4),$Q$53,K58,N58,O58)</f>
        <v>42198</v>
      </c>
    </row>
    <row r="59" spans="1:19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42226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42228</v>
      </c>
      <c r="R59" s="31">
        <f>_xll.qlInterestRateIndexFixingDate($R$31,S59,)</f>
        <v>42226</v>
      </c>
      <c r="S59" s="31">
        <f>_xll.qlCalendarAdvance(_xll.qlIndexFixingCalendar($G$4),$Q$53,K59,N59,O59)</f>
        <v>42228</v>
      </c>
    </row>
    <row r="60" spans="1:19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42257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42261</v>
      </c>
      <c r="R60" s="31">
        <f>_xll.qlInterestRateIndexFixingDate($R$31,S60,)</f>
        <v>42257</v>
      </c>
      <c r="S60" s="31">
        <f>_xll.qlCalendarAdvance(_xll.qlIndexFixingCalendar($G$4),$Q$53,K60,N60,O60)</f>
        <v>42261</v>
      </c>
    </row>
    <row r="61" spans="1:19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42285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42289</v>
      </c>
      <c r="R61" s="31">
        <f>_xll.qlInterestRateIndexFixingDate($R$31,S61,)</f>
        <v>42285</v>
      </c>
      <c r="S61" s="31">
        <f>_xll.qlCalendarAdvance(_xll.qlIndexFixingCalendar($G$4),$Q$53,K61,N61,O61)</f>
        <v>42290</v>
      </c>
    </row>
    <row r="62" spans="1:19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42318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42320</v>
      </c>
      <c r="R62" s="31">
        <f>_xll.qlInterestRateIndexFixingDate($R$31,S62,)</f>
        <v>42317</v>
      </c>
      <c r="S62" s="31">
        <f>_xll.qlCalendarAdvance(_xll.qlIndexFixingCalendar($G$4),$Q$53,K62,N62,O62)</f>
        <v>42320</v>
      </c>
    </row>
    <row r="63" spans="1:19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42348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42352</v>
      </c>
      <c r="R63" s="31">
        <f>_xll.qlInterestRateIndexFixingDate($R$31,S63,)</f>
        <v>42348</v>
      </c>
      <c r="S63" s="31">
        <f>_xll.qlCalendarAdvance(_xll.qlIndexFixingCalendar($G$4),$Q$53,K63,N63,O63)</f>
        <v>42352</v>
      </c>
    </row>
    <row r="64" spans="1:19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42377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42381</v>
      </c>
      <c r="R64" s="31">
        <f>_xll.qlInterestRateIndexFixingDate($R$31,S64,)</f>
        <v>42377</v>
      </c>
      <c r="S64" s="31">
        <f>_xll.qlCalendarAdvance(_xll.qlIndexFixingCalendar($G$4),$Q$53,K64,N64,O64)</f>
        <v>42381</v>
      </c>
    </row>
    <row r="65" spans="1:19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42410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42412</v>
      </c>
      <c r="R65" s="31">
        <f>_xll.qlInterestRateIndexFixingDate($R$31,S65,)</f>
        <v>42410</v>
      </c>
      <c r="S65" s="31">
        <f>_xll.qlCalendarAdvance(_xll.qlIndexFixingCalendar($G$4),$Q$53,K65,N65,O65)</f>
        <v>42412</v>
      </c>
    </row>
    <row r="66" spans="1:19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42439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42443</v>
      </c>
      <c r="R66" s="31">
        <f>_xll.qlInterestRateIndexFixingDate($R$31,S66,)</f>
        <v>42439</v>
      </c>
      <c r="S66" s="31">
        <f>_xll.qlCalendarAdvance(_xll.qlIndexFixingCalendar($G$4),$Q$53,K66,N66,O66)</f>
        <v>42443</v>
      </c>
    </row>
    <row r="67" spans="1:19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42468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42472</v>
      </c>
      <c r="R67" s="31">
        <f>_xll.qlInterestRateIndexFixingDate($R$31,S67,)</f>
        <v>42468</v>
      </c>
      <c r="S67" s="31">
        <f>_xll.qlCalendarAdvance(_xll.qlIndexFixingCalendar($G$4),$Q$53,K67,N67,O67)</f>
        <v>42472</v>
      </c>
    </row>
    <row r="68" spans="1:19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42500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42502</v>
      </c>
      <c r="R68" s="31">
        <f>_xll.qlInterestRateIndexFixingDate($R$31,S68,)</f>
        <v>42500</v>
      </c>
      <c r="S68" s="31">
        <f>_xll.qlCalendarAdvance(_xll.qlIndexFixingCalendar($G$4),$Q$53,K68,N68,O68)</f>
        <v>42502</v>
      </c>
    </row>
    <row r="69" spans="1:19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42530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42534</v>
      </c>
      <c r="R69" s="31">
        <f>_xll.qlInterestRateIndexFixingDate($R$31,S69,)</f>
        <v>42530</v>
      </c>
      <c r="S69" s="31">
        <f>_xll.qlCalendarAdvance(_xll.qlIndexFixingCalendar($G$4),$Q$53,K69,N69,O69)</f>
        <v>42534</v>
      </c>
    </row>
    <row r="70" spans="1:19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42559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42563</v>
      </c>
      <c r="R70" s="31">
        <f>_xll.qlInterestRateIndexFixingDate($R$31,S70,)</f>
        <v>42559</v>
      </c>
      <c r="S70" s="31">
        <f>_xll.qlCalendarAdvance(_xll.qlIndexFixingCalendar($G$4),$Q$53,K70,N70,O70)</f>
        <v>42563</v>
      </c>
    </row>
    <row r="71" spans="1:19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42592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42594</v>
      </c>
      <c r="R71" s="31">
        <f>_xll.qlInterestRateIndexFixingDate($R$31,S71,)</f>
        <v>42592</v>
      </c>
      <c r="S71" s="31">
        <f>_xll.qlCalendarAdvance(_xll.qlIndexFixingCalendar($G$4),$Q$53,K71,N71,O71)</f>
        <v>42594</v>
      </c>
    </row>
    <row r="72" spans="1:19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42621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42625</v>
      </c>
      <c r="R72" s="31">
        <f>_xll.qlInterestRateIndexFixingDate($R$31,S72,)</f>
        <v>42621</v>
      </c>
      <c r="S72" s="31">
        <f>_xll.qlCalendarAdvance(_xll.qlIndexFixingCalendar($G$4),$Q$53,K72,N72,O72)</f>
        <v>42625</v>
      </c>
    </row>
    <row r="73" spans="1:19" x14ac:dyDescent="0.2">
      <c r="A73" s="23" t="s">
        <v>0</v>
      </c>
      <c r="B73" s="24" t="str">
        <f>_xll.qlSwapIndex(,"NoFix",$A73,SettlementDays,Currency,Calendar,$H73,$I73,$J73,B$4,B$1,,EvaluationDate)</f>
        <v>obj_006fd#0000</v>
      </c>
      <c r="C73" s="24" t="str">
        <f>_xll.qlSwapIndex(,"NoFix",$A73,SettlementDays,Currency,Calendar,$H73,$I73,$J73,C$4,C$1,,EvaluationDate)</f>
        <v>obj_0064a#0000</v>
      </c>
      <c r="D73" s="24" t="str">
        <f>_xll.qlSwapIndex(,"NoFix",$A73,SettlementDays,Currency,Calendar,$H73,$I73,$J73,D$4,D$1,,EvaluationDate)</f>
        <v>obj_00698#0000</v>
      </c>
      <c r="E73" s="24" t="str">
        <f>_xll.qlSwapIndex(,"NoFix",$A73,SettlementDays,Currency,Calendar,$H73,$I73,$J73,E$4,E$1,,EvaluationDate)</f>
        <v>obj_0065c#0000</v>
      </c>
      <c r="F73" s="24" t="str">
        <f>_xll.qlSwapIndex(,"NoFix",$A73,SettlementDays,Currency,Calendar,$H73,$I73,$J73,F$4,F$1,,EvaluationDate)</f>
        <v>obj_0063d#0000</v>
      </c>
      <c r="G73" s="24" t="str">
        <f>_xll.qlMakeOIS(,A73,G$4,,"0d",J73,,,EvaluationDate)</f>
        <v>obj_00582#0000</v>
      </c>
      <c r="H73" s="38" t="s">
        <v>0</v>
      </c>
      <c r="I73" s="22" t="s">
        <v>77</v>
      </c>
      <c r="J73" s="22" t="s">
        <v>494</v>
      </c>
    </row>
    <row r="74" spans="1:19" x14ac:dyDescent="0.2">
      <c r="A74" s="23" t="s">
        <v>93</v>
      </c>
      <c r="B74" s="24" t="str">
        <f>_xll.qlSwapIndex(,"NoFix",$A74,SettlementDays,Currency,Calendar,$H74,$I74,$J74,B$4,B$1,,EvaluationDate)</f>
        <v>obj_006d9#0000</v>
      </c>
      <c r="C74" s="24" t="str">
        <f>_xll.qlSwapIndex(,"NoFix",$A74,SettlementDays,Currency,Calendar,$H74,$I74,$J74,C$4,C$1,,EvaluationDate)</f>
        <v>obj_005d9#0000</v>
      </c>
      <c r="D74" s="24" t="str">
        <f>_xll.qlSwapIndex(,"NoFix",$A74,SettlementDays,Currency,Calendar,$H74,$I74,$J74,D$4,D$1,,EvaluationDate)</f>
        <v>obj_0068e#0000</v>
      </c>
      <c r="E74" s="24" t="str">
        <f>_xll.qlSwapIndex(,"NoFix",$A74,SettlementDays,Currency,Calendar,$H74,$I74,$J74,E$4,E$1,,EvaluationDate)</f>
        <v>obj_005b0#0000</v>
      </c>
      <c r="F74" s="24" t="str">
        <f>_xll.qlSwapIndex(,"NoFix",$A74,SettlementDays,Currency,Calendar,$H74,$I74,$J74,F$4,F$1,,EvaluationDate)</f>
        <v>obj_005bd#0000</v>
      </c>
      <c r="G74" s="24" t="str">
        <f>_xll.qlMakeOIS(,A74,G$4,,"0d",J74,,,EvaluationDate)</f>
        <v>obj_0052b#0000</v>
      </c>
      <c r="H74" s="39" t="s">
        <v>0</v>
      </c>
      <c r="I74" s="22" t="s">
        <v>77</v>
      </c>
      <c r="J74" s="22" t="s">
        <v>494</v>
      </c>
    </row>
    <row r="75" spans="1:19" x14ac:dyDescent="0.2">
      <c r="A75" s="23" t="s">
        <v>91</v>
      </c>
      <c r="B75" s="24" t="str">
        <f>_xll.qlSwapIndex(,"NoFix",$A75,SettlementDays,Currency,Calendar,$H75,$I75,$J75,B$4,B$1,,EvaluationDate)</f>
        <v>obj_00687#0000</v>
      </c>
      <c r="C75" s="24" t="str">
        <f>_xll.qlSwapIndex(,"NoFix",$A75,SettlementDays,Currency,Calendar,$H75,$I75,$J75,C$4,C$1,,EvaluationDate)</f>
        <v>obj_0063c#0000</v>
      </c>
      <c r="D75" s="24" t="str">
        <f>_xll.qlSwapIndex(,"NoFix",$A75,SettlementDays,Currency,Calendar,$H75,$I75,$J75,D$4,D$1,,EvaluationDate)</f>
        <v>obj_006fb#0000</v>
      </c>
      <c r="E75" s="24" t="str">
        <f>_xll.qlSwapIndex(,"NoFix",$A75,SettlementDays,Currency,Calendar,$H75,$I75,$J75,E$4,E$1,,EvaluationDate)</f>
        <v>obj_0066b#0000</v>
      </c>
      <c r="F75" s="24" t="str">
        <f>_xll.qlSwapIndex(,"NoFix",$A75,SettlementDays,Currency,Calendar,$H75,$I75,$J75,F$4,F$1,,EvaluationDate)</f>
        <v>obj_0062f#0000</v>
      </c>
      <c r="G75" s="24" t="str">
        <f>_xll.qlMakeOIS(,A75,G$4,,"0d",J75,,,EvaluationDate)</f>
        <v>obj_0054c#0000</v>
      </c>
      <c r="H75" s="39" t="s">
        <v>0</v>
      </c>
      <c r="I75" s="22" t="s">
        <v>77</v>
      </c>
      <c r="J75" s="22" t="s">
        <v>494</v>
      </c>
    </row>
    <row r="76" spans="1:19" x14ac:dyDescent="0.2">
      <c r="A76" s="23" t="s">
        <v>94</v>
      </c>
      <c r="B76" s="24" t="str">
        <f>_xll.qlSwapIndex(,"NoFix",$A76,SettlementDays,Currency,Calendar,$H76,$I76,$J76,B$4,B$1,,EvaluationDate)</f>
        <v>obj_006e2#0000</v>
      </c>
      <c r="C76" s="24" t="str">
        <f>_xll.qlSwapIndex(,"NoFix",$A76,SettlementDays,Currency,Calendar,$H76,$I76,$J76,C$4,C$1,,EvaluationDate)</f>
        <v>obj_005f0#0000</v>
      </c>
      <c r="D76" s="24" t="str">
        <f>_xll.qlSwapIndex(,"NoFix",$A76,SettlementDays,Currency,Calendar,$H76,$I76,$J76,D$4,D$1,,EvaluationDate)</f>
        <v>obj_006e9#0000</v>
      </c>
      <c r="E76" s="24" t="str">
        <f>_xll.qlSwapIndex(,"NoFix",$A76,SettlementDays,Currency,Calendar,$H76,$I76,$J76,E$4,E$1,,EvaluationDate)</f>
        <v>obj_0064f#0000</v>
      </c>
      <c r="F76" s="24" t="str">
        <f>_xll.qlSwapIndex(,"NoFix",$A76,SettlementDays,Currency,Calendar,$H76,$I76,$J76,F$4,F$1,,EvaluationDate)</f>
        <v>obj_00667#0000</v>
      </c>
      <c r="G76" s="24" t="str">
        <f>_xll.qlMakeOIS(,A76,G$4,,"0d",J76,,,EvaluationDate)</f>
        <v>obj_00527#0000</v>
      </c>
      <c r="H76" s="39" t="s">
        <v>0</v>
      </c>
      <c r="I76" s="22" t="s">
        <v>77</v>
      </c>
      <c r="J76" s="22" t="s">
        <v>494</v>
      </c>
    </row>
    <row r="77" spans="1:19" x14ac:dyDescent="0.2">
      <c r="A77" s="23" t="s">
        <v>1</v>
      </c>
      <c r="B77" s="24" t="str">
        <f>_xll.qlSwapIndex(,"NoFix",$A77,SettlementDays,Currency,Calendar,$H77,$I77,$J77,B$4,B$1,,EvaluationDate)</f>
        <v>obj_0068d#0000</v>
      </c>
      <c r="C77" s="24" t="str">
        <f>_xll.qlSwapIndex(,"NoFix",$A77,SettlementDays,Currency,Calendar,$H77,$I77,$J77,C$4,C$1,,EvaluationDate)</f>
        <v>obj_0066d#0000</v>
      </c>
      <c r="D77" s="24" t="str">
        <f>_xll.qlSwapIndex(,"NoFix",$A77,SettlementDays,Currency,Calendar,$H77,$I77,$J77,D$4,D$1,,EvaluationDate)</f>
        <v>obj_006a2#0000</v>
      </c>
      <c r="E77" s="24" t="str">
        <f>_xll.qlSwapIndex(,"NoFix",$A77,SettlementDays,Currency,Calendar,$H77,$I77,$J77,E$4,E$1,,EvaluationDate)</f>
        <v>obj_00644#0000</v>
      </c>
      <c r="F77" s="24" t="str">
        <f>_xll.qlSwapIndex(,"NoFix",$A77,SettlementDays,Currency,Calendar,$H77,$I77,$J77,F$4,F$1,,EvaluationDate)</f>
        <v>obj_005da#0000</v>
      </c>
      <c r="G77" s="24" t="str">
        <f>_xll.qlMakeOIS(,A77,G$4,,"0d",J77,,,EvaluationDate)</f>
        <v>obj_00559#0000</v>
      </c>
      <c r="H77" s="39" t="s">
        <v>0</v>
      </c>
      <c r="I77" s="22" t="s">
        <v>77</v>
      </c>
      <c r="J77" s="22" t="s">
        <v>494</v>
      </c>
    </row>
    <row r="78" spans="1:19" x14ac:dyDescent="0.2">
      <c r="A78" s="23" t="s">
        <v>95</v>
      </c>
      <c r="B78" s="24" t="str">
        <f>_xll.qlSwapIndex(,"NoFix",$A78,SettlementDays,Currency,Calendar,$H78,$I78,$J78,B$4,B$1,,EvaluationDate)</f>
        <v>obj_006da#0000</v>
      </c>
      <c r="C78" s="24" t="str">
        <f>_xll.qlSwapIndex(,"NoFix",$A78,SettlementDays,Currency,Calendar,$H78,$I78,$J78,C$4,C$1,,EvaluationDate)</f>
        <v>obj_0066a#0000</v>
      </c>
      <c r="D78" s="24" t="str">
        <f>_xll.qlSwapIndex(,"NoFix",$A78,SettlementDays,Currency,Calendar,$H78,$I78,$J78,D$4,D$1,,EvaluationDate)</f>
        <v>obj_00691#0000</v>
      </c>
      <c r="E78" s="24" t="str">
        <f>_xll.qlSwapIndex(,"NoFix",$A78,SettlementDays,Currency,Calendar,$H78,$I78,$J78,E$4,E$1,,EvaluationDate)</f>
        <v>obj_0067c#0000</v>
      </c>
      <c r="F78" s="24" t="str">
        <f>_xll.qlSwapIndex(,"NoFix",$A78,SettlementDays,Currency,Calendar,$H78,$I78,$J78,F$4,F$1,,EvaluationDate)</f>
        <v>obj_0064d#0000</v>
      </c>
      <c r="G78" s="24" t="str">
        <f>_xll.qlMakeOIS(,A78,G$4,,"0d",J78,,,EvaluationDate)</f>
        <v>obj_0054d#0000</v>
      </c>
      <c r="H78" s="39" t="s">
        <v>0</v>
      </c>
      <c r="I78" s="22" t="s">
        <v>77</v>
      </c>
      <c r="J78" s="22" t="s">
        <v>494</v>
      </c>
    </row>
    <row r="79" spans="1:19" x14ac:dyDescent="0.2">
      <c r="A79" s="23" t="s">
        <v>92</v>
      </c>
      <c r="B79" s="24" t="str">
        <f>_xll.qlSwapIndex(,"NoFix",$A79,SettlementDays,Currency,Calendar,$H79,$I79,$J79,B$4,B$1,,EvaluationDate)</f>
        <v>obj_006c5#0000</v>
      </c>
      <c r="C79" s="24" t="str">
        <f>_xll.qlSwapIndex(,"NoFix",$A79,SettlementDays,Currency,Calendar,$H79,$I79,$J79,C$4,C$1,,EvaluationDate)</f>
        <v>obj_00602#0000</v>
      </c>
      <c r="D79" s="24" t="str">
        <f>_xll.qlSwapIndex(,"NoFix",$A79,SettlementDays,Currency,Calendar,$H79,$I79,$J79,D$4,D$1,,EvaluationDate)</f>
        <v>obj_0069f#0000</v>
      </c>
      <c r="E79" s="24" t="str">
        <f>_xll.qlSwapIndex(,"NoFix",$A79,SettlementDays,Currency,Calendar,$H79,$I79,$J79,E$4,E$1,,EvaluationDate)</f>
        <v>obj_00660#0000</v>
      </c>
      <c r="F79" s="24" t="str">
        <f>_xll.qlSwapIndex(,"NoFix",$A79,SettlementDays,Currency,Calendar,$H79,$I79,$J79,F$4,F$1,,EvaluationDate)</f>
        <v>obj_005a9#0000</v>
      </c>
      <c r="G79" s="24" t="str">
        <f>_xll.qlMakeOIS(,A79,G$4,,"0d",J79,,,EvaluationDate)</f>
        <v>obj_00538#0000</v>
      </c>
      <c r="H79" s="39" t="s">
        <v>0</v>
      </c>
      <c r="I79" s="22" t="s">
        <v>77</v>
      </c>
      <c r="J79" s="22" t="s">
        <v>494</v>
      </c>
    </row>
    <row r="80" spans="1:19" x14ac:dyDescent="0.2">
      <c r="A80" s="23" t="s">
        <v>96</v>
      </c>
      <c r="B80" s="24" t="str">
        <f>_xll.qlSwapIndex(,"NoFix",$A80,SettlementDays,Currency,Calendar,$H80,$I80,$J80,B$4,B$1,,EvaluationDate)</f>
        <v>obj_006fe#0000</v>
      </c>
      <c r="C80" s="24" t="str">
        <f>_xll.qlSwapIndex(,"NoFix",$A80,SettlementDays,Currency,Calendar,$H80,$I80,$J80,C$4,C$1,,EvaluationDate)</f>
        <v>obj_0060b#0000</v>
      </c>
      <c r="D80" s="24" t="str">
        <f>_xll.qlSwapIndex(,"NoFix",$A80,SettlementDays,Currency,Calendar,$H80,$I80,$J80,D$4,D$1,,EvaluationDate)</f>
        <v>obj_0069e#0000</v>
      </c>
      <c r="E80" s="24" t="str">
        <f>_xll.qlSwapIndex(,"NoFix",$A80,SettlementDays,Currency,Calendar,$H80,$I80,$J80,E$4,E$1,,EvaluationDate)</f>
        <v>obj_00623#0000</v>
      </c>
      <c r="F80" s="24" t="str">
        <f>_xll.qlSwapIndex(,"NoFix",$A80,SettlementDays,Currency,Calendar,$H80,$I80,$J80,F$4,F$1,,EvaluationDate)</f>
        <v>obj_00600#0000</v>
      </c>
      <c r="G80" s="24" t="str">
        <f>_xll.qlMakeOIS(,A80,G$4,,"0d",J80,,,EvaluationDate)</f>
        <v>obj_0053b#0000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obj_006e1#0000</v>
      </c>
      <c r="C81" s="24" t="str">
        <f>_xll.qlSwapIndex(,"NoFix",$A81,SettlementDays,Currency,Calendar,$H81,$I81,$J81,C$4,C$1,,EvaluationDate)</f>
        <v>obj_005e7#0000</v>
      </c>
      <c r="D81" s="24" t="str">
        <f>_xll.qlSwapIndex(,"NoFix",$A81,SettlementDays,Currency,Calendar,$H81,$I81,$J81,D$4,D$1,,EvaluationDate)</f>
        <v>obj_0068c#0000</v>
      </c>
      <c r="E81" s="24" t="str">
        <f>_xll.qlSwapIndex(,"NoFix",$A81,SettlementDays,Currency,Calendar,$H81,$I81,$J81,E$4,E$1,,EvaluationDate)</f>
        <v>obj_005dc#0000</v>
      </c>
      <c r="F81" s="24" t="str">
        <f>_xll.qlSwapIndex(,"NoFix",$A81,SettlementDays,Currency,Calendar,$H81,$I81,$J81,F$4,F$1,,EvaluationDate)</f>
        <v>obj_0061f#0000</v>
      </c>
      <c r="G81" s="24" t="str">
        <f>_xll.qlMakeOIS(,A81,G$4,,"0d",J81,,,EvaluationDate)</f>
        <v>obj_0053a#0000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obj_006b2#0000</v>
      </c>
      <c r="C82" s="24" t="str">
        <f>_xll.qlSwapIndex(,"NoFix",$A82,SettlementDays,Currency,Calendar,$H82,$I82,$J82,C$4,C$1,,EvaluationDate)</f>
        <v>obj_005e9#0000</v>
      </c>
      <c r="D82" s="24" t="str">
        <f>_xll.qlSwapIndex(,"NoFix",$A82,SettlementDays,Currency,Calendar,$H82,$I82,$J82,D$4,D$1,,EvaluationDate)</f>
        <v>obj_006f6#0000</v>
      </c>
      <c r="E82" s="24" t="str">
        <f>_xll.qlSwapIndex(,"NoFix",$A82,SettlementDays,Currency,Calendar,$H82,$I82,$J82,E$4,E$1,,EvaluationDate)</f>
        <v>obj_005be#0000</v>
      </c>
      <c r="F82" s="24" t="str">
        <f>_xll.qlSwapIndex(,"NoFix",$A82,SettlementDays,Currency,Calendar,$H82,$I82,$J82,F$4,F$1,,EvaluationDate)</f>
        <v>obj_005ff#0000</v>
      </c>
      <c r="G82" s="24" t="str">
        <f>_xll.qlMakeOIS(,A82,G$4,,"0d",J82,,,EvaluationDate)</f>
        <v>obj_00545#0000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obj_006e5#0000</v>
      </c>
      <c r="C83" s="24" t="str">
        <f>_xll.qlSwapIndex(,"NoFix",$A83,SettlementDays,Currency,Calendar,$H83,$I83,$J83,C$4,C$1,,EvaluationDate)</f>
        <v>obj_00675#0000</v>
      </c>
      <c r="D83" s="24" t="str">
        <f>_xll.qlSwapIndex(,"NoFix",$A83,SettlementDays,Currency,Calendar,$H83,$I83,$J83,D$4,D$1,,EvaluationDate)</f>
        <v>obj_006c4#0000</v>
      </c>
      <c r="E83" s="24" t="str">
        <f>_xll.qlSwapIndex(,"NoFix",$A83,SettlementDays,Currency,Calendar,$H83,$I83,$J83,E$4,E$1,,EvaluationDate)</f>
        <v>obj_005f5#0000</v>
      </c>
      <c r="F83" s="24" t="str">
        <f>_xll.qlSwapIndex(,"NoFix",$A83,SettlementDays,Currency,Calendar,$H83,$I83,$J83,F$4,F$1,,EvaluationDate)</f>
        <v>obj_0064c#0000</v>
      </c>
      <c r="G83" s="24" t="str">
        <f>_xll.qlMakeOIS(,A83,G$4,,"0d",J83,,,EvaluationDate)</f>
        <v>obj_00558#0000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obj_00695#0000</v>
      </c>
      <c r="C84" s="24" t="str">
        <f>_xll.qlSwapIndex(,"NoFix",$A84,SettlementDays,Currency,Calendar,$H84,$I84,$J84,C$4,C$1,,EvaluationDate)</f>
        <v>obj_005ac#0000</v>
      </c>
      <c r="D84" s="24" t="str">
        <f>_xll.qlSwapIndex(,"NoFix",$A84,SettlementDays,Currency,Calendar,$H84,$I84,$J84,D$4,D$1,,EvaluationDate)</f>
        <v>obj_006a5#0000</v>
      </c>
      <c r="E84" s="24" t="str">
        <f>_xll.qlSwapIndex(,"NoFix",$A84,SettlementDays,Currency,Calendar,$H84,$I84,$J84,E$4,E$1,,EvaluationDate)</f>
        <v>obj_00673#0000</v>
      </c>
      <c r="F84" s="24" t="str">
        <f>_xll.qlSwapIndex(,"NoFix",$A84,SettlementDays,Currency,Calendar,$H84,$I84,$J84,F$4,F$1,,EvaluationDate)</f>
        <v>obj_00650#0000</v>
      </c>
      <c r="G84" s="24" t="str">
        <f>_xll.qlMakeOIS(,A84,G$4,,"0d",J84,,,EvaluationDate)</f>
        <v>obj_00550#0000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obj_006bd#0000</v>
      </c>
      <c r="C85" s="24" t="str">
        <f>_xll.qlSwapIndex(,"NoFix",$A85,SettlementDays,Currency,Calendar,$H85,$I85,$J85,C$4,C$1,,EvaluationDate)</f>
        <v>obj_00654#0000</v>
      </c>
      <c r="D85" s="24" t="str">
        <f>_xll.qlSwapIndex(,"NoFix",$A85,SettlementDays,Currency,Calendar,$H85,$I85,$J85,D$4,D$1,,EvaluationDate)</f>
        <v>obj_006ce#0000</v>
      </c>
      <c r="E85" s="24" t="str">
        <f>_xll.qlSwapIndex(,"NoFix",$A85,SettlementDays,Currency,Calendar,$H85,$I85,$J85,E$4,E$1,,EvaluationDate)</f>
        <v>obj_005ad#0000</v>
      </c>
      <c r="F85" s="24" t="str">
        <f>_xll.qlSwapIndex(,"NoFix",$A85,SettlementDays,Currency,Calendar,$H85,$I85,$J85,F$4,F$1,,EvaluationDate)</f>
        <v>obj_0067e#0000</v>
      </c>
      <c r="G85" s="24" t="str">
        <f>_xll.qlMakeOIS(,A85,G$4,,"0d",J85,,,EvaluationDate)</f>
        <v>obj_0051d#0000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obj_006ac#0000</v>
      </c>
      <c r="C86" s="24" t="str">
        <f>_xll.qlSwapIndex(,"NoFix",$A86,SettlementDays,Currency,Calendar,$H86,$I86,$J86,C$4,C$1,,EvaluationDate)</f>
        <v>obj_00633#0000</v>
      </c>
      <c r="D86" s="24" t="str">
        <f>_xll.qlSwapIndex(,"NoFix",$A86,SettlementDays,Currency,Calendar,$H86,$I86,$J86,D$4,D$1,,EvaluationDate)</f>
        <v>obj_006d8#0000</v>
      </c>
      <c r="E86" s="24" t="str">
        <f>_xll.qlSwapIndex(,"NoFix",$A86,SettlementDays,Currency,Calendar,$H86,$I86,$J86,E$4,E$1,,EvaluationDate)</f>
        <v>obj_0065a#0000</v>
      </c>
      <c r="F86" s="24" t="str">
        <f>_xll.qlSwapIndex(,"NoFix",$A86,SettlementDays,Currency,Calendar,$H86,$I86,$J86,F$4,F$1,,EvaluationDate)</f>
        <v>obj_00630#0000</v>
      </c>
      <c r="G86" s="24" t="str">
        <f>_xll.qlMakeOIS(,A86,G$4,,"0d",J86,,,EvaluationDate)</f>
        <v>obj_00523#0000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obj_006c2#0000</v>
      </c>
      <c r="C87" s="24" t="str">
        <f>_xll.qlSwapIndex(,"NoFix",$A87,SettlementDays,Currency,Calendar,$H87,$I87,$J87,C$4,C$1,,EvaluationDate)</f>
        <v>obj_005df#0000</v>
      </c>
      <c r="D87" s="24" t="str">
        <f>_xll.qlSwapIndex(,"NoFix",$A87,SettlementDays,Currency,Calendar,$H87,$I87,$J87,D$4,D$1,,EvaluationDate)</f>
        <v>obj_006df#0000</v>
      </c>
      <c r="E87" s="24" t="str">
        <f>_xll.qlSwapIndex(,"NoFix",$A87,SettlementDays,Currency,Calendar,$H87,$I87,$J87,E$4,E$1,,EvaluationDate)</f>
        <v>obj_0063a#0000</v>
      </c>
      <c r="F87" s="24" t="str">
        <f>_xll.qlSwapIndex(,"NoFix",$A87,SettlementDays,Currency,Calendar,$H87,$I87,$J87,F$4,F$1,,EvaluationDate)</f>
        <v>obj_0061e#0000</v>
      </c>
      <c r="G87" s="24" t="str">
        <f>_xll.qlMakeOIS(,A87,G$4,,"0d",J87,,,EvaluationDate)</f>
        <v>obj_00556#0000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obj_00700#0000</v>
      </c>
      <c r="C88" s="24" t="str">
        <f>_xll.qlSwapIndex(,"NoFix",$A88,SettlementDays,Currency,Calendar,$H88,$I88,$J88,C$4,C$1,,EvaluationDate)</f>
        <v>obj_00614#0000</v>
      </c>
      <c r="D88" s="24" t="str">
        <f>_xll.qlSwapIndex(,"NoFix",$A88,SettlementDays,Currency,Calendar,$H88,$I88,$J88,D$4,D$1,,EvaluationDate)</f>
        <v>obj_00689#0000</v>
      </c>
      <c r="E88" s="24" t="str">
        <f>_xll.qlSwapIndex(,"NoFix",$A88,SettlementDays,Currency,Calendar,$H88,$I88,$J88,E$4,E$1,,EvaluationDate)</f>
        <v>obj_005a0#0000</v>
      </c>
      <c r="F88" s="24" t="str">
        <f>_xll.qlSwapIndex(,"NoFix",$A88,SettlementDays,Currency,Calendar,$H88,$I88,$J88,F$4,F$1,,EvaluationDate)</f>
        <v>obj_00616#0000</v>
      </c>
      <c r="G88" s="24" t="str">
        <f>_xll.qlMakeOIS(,A88,G$4,,"0d",J88,,,EvaluationDate)</f>
        <v>obj_00553#0000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obj_006a1#0000</v>
      </c>
      <c r="C89" s="24" t="str">
        <f>_xll.qlSwapIndex(,"NoFix",$A89,SettlementDays,Currency,Calendar,$H89,$I89,$J89,C$4,C$1,,EvaluationDate)</f>
        <v>obj_00674#0000</v>
      </c>
      <c r="D89" s="24" t="str">
        <f>_xll.qlSwapIndex(,"NoFix",$A89,SettlementDays,Currency,Calendar,$H89,$I89,$J89,D$4,D$1,,EvaluationDate)</f>
        <v>obj_006db#0000</v>
      </c>
      <c r="E89" s="24" t="str">
        <f>_xll.qlSwapIndex(,"NoFix",$A89,SettlementDays,Currency,Calendar,$H89,$I89,$J89,E$4,E$1,,EvaluationDate)</f>
        <v>obj_00651#0000</v>
      </c>
      <c r="F89" s="24" t="str">
        <f>_xll.qlSwapIndex(,"NoFix",$A89,SettlementDays,Currency,Calendar,$H89,$I89,$J89,F$4,F$1,,EvaluationDate)</f>
        <v>obj_005b5#0000</v>
      </c>
      <c r="G89" s="24" t="str">
        <f>_xll.qlMakeOIS(,A89,G$4,,"0d",J89,,,EvaluationDate)</f>
        <v>obj_0052a#0000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obj_006a0#0000</v>
      </c>
      <c r="C90" s="24" t="str">
        <f>_xll.qlSwapIndex(,"NoFix",$A90,SettlementDays,Currency,Calendar,$H90,$I90,$J90,C$4,C$1,,EvaluationDate)</f>
        <v>obj_00655#0000</v>
      </c>
      <c r="D90" s="24" t="str">
        <f>_xll.qlSwapIndex(,"NoFix",$A90,SettlementDays,Currency,Calendar,$H90,$I90,$J90,D$4,D$1,,EvaluationDate)</f>
        <v>obj_0069a#0000</v>
      </c>
      <c r="E90" s="24" t="str">
        <f>_xll.qlSwapIndex(,"NoFix",$A90,SettlementDays,Currency,Calendar,$H90,$I90,$J90,E$4,E$1,,EvaluationDate)</f>
        <v>obj_005fb#0000</v>
      </c>
      <c r="F90" s="24" t="str">
        <f>_xll.qlSwapIndex(,"NoFix",$A90,SettlementDays,Currency,Calendar,$H90,$I90,$J90,F$4,F$1,,EvaluationDate)</f>
        <v>obj_005d5#0000</v>
      </c>
      <c r="G90" s="24" t="str">
        <f>_xll.qlMakeOIS(,A90,G$4,,"0d",J90,,,EvaluationDate)</f>
        <v>obj_0052f#0000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obj_00690#0000</v>
      </c>
      <c r="C91" s="24" t="str">
        <f>_xll.qlSwapIndex(,"NoFix",$A91,SettlementDays,Currency,Calendar,$H91,$I91,$J91,C$4,C$1,,EvaluationDate)</f>
        <v>obj_0062b#0000</v>
      </c>
      <c r="D91" s="24" t="str">
        <f>_xll.qlSwapIndex(,"NoFix",$A91,SettlementDays,Currency,Calendar,$H91,$I91,$J91,D$4,D$1,,EvaluationDate)</f>
        <v>obj_006f5#0000</v>
      </c>
      <c r="E91" s="24" t="str">
        <f>_xll.qlSwapIndex(,"NoFix",$A91,SettlementDays,Currency,Calendar,$H91,$I91,$J91,E$4,E$1,,EvaluationDate)</f>
        <v>obj_00635#0000</v>
      </c>
      <c r="F91" s="24" t="str">
        <f>_xll.qlSwapIndex(,"NoFix",$A91,SettlementDays,Currency,Calendar,$H91,$I91,$J91,F$4,F$1,,EvaluationDate)</f>
        <v>obj_005eb#0000</v>
      </c>
      <c r="G91" s="24" t="str">
        <f>_xll.qlMakeOIS(,A91,G$4,,"0d",J91,,,EvaluationDate)</f>
        <v>obj_0053d#0000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obj_006e3#0000</v>
      </c>
      <c r="C92" s="24" t="str">
        <f>_xll.qlSwapIndex(,"NoFix",$A92,SettlementDays,Currency,Calendar,$H92,$I92,$J92,C$4,C$1,,EvaluationDate)</f>
        <v>obj_0066f#0000</v>
      </c>
      <c r="D92" s="24" t="str">
        <f>_xll.qlSwapIndex(,"NoFix",$A92,SettlementDays,Currency,Calendar,$H92,$I92,$J92,D$4,D$1,,EvaluationDate)</f>
        <v>obj_006a4#0000</v>
      </c>
      <c r="E92" s="24" t="str">
        <f>_xll.qlSwapIndex(,"NoFix",$A92,SettlementDays,Currency,Calendar,$H92,$I92,$J92,E$4,E$1,,EvaluationDate)</f>
        <v>obj_00637#0000</v>
      </c>
      <c r="F92" s="24" t="str">
        <f>_xll.qlSwapIndex(,"NoFix",$A92,SettlementDays,Currency,Calendar,$H92,$I92,$J92,F$4,F$1,,EvaluationDate)</f>
        <v>obj_005ce#0000</v>
      </c>
      <c r="G92" s="24" t="str">
        <f>_xll.qlMakeOIS(,A92,G$4,,"0d",J92,,,EvaluationDate)</f>
        <v>obj_0051b#0000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obj_00699#0000</v>
      </c>
      <c r="C93" s="24" t="str">
        <f>_xll.qlSwapIndex(,"NoFix",$A93,SettlementDays,Currency,Calendar,$H93,$I93,$J93,C$4,C$1,,EvaluationDate)</f>
        <v>obj_005ee#0000</v>
      </c>
      <c r="D93" s="24" t="str">
        <f>_xll.qlSwapIndex(,"NoFix",$A93,SettlementDays,Currency,Calendar,$H93,$I93,$J93,D$4,D$1,,EvaluationDate)</f>
        <v>obj_006d1#0000</v>
      </c>
      <c r="E93" s="24" t="str">
        <f>_xll.qlSwapIndex(,"NoFix",$A93,SettlementDays,Currency,Calendar,$H93,$I93,$J93,E$4,E$1,,EvaluationDate)</f>
        <v>obj_0064e#0000</v>
      </c>
      <c r="F93" s="24" t="str">
        <f>_xll.qlSwapIndex(,"NoFix",$A93,SettlementDays,Currency,Calendar,$H93,$I93,$J93,F$4,F$1,,EvaluationDate)</f>
        <v>obj_005c0#0000</v>
      </c>
      <c r="G93" s="24" t="str">
        <f>_xll.qlMakeOIS(,A93,G$4,,"0d",J93,,,EvaluationDate)</f>
        <v>obj_0053f#0000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obj_00692#0000</v>
      </c>
      <c r="C94" s="24" t="str">
        <f>_xll.qlSwapIndex(,"NoFix",$A94,SettlementDays,Currency,Calendar,$H94,$I94,$J94,C$4,C$1,,EvaluationDate)</f>
        <v>obj_00658#0000</v>
      </c>
      <c r="D94" s="24" t="str">
        <f>_xll.qlSwapIndex(,"NoFix",$A94,SettlementDays,Currency,Calendar,$H94,$I94,$J94,D$4,D$1,,EvaluationDate)</f>
        <v>obj_006ed#0000</v>
      </c>
      <c r="E94" s="24" t="str">
        <f>_xll.qlSwapIndex(,"NoFix",$A94,SettlementDays,Currency,Calendar,$H94,$I94,$J94,E$4,E$1,,EvaluationDate)</f>
        <v>obj_0067f#0000</v>
      </c>
      <c r="F94" s="24" t="str">
        <f>_xll.qlSwapIndex(,"NoFix",$A94,SettlementDays,Currency,Calendar,$H94,$I94,$J94,F$4,F$1,,EvaluationDate)</f>
        <v>obj_005ba#0000</v>
      </c>
      <c r="G94" s="24" t="str">
        <f>_xll.qlMakeOIS(,A94,G$4,,"0d",J94,,,EvaluationDate)</f>
        <v>obj_00552#0000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obj_006d2#0000</v>
      </c>
      <c r="C95" s="24" t="str">
        <f>_xll.qlSwapIndex(,"NoFix",$A95,SettlementDays,Currency,Calendar,$H95,$I95,$J95,C$4,C$1,,EvaluationDate)</f>
        <v>obj_00682#0000</v>
      </c>
      <c r="D95" s="24" t="str">
        <f>_xll.qlSwapIndex(,"NoFix",$A95,SettlementDays,Currency,Calendar,$H95,$I95,$J95,D$4,D$1,,EvaluationDate)</f>
        <v>obj_006e8#0000</v>
      </c>
      <c r="E95" s="24" t="str">
        <f>_xll.qlSwapIndex(,"NoFix",$A95,SettlementDays,Currency,Calendar,$H95,$I95,$J95,E$4,E$1,,EvaluationDate)</f>
        <v>obj_00627#0000</v>
      </c>
      <c r="F95" s="24" t="str">
        <f>_xll.qlSwapIndex(,"NoFix",$A95,SettlementDays,Currency,Calendar,$H95,$I95,$J95,F$4,F$1,,EvaluationDate)</f>
        <v>obj_005e1#0000</v>
      </c>
      <c r="G95" s="24" t="str">
        <f>_xll.qlMakeOIS(,A95,G$4,,"0d",J95,,,EvaluationDate)</f>
        <v>obj_00520#0000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obj_006c1#0000</v>
      </c>
      <c r="C96" s="24" t="str">
        <f>_xll.qlSwapIndex(,"NoFix",$A96,SettlementDays,Currency,Calendar,$H96,$I96,$J96,C$4,C$1,,EvaluationDate)</f>
        <v>obj_005c2#0000</v>
      </c>
      <c r="D96" s="24" t="str">
        <f>_xll.qlSwapIndex(,"NoFix",$A96,SettlementDays,Currency,Calendar,$H96,$I96,$J96,D$4,D$1,,EvaluationDate)</f>
        <v>obj_006a6#0000</v>
      </c>
      <c r="E96" s="24" t="str">
        <f>_xll.qlSwapIndex(,"NoFix",$A96,SettlementDays,Currency,Calendar,$H96,$I96,$J96,E$4,E$1,,EvaluationDate)</f>
        <v>obj_00659#0000</v>
      </c>
      <c r="F96" s="24" t="str">
        <f>_xll.qlSwapIndex(,"NoFix",$A96,SettlementDays,Currency,Calendar,$H96,$I96,$J96,F$4,F$1,,EvaluationDate)</f>
        <v>obj_00676#0000</v>
      </c>
      <c r="G96" s="24" t="str">
        <f>_xll.qlMakeOIS(,A96,G$4,,"0d",J96,,,EvaluationDate)</f>
        <v>obj_00535#0000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obj_006eb#0000</v>
      </c>
      <c r="C97" s="24" t="str">
        <f>_xll.qlSwapIndex(,"NoFix",$A97,SettlementDays,Currency,Calendar,$H97,$I97,$J97,C$4,C$1,,EvaluationDate)</f>
        <v>obj_005d4#0000</v>
      </c>
      <c r="D97" s="24" t="str">
        <f>_xll.qlSwapIndex(,"NoFix",$A97,SettlementDays,Currency,Calendar,$H97,$I97,$J97,D$4,D$1,,EvaluationDate)</f>
        <v>obj_006ea#0000</v>
      </c>
      <c r="E97" s="24" t="str">
        <f>_xll.qlSwapIndex(,"NoFix",$A97,SettlementDays,Currency,Calendar,$H97,$I97,$J97,E$4,E$1,,EvaluationDate)</f>
        <v>obj_0065b#0000</v>
      </c>
      <c r="F97" s="24" t="str">
        <f>_xll.qlSwapIndex(,"NoFix",$A97,SettlementDays,Currency,Calendar,$H97,$I97,$J97,F$4,F$1,,EvaluationDate)</f>
        <v>obj_00657#0000</v>
      </c>
      <c r="G97" s="24" t="str">
        <f>_xll.qlMakeOIS(,A97,G$4,,"0d",J97,,,EvaluationDate)</f>
        <v>obj_00543#0000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obj_006c0#0000</v>
      </c>
      <c r="C98" s="24" t="str">
        <f>_xll.qlSwapIndex(,"NoFix",$A98,SettlementDays,Currency,Calendar,$H98,$I98,$J98,C$4,C$1,,EvaluationDate)</f>
        <v>obj_00663#0000</v>
      </c>
      <c r="D98" s="24" t="str">
        <f>_xll.qlSwapIndex(,"NoFix",$A98,SettlementDays,Currency,Calendar,$H98,$I98,$J98,D$4,D$1,,EvaluationDate)</f>
        <v>obj_006d0#0000</v>
      </c>
      <c r="E98" s="24" t="str">
        <f>_xll.qlSwapIndex(,"NoFix",$A98,SettlementDays,Currency,Calendar,$H98,$I98,$J98,E$4,E$1,,EvaluationDate)</f>
        <v>obj_00666#0000</v>
      </c>
      <c r="F98" s="24" t="str">
        <f>_xll.qlSwapIndex(,"NoFix",$A98,SettlementDays,Currency,Calendar,$H98,$I98,$J98,F$4,F$1,,EvaluationDate)</f>
        <v>obj_0062a#0000</v>
      </c>
      <c r="G98" s="24" t="str">
        <f>_xll.qlMakeOIS(,A98,G$4,,"0d",J98,,,EvaluationDate)</f>
        <v>obj_0054b#0000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obj_00702#0000</v>
      </c>
      <c r="C99" s="24" t="str">
        <f>_xll.qlSwapIndex(,"NoFix",$A99,SettlementDays,Currency,Calendar,$H99,$I99,$J99,C$4,C$1,,EvaluationDate)</f>
        <v>obj_00622#0000</v>
      </c>
      <c r="D99" s="24" t="str">
        <f>_xll.qlSwapIndex(,"NoFix",$A99,SettlementDays,Currency,Calendar,$H99,$I99,$J99,D$4,D$1,,EvaluationDate)</f>
        <v>obj_006f0#0000</v>
      </c>
      <c r="E99" s="24" t="str">
        <f>_xll.qlSwapIndex(,"NoFix",$A99,SettlementDays,Currency,Calendar,$H99,$I99,$J99,E$4,E$1,,EvaluationDate)</f>
        <v>obj_00656#0000</v>
      </c>
      <c r="F99" s="24" t="str">
        <f>_xll.qlSwapIndex(,"NoFix",$A99,SettlementDays,Currency,Calendar,$H99,$I99,$J99,F$4,F$1,,EvaluationDate)</f>
        <v>obj_005fa#0000</v>
      </c>
      <c r="G99" s="24" t="str">
        <f>_xll.qlMakeOIS(,A99,G$4,,"0d",J99,,,EvaluationDate)</f>
        <v>obj_00534#0000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obj_006ab#0000</v>
      </c>
      <c r="C100" s="24" t="str">
        <f>_xll.qlSwapIndex(,"NoFix",$A100,SettlementDays,Currency,Calendar,$H100,$I100,$J100,C$4,C$1,,EvaluationDate)</f>
        <v>obj_005a5#0000</v>
      </c>
      <c r="D100" s="24" t="str">
        <f>_xll.qlSwapIndex(,"NoFix",$A100,SettlementDays,Currency,Calendar,$H100,$I100,$J100,D$4,D$1,,EvaluationDate)</f>
        <v>obj_006c8#0000</v>
      </c>
      <c r="E100" s="24" t="str">
        <f>_xll.qlSwapIndex(,"NoFix",$A100,SettlementDays,Currency,Calendar,$H100,$I100,$J100,E$4,E$1,,EvaluationDate)</f>
        <v>obj_0062d#0000</v>
      </c>
      <c r="F100" s="24" t="str">
        <f>_xll.qlSwapIndex(,"NoFix",$A100,SettlementDays,Currency,Calendar,$H100,$I100,$J100,F$4,F$1,,EvaluationDate)</f>
        <v>obj_005bb#0000</v>
      </c>
      <c r="G100" s="24" t="str">
        <f>_xll.qlMakeOIS(,A100,G$4,,"0d",J100,,,EvaluationDate)</f>
        <v>obj_00547#0000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obj_006f8#0000</v>
      </c>
      <c r="C101" s="24" t="str">
        <f>_xll.qlSwapIndex(,"NoFix",$A101,SettlementDays,Currency,Calendar,$H101,$I101,$J101,C$4,C$1,,EvaluationDate)</f>
        <v>obj_005fe#0000</v>
      </c>
      <c r="D101" s="24" t="str">
        <f>_xll.qlSwapIndex(,"NoFix",$A101,SettlementDays,Currency,Calendar,$H101,$I101,$J101,D$4,D$1,,EvaluationDate)</f>
        <v>obj_00693#0000</v>
      </c>
      <c r="E101" s="24" t="str">
        <f>_xll.qlSwapIndex(,"NoFix",$A101,SettlementDays,Currency,Calendar,$H101,$I101,$J101,E$4,E$1,,EvaluationDate)</f>
        <v>obj_00647#0000</v>
      </c>
      <c r="F101" s="24" t="str">
        <f>_xll.qlSwapIndex(,"NoFix",$A101,SettlementDays,Currency,Calendar,$H101,$I101,$J101,F$4,F$1,,EvaluationDate)</f>
        <v>obj_005ca#0000</v>
      </c>
      <c r="G101" s="24" t="str">
        <f>_xll.qlMakeOIS(,A101,G$4,,"0d",J101,,,EvaluationDate)</f>
        <v>obj_00544#0000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obj_00706#0000</v>
      </c>
      <c r="C102" s="24" t="str">
        <f>_xll.qlSwapIndex(,"NoFix",$A102,SettlementDays,Currency,Calendar,$H102,$I102,$J102,C$4,C$1,,EvaluationDate)</f>
        <v>obj_005aa#0000</v>
      </c>
      <c r="D102" s="24" t="str">
        <f>_xll.qlSwapIndex(,"NoFix",$A102,SettlementDays,Currency,Calendar,$H102,$I102,$J102,D$4,D$1,,EvaluationDate)</f>
        <v>obj_00697#0000</v>
      </c>
      <c r="E102" s="24" t="str">
        <f>_xll.qlSwapIndex(,"NoFix",$A102,SettlementDays,Currency,Calendar,$H102,$I102,$J102,E$4,E$1,,EvaluationDate)</f>
        <v>obj_005a7#0000</v>
      </c>
      <c r="F102" s="24" t="str">
        <f>_xll.qlSwapIndex(,"NoFix",$A102,SettlementDays,Currency,Calendar,$H102,$I102,$J102,F$4,F$1,,EvaluationDate)</f>
        <v>obj_0063f#0000</v>
      </c>
      <c r="G102" s="24" t="str">
        <f>_xll.qlMakeOIS(,A102,G$4,,"0d",J102,,,EvaluationDate)</f>
        <v>obj_00540#0000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obj_006cf#0000</v>
      </c>
      <c r="C103" s="24" t="str">
        <f>_xll.qlSwapIndex(,"NoFix",$A103,SettlementDays,Currency,Calendar,$H103,$I103,$J103,C$4,C$1,,EvaluationDate)</f>
        <v>obj_00671#0000</v>
      </c>
      <c r="D103" s="24" t="str">
        <f>_xll.qlSwapIndex(,"NoFix",$A103,SettlementDays,Currency,Calendar,$H103,$I103,$J103,D$4,D$1,,EvaluationDate)</f>
        <v>obj_006fa#0000</v>
      </c>
      <c r="E103" s="24" t="str">
        <f>_xll.qlSwapIndex(,"NoFix",$A103,SettlementDays,Currency,Calendar,$H103,$I103,$J103,E$4,E$1,,EvaluationDate)</f>
        <v>obj_0067a#0000</v>
      </c>
      <c r="F103" s="24" t="str">
        <f>_xll.qlSwapIndex(,"NoFix",$A103,SettlementDays,Currency,Calendar,$H103,$I103,$J103,F$4,F$1,,EvaluationDate)</f>
        <v>obj_005d1#0000</v>
      </c>
      <c r="G103" s="24" t="str">
        <f>_xll.qlMakeOIS(,A103,G$4,,"0d",J103,,,EvaluationDate)</f>
        <v>obj_00542#0000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obj_006ad#0000</v>
      </c>
      <c r="C104" s="24" t="str">
        <f>_xll.qlSwapIndex(,"NoFix",$A104,SettlementDays,Currency,Calendar,$H104,$I104,$J104,C$4,C$1,,EvaluationDate)</f>
        <v>obj_00649#0000</v>
      </c>
      <c r="D104" s="24" t="str">
        <f>_xll.qlSwapIndex(,"NoFix",$A104,SettlementDays,Currency,Calendar,$H104,$I104,$J104,D$4,D$1,,EvaluationDate)</f>
        <v>obj_006f4#0000</v>
      </c>
      <c r="E104" s="24" t="str">
        <f>_xll.qlSwapIndex(,"NoFix",$A104,SettlementDays,Currency,Calendar,$H104,$I104,$J104,E$4,E$1,,EvaluationDate)</f>
        <v>obj_00669#0000</v>
      </c>
      <c r="F104" s="24" t="str">
        <f>_xll.qlSwapIndex(,"NoFix",$A104,SettlementDays,Currency,Calendar,$H104,$I104,$J104,F$4,F$1,,EvaluationDate)</f>
        <v>obj_00631#0000</v>
      </c>
      <c r="G104" s="24" t="str">
        <f>_xll.qlMakeOIS(,A104,G$4,,"0d",J104,,,EvaluationDate)</f>
        <v>obj_00557#0000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obj_006b9#0000</v>
      </c>
      <c r="C105" s="24" t="str">
        <f>_xll.qlSwapIndex(,"NoFix",$A105,SettlementDays,Currency,Calendar,$H105,$I105,$J105,C$4,C$1,,EvaluationDate)</f>
        <v>obj_005ab#0000</v>
      </c>
      <c r="D105" s="24" t="str">
        <f>_xll.qlSwapIndex(,"NoFix",$A105,SettlementDays,Currency,Calendar,$H105,$I105,$J105,D$4,D$1,,EvaluationDate)</f>
        <v>obj_006ff#0000</v>
      </c>
      <c r="E105" s="24" t="str">
        <f>_xll.qlSwapIndex(,"NoFix",$A105,SettlementDays,Currency,Calendar,$H105,$I105,$J105,E$4,E$1,,EvaluationDate)</f>
        <v>obj_00648#0000</v>
      </c>
      <c r="F105" s="24" t="str">
        <f>_xll.qlSwapIndex(,"NoFix",$A105,SettlementDays,Currency,Calendar,$H105,$I105,$J105,F$4,F$1,,EvaluationDate)</f>
        <v>obj_00653#0000</v>
      </c>
      <c r="G105" s="24" t="str">
        <f>_xll.qlMakeOIS(,A105,G$4,,"0d",J105,,,EvaluationDate)</f>
        <v>obj_00522#0000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obj_006a8#0000</v>
      </c>
      <c r="C106" s="24" t="str">
        <f>_xll.qlSwapIndex(,"NoFix",$A106,SettlementDays,Currency,Calendar,$H106,$I106,$J106,C$4,C$1,,EvaluationDate)</f>
        <v>obj_005c8#0000</v>
      </c>
      <c r="D106" s="24" t="str">
        <f>_xll.qlSwapIndex(,"NoFix",$A106,SettlementDays,Currency,Calendar,$H106,$I106,$J106,D$4,D$1,,EvaluationDate)</f>
        <v>obj_006e4#0000</v>
      </c>
      <c r="E106" s="24" t="str">
        <f>_xll.qlSwapIndex(,"NoFix",$A106,SettlementDays,Currency,Calendar,$H106,$I106,$J106,E$4,E$1,,EvaluationDate)</f>
        <v>obj_00601#0000</v>
      </c>
      <c r="F106" s="24" t="str">
        <f>_xll.qlSwapIndex(,"NoFix",$A106,SettlementDays,Currency,Calendar,$H106,$I106,$J106,F$4,F$1,,EvaluationDate)</f>
        <v>obj_00624#0000</v>
      </c>
      <c r="G106" s="24" t="str">
        <f>_xll.qlMakeOIS(,A106,G$4,,"0d",J106,,,EvaluationDate)</f>
        <v>obj_0054e#0000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obj_0068a#0000</v>
      </c>
      <c r="C107" s="24" t="str">
        <f>_xll.qlSwapIndex(,"NoFix",$A107,SettlementDays,Currency,Calendar,$H107,$I107,$J107,C$4,C$1,,EvaluationDate)</f>
        <v>obj_00607#0000</v>
      </c>
      <c r="D107" s="24" t="str">
        <f>_xll.qlSwapIndex(,"NoFix",$A107,SettlementDays,Currency,Calendar,$H107,$I107,$J107,D$4,D$1,,EvaluationDate)</f>
        <v>obj_006ef#0000</v>
      </c>
      <c r="E107" s="24" t="str">
        <f>_xll.qlSwapIndex(,"NoFix",$A107,SettlementDays,Currency,Calendar,$H107,$I107,$J107,E$4,E$1,,EvaluationDate)</f>
        <v>obj_00642#0000</v>
      </c>
      <c r="F107" s="24" t="str">
        <f>_xll.qlSwapIndex(,"NoFix",$A107,SettlementDays,Currency,Calendar,$H107,$I107,$J107,F$4,F$1,,EvaluationDate)</f>
        <v>obj_0067b#0000</v>
      </c>
      <c r="G107" s="24" t="str">
        <f>_xll.qlMakeOIS(,A107,G$4,,"0d",J107,,,EvaluationDate)</f>
        <v>obj_00555#0000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obj_006ca#0000</v>
      </c>
      <c r="C108" s="24" t="str">
        <f>_xll.qlSwapIndex(,"NoFix",$A108,SettlementDays,Currency,Calendar,$H108,$I108,$J108,C$4,C$1,,EvaluationDate)</f>
        <v>obj_005e0#0000</v>
      </c>
      <c r="D108" s="24" t="str">
        <f>_xll.qlSwapIndex(,"NoFix",$A108,SettlementDays,Currency,Calendar,$H108,$I108,$J108,D$4,D$1,,EvaluationDate)</f>
        <v>obj_00704#0000</v>
      </c>
      <c r="E108" s="24" t="str">
        <f>_xll.qlSwapIndex(,"NoFix",$A108,SettlementDays,Currency,Calendar,$H108,$I108,$J108,E$4,E$1,,EvaluationDate)</f>
        <v>obj_005af#0000</v>
      </c>
      <c r="F108" s="24" t="str">
        <f>_xll.qlSwapIndex(,"NoFix",$A108,SettlementDays,Currency,Calendar,$H108,$I108,$J108,F$4,F$1,,EvaluationDate)</f>
        <v>obj_00615#0000</v>
      </c>
      <c r="G108" s="24" t="str">
        <f>_xll.qlMakeOIS(,A108,G$4,,"0d",J108,,,EvaluationDate)</f>
        <v>obj_00554#0000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obj_006c6#0000</v>
      </c>
      <c r="C109" s="24" t="str">
        <f>_xll.qlSwapIndex(,"NoFix",$A109,SettlementDays,Currency,Calendar,$H109,$I109,$J109,C$4,C$1,,EvaluationDate)</f>
        <v>obj_00621#0000</v>
      </c>
      <c r="D109" s="24" t="str">
        <f>_xll.qlSwapIndex(,"NoFix",$A109,SettlementDays,Currency,Calendar,$H109,$I109,$J109,D$4,D$1,,EvaluationDate)</f>
        <v>obj_006f9#0000</v>
      </c>
      <c r="E109" s="24" t="str">
        <f>_xll.qlSwapIndex(,"NoFix",$A109,SettlementDays,Currency,Calendar,$H109,$I109,$J109,E$4,E$1,,EvaluationDate)</f>
        <v>obj_00652#0000</v>
      </c>
      <c r="F109" s="24" t="str">
        <f>_xll.qlSwapIndex(,"NoFix",$A109,SettlementDays,Currency,Calendar,$H109,$I109,$J109,F$4,F$1,,EvaluationDate)</f>
        <v>obj_005d0#0000</v>
      </c>
      <c r="G109" s="24" t="str">
        <f>_xll.qlMakeOIS(,A109,G$4,,"0d",J109,,,EvaluationDate)</f>
        <v>obj_00549#0000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obj_006e0#0000</v>
      </c>
      <c r="C110" s="24" t="str">
        <f>_xll.qlSwapIndex(,"NoFix",$A110,SettlementDays,Currency,Calendar,$H110,$I110,$J110,C$4,C$1,,EvaluationDate)</f>
        <v>obj_00668#0000</v>
      </c>
      <c r="D110" s="24" t="str">
        <f>_xll.qlSwapIndex(,"NoFix",$A110,SettlementDays,Currency,Calendar,$H110,$I110,$J110,D$4,D$1,,EvaluationDate)</f>
        <v>obj_006f7#0000</v>
      </c>
      <c r="E110" s="24" t="str">
        <f>_xll.qlSwapIndex(,"NoFix",$A110,SettlementDays,Currency,Calendar,$H110,$I110,$J110,E$4,E$1,,EvaluationDate)</f>
        <v>obj_005de#0000</v>
      </c>
      <c r="F110" s="24" t="str">
        <f>_xll.qlSwapIndex(,"NoFix",$A110,SettlementDays,Currency,Calendar,$H110,$I110,$J110,F$4,F$1,,EvaluationDate)</f>
        <v>obj_00636#0000</v>
      </c>
      <c r="G110" s="24" t="str">
        <f>_xll.qlMakeOIS(,A110,G$4,,"0d",J110,,,EvaluationDate)</f>
        <v>obj_0053e#0000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obj_00703#0000</v>
      </c>
      <c r="C111" s="24" t="str">
        <f>_xll.qlSwapIndex(,"NoFix",$A111,SettlementDays,Currency,Calendar,$H111,$I111,$J111,C$4,C$1,,EvaluationDate)</f>
        <v>obj_00634#0000</v>
      </c>
      <c r="D111" s="24" t="str">
        <f>_xll.qlSwapIndex(,"NoFix",$A111,SettlementDays,Currency,Calendar,$H111,$I111,$J111,D$4,D$1,,EvaluationDate)</f>
        <v>obj_00705#0000</v>
      </c>
      <c r="E111" s="24" t="str">
        <f>_xll.qlSwapIndex(,"NoFix",$A111,SettlementDays,Currency,Calendar,$H111,$I111,$J111,E$4,E$1,,EvaluationDate)</f>
        <v>obj_0066c#0000</v>
      </c>
      <c r="F111" s="24" t="str">
        <f>_xll.qlSwapIndex(,"NoFix",$A111,SettlementDays,Currency,Calendar,$H111,$I111,$J111,F$4,F$1,,EvaluationDate)</f>
        <v>obj_00605#0000</v>
      </c>
      <c r="G111" s="24" t="str">
        <f>_xll.qlMakeOIS(,A111,G$4,,"0d",J111,,,EvaluationDate)</f>
        <v>obj_00551#0000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obj_00707#0000</v>
      </c>
      <c r="C112" s="24" t="str">
        <f>_xll.qlSwapIndex(,"NoFix",$A112,SettlementDays,Currency,Calendar,$H112,$I112,$J112,C$4,C$1,,EvaluationDate)</f>
        <v>obj_005e6#0000</v>
      </c>
      <c r="D112" s="24" t="str">
        <f>_xll.qlSwapIndex(,"NoFix",$A112,SettlementDays,Currency,Calendar,$H112,$I112,$J112,D$4,D$1,,EvaluationDate)</f>
        <v>obj_006be#0000</v>
      </c>
      <c r="E112" s="24" t="str">
        <f>_xll.qlSwapIndex(,"NoFix",$A112,SettlementDays,Currency,Calendar,$H112,$I112,$J112,E$4,E$1,,EvaluationDate)</f>
        <v>obj_005d8#0000</v>
      </c>
      <c r="F112" s="24" t="str">
        <f>_xll.qlSwapIndex(,"NoFix",$A112,SettlementDays,Currency,Calendar,$H112,$I112,$J112,F$4,F$1,,EvaluationDate)</f>
        <v>obj_00645#0000</v>
      </c>
      <c r="G112" s="24" t="str">
        <f>_xll.qlMakeOIS(,A112,G$4,,"0d",J112,,,EvaluationDate)</f>
        <v>obj_0052c#0000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obj_006b3#0000</v>
      </c>
      <c r="C113" s="24" t="str">
        <f>_xll.qlSwapIndex(,"NoFix",$A113,SettlementDays,Currency,Calendar,$H113,$I113,$J113,C$4,C$1,,EvaluationDate)</f>
        <v>obj_00604#0000</v>
      </c>
      <c r="D113" s="24" t="str">
        <f>_xll.qlSwapIndex(,"NoFix",$A113,SettlementDays,Currency,Calendar,$H113,$I113,$J113,D$4,D$1,,EvaluationDate)</f>
        <v>obj_006b1#0000</v>
      </c>
      <c r="E113" s="24" t="str">
        <f>_xll.qlSwapIndex(,"NoFix",$A113,SettlementDays,Currency,Calendar,$H113,$I113,$J113,E$4,E$1,,EvaluationDate)</f>
        <v>obj_005dd#0000</v>
      </c>
      <c r="F113" s="24" t="str">
        <f>_xll.qlSwapIndex(,"NoFix",$A113,SettlementDays,Currency,Calendar,$H113,$I113,$J113,F$4,F$1,,EvaluationDate)</f>
        <v>obj_005f1#0000</v>
      </c>
      <c r="G113" s="24" t="str">
        <f>_xll.qlMakeOIS(,A113,G$4,,"0d",J113,,,EvaluationDate)</f>
        <v>obj_0051a#0000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obj_006b8#0000</v>
      </c>
      <c r="C114" s="24" t="str">
        <f>_xll.qlSwapIndex(,"NoFix",$A114,SettlementDays,Currency,Calendar,$H114,$I114,$J114,C$4,C$1,,EvaluationDate)</f>
        <v>obj_005f6#0000</v>
      </c>
      <c r="D114" s="24" t="str">
        <f>_xll.qlSwapIndex(,"NoFix",$A114,SettlementDays,Currency,Calendar,$H114,$I114,$J114,D$4,D$1,,EvaluationDate)</f>
        <v>obj_006ba#0000</v>
      </c>
      <c r="E114" s="24" t="str">
        <f>_xll.qlSwapIndex(,"NoFix",$A114,SettlementDays,Currency,Calendar,$H114,$I114,$J114,E$4,E$1,,EvaluationDate)</f>
        <v>obj_005b3#0000</v>
      </c>
      <c r="F114" s="24" t="str">
        <f>_xll.qlSwapIndex(,"NoFix",$A114,SettlementDays,Currency,Calendar,$H114,$I114,$J114,F$4,F$1,,EvaluationDate)</f>
        <v>obj_00665#0000</v>
      </c>
      <c r="G114" s="24" t="str">
        <f>_xll.qlMakeOIS(,A114,G$4,,"0d",J114,,,EvaluationDate)</f>
        <v>obj_00529#0000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obj_006de#0000</v>
      </c>
      <c r="C115" s="24" t="str">
        <f>_xll.qlSwapIndex(,"NoFix",$A115,SettlementDays,Currency,Calendar,$H115,$I115,$J115,C$4,C$1,,EvaluationDate)</f>
        <v>obj_00626#0000</v>
      </c>
      <c r="D115" s="24" t="str">
        <f>_xll.qlSwapIndex(,"NoFix",$A115,SettlementDays,Currency,Calendar,$H115,$I115,$J115,D$4,D$1,,EvaluationDate)</f>
        <v>obj_006cc#0000</v>
      </c>
      <c r="E115" s="24" t="str">
        <f>_xll.qlSwapIndex(,"NoFix",$A115,SettlementDays,Currency,Calendar,$H115,$I115,$J115,E$4,E$1,,EvaluationDate)</f>
        <v>obj_0065f#0000</v>
      </c>
      <c r="F115" s="24" t="str">
        <f>_xll.qlSwapIndex(,"NoFix",$A115,SettlementDays,Currency,Calendar,$H115,$I115,$J115,F$4,F$1,,EvaluationDate)</f>
        <v>obj_005c3#0000</v>
      </c>
      <c r="G115" s="24" t="str">
        <f>_xll.qlMakeOIS(,A115,G$4,,"0d",J115,,,EvaluationDate)</f>
        <v>obj_00525#0000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obj_006cb#0000</v>
      </c>
      <c r="C116" s="24" t="str">
        <f>_xll.qlSwapIndex(,"NoFix",$A116,SettlementDays,Currency,Calendar,$H116,$I116,$J116,C$4,C$1,,EvaluationDate)</f>
        <v>obj_00639#0000</v>
      </c>
      <c r="D116" s="24" t="str">
        <f>_xll.qlSwapIndex(,"NoFix",$A116,SettlementDays,Currency,Calendar,$H116,$I116,$J116,D$4,D$1,,EvaluationDate)</f>
        <v>obj_006dd#0000</v>
      </c>
      <c r="E116" s="24" t="str">
        <f>_xll.qlSwapIndex(,"NoFix",$A116,SettlementDays,Currency,Calendar,$H116,$I116,$J116,E$4,E$1,,EvaluationDate)</f>
        <v>obj_00638#0000</v>
      </c>
      <c r="F116" s="24" t="str">
        <f>_xll.qlSwapIndex(,"NoFix",$A116,SettlementDays,Currency,Calendar,$H116,$I116,$J116,F$4,F$1,,EvaluationDate)</f>
        <v>obj_005fc#0000</v>
      </c>
      <c r="G116" s="24" t="str">
        <f>_xll.qlMakeOIS(,A116,G$4,,"0d",J116,,,EvaluationDate)</f>
        <v>obj_00541#0000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obj_006cd#0000</v>
      </c>
      <c r="C117" s="24" t="str">
        <f>_xll.qlSwapIndex(,"NoFix",$A117,SettlementDays,Currency,Calendar,$H117,$I117,$J117,C$4,C$1,,EvaluationDate)</f>
        <v>obj_00683#0000</v>
      </c>
      <c r="D117" s="24" t="str">
        <f>_xll.qlSwapIndex(,"NoFix",$A117,SettlementDays,Currency,Calendar,$H117,$I117,$J117,D$4,D$1,,EvaluationDate)</f>
        <v>obj_006af#0000</v>
      </c>
      <c r="E117" s="24" t="str">
        <f>_xll.qlSwapIndex(,"NoFix",$A117,SettlementDays,Currency,Calendar,$H117,$I117,$J117,E$4,E$1,,EvaluationDate)</f>
        <v>obj_00606#0000</v>
      </c>
      <c r="F117" s="24" t="str">
        <f>_xll.qlSwapIndex(,"NoFix",$A117,SettlementDays,Currency,Calendar,$H117,$I117,$J117,F$4,F$1,,EvaluationDate)</f>
        <v>obj_0064b#0000</v>
      </c>
      <c r="G117" s="24" t="str">
        <f>_xll.qlMakeOIS(,A117,G$4,,"0d",J117,,,EvaluationDate)</f>
        <v>obj_0054f#0000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obj_006a3#0000</v>
      </c>
      <c r="C118" s="24" t="str">
        <f>_xll.qlSwapIndex(,"NoFix",$A118,SettlementDays,Currency,Calendar,$H118,$I118,$J118,C$4,C$1,,EvaluationDate)</f>
        <v>obj_0060f#0000</v>
      </c>
      <c r="D118" s="24" t="str">
        <f>_xll.qlSwapIndex(,"NoFix",$A118,SettlementDays,Currency,Calendar,$H118,$I118,$J118,D$4,D$1,,EvaluationDate)</f>
        <v>obj_006dc#0000</v>
      </c>
      <c r="E118" s="24" t="str">
        <f>_xll.qlSwapIndex(,"NoFix",$A118,SettlementDays,Currency,Calendar,$H118,$I118,$J118,E$4,E$1,,EvaluationDate)</f>
        <v>obj_005a6#0000</v>
      </c>
      <c r="F118" s="24" t="str">
        <f>_xll.qlSwapIndex(,"NoFix",$A118,SettlementDays,Currency,Calendar,$H118,$I118,$J118,F$4,F$1,,EvaluationDate)</f>
        <v>obj_005b2#0000</v>
      </c>
      <c r="G118" s="24" t="str">
        <f>_xll.qlMakeOIS(,A118,G$4,,"0d",J118,,,EvaluationDate)</f>
        <v>obj_00521#0000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obj_006d6#0000</v>
      </c>
      <c r="C119" s="24" t="str">
        <f>_xll.qlSwapIndex(,"NoFix",$A119,SettlementDays,Currency,Calendar,$H119,$I119,$J119,C$4,C$1,,EvaluationDate)</f>
        <v>obj_0061c#0000</v>
      </c>
      <c r="D119" s="24" t="str">
        <f>_xll.qlSwapIndex(,"NoFix",$A119,SettlementDays,Currency,Calendar,$H119,$I119,$J119,D$4,D$1,,EvaluationDate)</f>
        <v>obj_006ae#0000</v>
      </c>
      <c r="E119" s="24" t="str">
        <f>_xll.qlSwapIndex(,"NoFix",$A119,SettlementDays,Currency,Calendar,$H119,$I119,$J119,E$4,E$1,,EvaluationDate)</f>
        <v>obj_0065e#0000</v>
      </c>
      <c r="F119" s="24" t="str">
        <f>_xll.qlSwapIndex(,"NoFix",$A119,SettlementDays,Currency,Calendar,$H119,$I119,$J119,F$4,F$1,,EvaluationDate)</f>
        <v>obj_00609#0000</v>
      </c>
      <c r="G119" s="24" t="str">
        <f>_xll.qlMakeOIS(,A119,G$4,,"0d",J119,,,EvaluationDate)</f>
        <v>obj_0051e#0000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obj_006c7#0000</v>
      </c>
      <c r="C120" s="24" t="str">
        <f>_xll.qlSwapIndex(,"NoFix",$A120,SettlementDays,Currency,Calendar,$H120,$I120,$J120,C$4,C$1,,EvaluationDate)</f>
        <v>obj_00681#0000</v>
      </c>
      <c r="D120" s="24" t="str">
        <f>_xll.qlSwapIndex(,"NoFix",$A120,SettlementDays,Currency,Calendar,$H120,$I120,$J120,D$4,D$1,,EvaluationDate)</f>
        <v>obj_0069b#0000</v>
      </c>
      <c r="E120" s="24" t="str">
        <f>_xll.qlSwapIndex(,"NoFix",$A120,SettlementDays,Currency,Calendar,$H120,$I120,$J120,E$4,E$1,,EvaluationDate)</f>
        <v>obj_00619#0000</v>
      </c>
      <c r="F120" s="24" t="str">
        <f>_xll.qlSwapIndex(,"NoFix",$A120,SettlementDays,Currency,Calendar,$H120,$I120,$J120,F$4,F$1,,EvaluationDate)</f>
        <v>obj_005f7#0000</v>
      </c>
      <c r="G120" s="24" t="str">
        <f>_xll.qlMakeOIS(,A120,G$4,,"0d",J120,,,EvaluationDate)</f>
        <v>obj_00537#0000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obj_006b6#0000</v>
      </c>
      <c r="C121" s="24" t="str">
        <f>_xll.qlSwapIndex(,"NoFix",$A121,SettlementDays,Currency,Calendar,$H121,$I121,$J121,C$4,C$1,,EvaluationDate)</f>
        <v>obj_00643#0000</v>
      </c>
      <c r="D121" s="24" t="str">
        <f>_xll.qlSwapIndex(,"NoFix",$A121,SettlementDays,Currency,Calendar,$H121,$I121,$J121,D$4,D$1,,EvaluationDate)</f>
        <v>obj_006e7#0000</v>
      </c>
      <c r="E121" s="24" t="str">
        <f>_xll.qlSwapIndex(,"NoFix",$A121,SettlementDays,Currency,Calendar,$H121,$I121,$J121,E$4,E$1,,EvaluationDate)</f>
        <v>obj_0067d#0000</v>
      </c>
      <c r="F121" s="24" t="str">
        <f>_xll.qlSwapIndex(,"NoFix",$A121,SettlementDays,Currency,Calendar,$H121,$I121,$J121,F$4,F$1,,EvaluationDate)</f>
        <v>obj_0061b#0000</v>
      </c>
      <c r="G121" s="24" t="str">
        <f>_xll.qlMakeOIS(,A121,G$4,,"0d",J121,,,EvaluationDate)</f>
        <v>obj_00548#0000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obj_0068b#0000</v>
      </c>
      <c r="C122" s="24" t="str">
        <f>_xll.qlSwapIndex(,"NoFix",$A122,SettlementDays,Currency,Calendar,$H122,$I122,$J122,C$4,C$1,,EvaluationDate)</f>
        <v>obj_005ed#0000</v>
      </c>
      <c r="D122" s="24" t="str">
        <f>_xll.qlSwapIndex(,"NoFix",$A122,SettlementDays,Currency,Calendar,$H122,$I122,$J122,D$4,D$1,,EvaluationDate)</f>
        <v>obj_006b5#0000</v>
      </c>
      <c r="E122" s="24" t="str">
        <f>_xll.qlSwapIndex(,"NoFix",$A122,SettlementDays,Currency,Calendar,$H122,$I122,$J122,E$4,E$1,,EvaluationDate)</f>
        <v>obj_0063e#0000</v>
      </c>
      <c r="F122" s="24" t="str">
        <f>_xll.qlSwapIndex(,"NoFix",$A122,SettlementDays,Currency,Calendar,$H122,$I122,$J122,F$4,F$1,,EvaluationDate)</f>
        <v>obj_005f3#0000</v>
      </c>
      <c r="G122" s="24" t="str">
        <f>_xll.qlMakeOIS(,A122,G$4,,"0d",J122,,,EvaluationDate)</f>
        <v>obj_00532#0000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obj_006a9#0000</v>
      </c>
      <c r="C123" s="24" t="str">
        <f>_xll.qlSwapIndex(,"NoFix",$A123,SettlementDays,Currency,Calendar,$H123,$I123,$J123,C$4,C$1,,EvaluationDate)</f>
        <v>obj_0060e#0000</v>
      </c>
      <c r="D123" s="24" t="str">
        <f>_xll.qlSwapIndex(,"NoFix",$A123,SettlementDays,Currency,Calendar,$H123,$I123,$J123,D$4,D$1,,EvaluationDate)</f>
        <v>obj_00701#0000</v>
      </c>
      <c r="E123" s="24" t="str">
        <f>_xll.qlSwapIndex(,"NoFix",$A123,SettlementDays,Currency,Calendar,$H123,$I123,$J123,E$4,E$1,,EvaluationDate)</f>
        <v>obj_005ea#0000</v>
      </c>
      <c r="F123" s="24" t="str">
        <f>_xll.qlSwapIndex(,"NoFix",$A123,SettlementDays,Currency,Calendar,$H123,$I123,$J123,F$4,F$1,,EvaluationDate)</f>
        <v>obj_00646#0000</v>
      </c>
      <c r="G123" s="24" t="str">
        <f>_xll.qlMakeOIS(,A123,G$4,,"0d",J123,,,EvaluationDate)</f>
        <v>obj_00524#0000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obj_0069c#0000</v>
      </c>
      <c r="C124" s="24" t="str">
        <f>_xll.qlSwapIndex(,"NoFix",$A124,SettlementDays,Currency,Calendar,$H124,$I124,$J124,C$4,C$1,,EvaluationDate)</f>
        <v>obj_005e4#0000</v>
      </c>
      <c r="D124" s="24" t="str">
        <f>_xll.qlSwapIndex(,"NoFix",$A124,SettlementDays,Currency,Calendar,$H124,$I124,$J124,D$4,D$1,,EvaluationDate)</f>
        <v>obj_00696#0000</v>
      </c>
      <c r="E124" s="24" t="str">
        <f>_xll.qlSwapIndex(,"NoFix",$A124,SettlementDays,Currency,Calendar,$H124,$I124,$J124,E$4,E$1,,EvaluationDate)</f>
        <v>obj_005cc#0000</v>
      </c>
      <c r="F124" s="24" t="str">
        <f>_xll.qlSwapIndex(,"NoFix",$A124,SettlementDays,Currency,Calendar,$H124,$I124,$J124,F$4,F$1,,EvaluationDate)</f>
        <v>obj_005a4#0000</v>
      </c>
      <c r="G124" s="24" t="str">
        <f>_xll.qlMakeOIS(,A124,G$4,,"0d",J124,,,EvaluationDate)</f>
        <v>obj_0052d#0000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obj_006b7#0000</v>
      </c>
      <c r="C125" s="24" t="str">
        <f>_xll.qlSwapIndex(,"NoFix",$A125,SettlementDays,Currency,Calendar,$H125,$I125,$J125,C$4,C$1,,EvaluationDate)</f>
        <v>obj_005f8#0000</v>
      </c>
      <c r="D125" s="24" t="str">
        <f>_xll.qlSwapIndex(,"NoFix",$A125,SettlementDays,Currency,Calendar,$H125,$I125,$J125,D$4,D$1,,EvaluationDate)</f>
        <v>obj_006ee#0000</v>
      </c>
      <c r="E125" s="24" t="str">
        <f>_xll.qlSwapIndex(,"NoFix",$A125,SettlementDays,Currency,Calendar,$H125,$I125,$J125,E$4,E$1,,EvaluationDate)</f>
        <v>obj_00684#0000</v>
      </c>
      <c r="F125" s="24" t="str">
        <f>_xll.qlSwapIndex(,"NoFix",$A125,SettlementDays,Currency,Calendar,$H125,$I125,$J125,F$4,F$1,,EvaluationDate)</f>
        <v>obj_005fd#0000</v>
      </c>
      <c r="G125" s="24" t="str">
        <f>_xll.qlMakeOIS(,A125,G$4,,"0d",J125,,,EvaluationDate)</f>
        <v>obj_0053c#0000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obj_006f1#0000</v>
      </c>
      <c r="C126" s="24" t="str">
        <f>_xll.qlSwapIndex(,"NoFix",$A126,SettlementDays,Currency,Calendar,$H126,$I126,$J126,C$4,C$1,,EvaluationDate)</f>
        <v>obj_005d6#0000</v>
      </c>
      <c r="D126" s="24" t="str">
        <f>_xll.qlSwapIndex(,"NoFix",$A126,SettlementDays,Currency,Calendar,$H126,$I126,$J126,D$4,D$1,,EvaluationDate)</f>
        <v>obj_006aa#0000</v>
      </c>
      <c r="E126" s="24" t="str">
        <f>_xll.qlSwapIndex(,"NoFix",$A126,SettlementDays,Currency,Calendar,$H126,$I126,$J126,E$4,E$1,,EvaluationDate)</f>
        <v>obj_00679#0000</v>
      </c>
      <c r="F126" s="24" t="str">
        <f>_xll.qlSwapIndex(,"NoFix",$A126,SettlementDays,Currency,Calendar,$H126,$I126,$J126,F$4,F$1,,EvaluationDate)</f>
        <v>obj_005c4#0000</v>
      </c>
      <c r="G126" s="24" t="str">
        <f>_xll.qlMakeOIS(,A126,G$4,,"0d",J126,,,EvaluationDate)</f>
        <v>obj_00530#0000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obj_0068f#0000</v>
      </c>
      <c r="C127" s="24" t="str">
        <f>_xll.qlSwapIndex(,"NoFix",$A127,SettlementDays,Currency,Calendar,$H127,$I127,$J127,C$4,C$1,,EvaluationDate)</f>
        <v>obj_005b1#0000</v>
      </c>
      <c r="D127" s="24" t="str">
        <f>_xll.qlSwapIndex(,"NoFix",$A127,SettlementDays,Currency,Calendar,$H127,$I127,$J127,D$4,D$1,,EvaluationDate)</f>
        <v>obj_006bc#0000</v>
      </c>
      <c r="E127" s="24" t="str">
        <f>_xll.qlSwapIndex(,"NoFix",$A127,SettlementDays,Currency,Calendar,$H127,$I127,$J127,E$4,E$1,,EvaluationDate)</f>
        <v>obj_00661#0000</v>
      </c>
      <c r="F127" s="24" t="str">
        <f>_xll.qlSwapIndex(,"NoFix",$A127,SettlementDays,Currency,Calendar,$H127,$I127,$J127,F$4,F$1,,EvaluationDate)</f>
        <v>obj_005f9#0000</v>
      </c>
      <c r="G127" s="24" t="str">
        <f>_xll.qlMakeOIS(,A127,G$4,,"0d",J127,,,EvaluationDate)</f>
        <v>obj_00539#0000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obj_006ec#0000</v>
      </c>
      <c r="C128" s="24" t="str">
        <f>_xll.qlSwapIndex(,"NoFix",$A128,SettlementDays,Currency,Calendar,$H128,$I128,$J128,C$4,C$1,,EvaluationDate)</f>
        <v>obj_0066e#0000</v>
      </c>
      <c r="D128" s="24" t="str">
        <f>_xll.qlSwapIndex(,"NoFix",$A128,SettlementDays,Currency,Calendar,$H128,$I128,$J128,D$4,D$1,,EvaluationDate)</f>
        <v>obj_006bb#0000</v>
      </c>
      <c r="E128" s="24" t="str">
        <f>_xll.qlSwapIndex(,"NoFix",$A128,SettlementDays,Currency,Calendar,$H128,$I128,$J128,E$4,E$1,,EvaluationDate)</f>
        <v>obj_005cb#0000</v>
      </c>
      <c r="F128" s="24" t="str">
        <f>_xll.qlSwapIndex(,"NoFix",$A128,SettlementDays,Currency,Calendar,$H128,$I128,$J128,F$4,F$1,,EvaluationDate)</f>
        <v>obj_005b6#0000</v>
      </c>
      <c r="G128" s="24" t="str">
        <f>_xll.qlMakeOIS(,A128,G$4,,"0d",J128,,,EvaluationDate)</f>
        <v>obj_0051f#0000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obj_006b4#0000</v>
      </c>
      <c r="C129" s="24" t="str">
        <f>_xll.qlSwapIndex(,"NoFix",$A129,SettlementDays,Currency,Calendar,$H129,$I129,$J129,C$4,C$1,,EvaluationDate)</f>
        <v>obj_005cf#0000</v>
      </c>
      <c r="D129" s="24" t="str">
        <f>_xll.qlSwapIndex(,"NoFix",$A129,SettlementDays,Currency,Calendar,$H129,$I129,$J129,D$4,D$1,,EvaluationDate)</f>
        <v>obj_00685#0000</v>
      </c>
      <c r="E129" s="24" t="str">
        <f>_xll.qlSwapIndex(,"NoFix",$A129,SettlementDays,Currency,Calendar,$H129,$I129,$J129,E$4,E$1,,EvaluationDate)</f>
        <v>obj_00603#0000</v>
      </c>
      <c r="F129" s="24" t="str">
        <f>_xll.qlSwapIndex(,"NoFix",$A129,SettlementDays,Currency,Calendar,$H129,$I129,$J129,F$4,F$1,,EvaluationDate)</f>
        <v>obj_00641#0000</v>
      </c>
      <c r="G129" s="24" t="str">
        <f>_xll.qlMakeOIS(,A129,G$4,,"0d",J129,,,EvaluationDate)</f>
        <v>obj_00546#0000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obj_006fc#0000</v>
      </c>
      <c r="C130" s="24" t="str">
        <f>_xll.qlSwapIndex(,"NoFix",$A130,SettlementDays,Currency,Calendar,$H130,$I130,$J130,C$4,C$1,,EvaluationDate)</f>
        <v>obj_00610#0000</v>
      </c>
      <c r="D130" s="24" t="str">
        <f>_xll.qlSwapIndex(,"NoFix",$A130,SettlementDays,Currency,Calendar,$H130,$I130,$J130,D$4,D$1,,EvaluationDate)</f>
        <v>obj_00686#0000</v>
      </c>
      <c r="E130" s="24" t="str">
        <f>_xll.qlSwapIndex(,"NoFix",$A130,SettlementDays,Currency,Calendar,$H130,$I130,$J130,E$4,E$1,,EvaluationDate)</f>
        <v>obj_00620#0000</v>
      </c>
      <c r="F130" s="24" t="str">
        <f>_xll.qlSwapIndex(,"NoFix",$A130,SettlementDays,Currency,Calendar,$H130,$I130,$J130,F$4,F$1,,EvaluationDate)</f>
        <v>obj_0060c#0000</v>
      </c>
      <c r="G130" s="24" t="str">
        <f>_xll.qlMakeOIS(,A130,G$4,,"0d",J130,,,EvaluationDate)</f>
        <v>obj_00526#0000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obj_006a7#0000</v>
      </c>
      <c r="C131" s="24" t="str">
        <f>_xll.qlSwapIndex(,"NoFix",$A131,SettlementDays,Currency,Calendar,$H131,$I131,$J131,C$4,C$1,,EvaluationDate)</f>
        <v>obj_00618#0000</v>
      </c>
      <c r="D131" s="24" t="str">
        <f>_xll.qlSwapIndex(,"NoFix",$A131,SettlementDays,Currency,Calendar,$H131,$I131,$J131,D$4,D$1,,EvaluationDate)</f>
        <v>obj_006bf#0000</v>
      </c>
      <c r="E131" s="24" t="str">
        <f>_xll.qlSwapIndex(,"NoFix",$A131,SettlementDays,Currency,Calendar,$H131,$I131,$J131,E$4,E$1,,EvaluationDate)</f>
        <v>obj_0060a#0000</v>
      </c>
      <c r="F131" s="24" t="str">
        <f>_xll.qlSwapIndex(,"NoFix",$A131,SettlementDays,Currency,Calendar,$H131,$I131,$J131,F$4,F$1,,EvaluationDate)</f>
        <v>obj_00613#0000</v>
      </c>
      <c r="G131" s="24" t="str">
        <f>_xll.qlMakeOIS(,A131,G$4,,"0d",J131,,,EvaluationDate)</f>
        <v>obj_00531#0000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obj_00694#0000</v>
      </c>
      <c r="C132" s="24" t="str">
        <f>_xll.qlSwapIndex(,"NoFix",$A132,SettlementDays,Currency,Calendar,$H132,$I132,$J132,C$4,C$1,,EvaluationDate)</f>
        <v>obj_005db#0000</v>
      </c>
      <c r="D132" s="24" t="str">
        <f>_xll.qlSwapIndex(,"NoFix",$A132,SettlementDays,Currency,Calendar,$H132,$I132,$J132,D$4,D$1,,EvaluationDate)</f>
        <v>obj_006f2#0000</v>
      </c>
      <c r="E132" s="24" t="str">
        <f>_xll.qlSwapIndex(,"NoFix",$A132,SettlementDays,Currency,Calendar,$H132,$I132,$J132,E$4,E$1,,EvaluationDate)</f>
        <v>obj_005b7#0000</v>
      </c>
      <c r="F132" s="24" t="str">
        <f>_xll.qlSwapIndex(,"NoFix",$A132,SettlementDays,Currency,Calendar,$H132,$I132,$J132,F$4,F$1,,EvaluationDate)</f>
        <v>obj_005d3#0000</v>
      </c>
      <c r="G132" s="24" t="str">
        <f>_xll.qlMakeOIS(,A132,G$4,,"0d",J132,,,EvaluationDate)</f>
        <v>obj_00533#0000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obj_006e6#0000</v>
      </c>
      <c r="C133" s="24" t="str">
        <f>_xll.qlSwapIndex(,"NoFix",$A133,SettlementDays,Currency,Calendar,$H133,$I133,$J133,C$4,C$1,,EvaluationDate)</f>
        <v>obj_005e8#0000</v>
      </c>
      <c r="D133" s="24" t="str">
        <f>_xll.qlSwapIndex(,"NoFix",$A133,SettlementDays,Currency,Calendar,$H133,$I133,$J133,D$4,D$1,,EvaluationDate)</f>
        <v>obj_00688#0000</v>
      </c>
      <c r="E133" s="24" t="str">
        <f>_xll.qlSwapIndex(,"NoFix",$A133,SettlementDays,Currency,Calendar,$H133,$I133,$J133,E$4,E$1,,EvaluationDate)</f>
        <v>obj_005c5#0000</v>
      </c>
      <c r="F133" s="24" t="str">
        <f>_xll.qlSwapIndex(,"NoFix",$A133,SettlementDays,Currency,Calendar,$H133,$I133,$J133,F$4,F$1,,EvaluationDate)</f>
        <v>obj_005f2#0000</v>
      </c>
      <c r="G133" s="24" t="str">
        <f>_xll.qlMakeOIS(,A133,G$4,,"0d",J133,,,EvaluationDate)</f>
        <v>obj_0051c#0000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obj_0069d#0000</v>
      </c>
      <c r="C134" s="24" t="str">
        <f>_xll.qlSwapIndex(,"NoFix",$A134,SettlementDays,Currency,Calendar,$H134,$I134,$J134,C$4,C$1,,EvaluationDate)</f>
        <v>obj_00640#0000</v>
      </c>
      <c r="D134" s="24" t="str">
        <f>_xll.qlSwapIndex(,"NoFix",$A134,SettlementDays,Currency,Calendar,$H134,$I134,$J134,D$4,D$1,,EvaluationDate)</f>
        <v>obj_006f3#0000</v>
      </c>
      <c r="E134" s="24" t="str">
        <f>_xll.qlSwapIndex(,"NoFix",$A134,SettlementDays,Currency,Calendar,$H134,$I134,$J134,E$4,E$1,,EvaluationDate)</f>
        <v>obj_00680#0000</v>
      </c>
      <c r="F134" s="24" t="str">
        <f>_xll.qlSwapIndex(,"NoFix",$A134,SettlementDays,Currency,Calendar,$H134,$I134,$J134,F$4,F$1,,EvaluationDate)</f>
        <v>obj_005c7#0000</v>
      </c>
      <c r="G134" s="24" t="str">
        <f>_xll.qlMakeOIS(,A134,G$4,,"0d",J134,,,EvaluationDate)</f>
        <v>obj_00536#0000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obj_006c3#0000</v>
      </c>
      <c r="C135" s="24" t="str">
        <f>_xll.qlSwapIndex(,"NoFix",$A135,SettlementDays,Currency,Calendar,$H135,$I135,$J135,C$4,C$1,,EvaluationDate)</f>
        <v>obj_005bc#0000</v>
      </c>
      <c r="D135" s="24" t="str">
        <f>_xll.qlSwapIndex(,"NoFix",$A135,SettlementDays,Currency,Calendar,$H135,$I135,$J135,D$4,D$1,,EvaluationDate)</f>
        <v>obj_006d5#0000</v>
      </c>
      <c r="E135" s="24" t="str">
        <f>_xll.qlSwapIndex(,"NoFix",$A135,SettlementDays,Currency,Calendar,$H135,$I135,$J135,E$4,E$1,,EvaluationDate)</f>
        <v>obj_005e2#0000</v>
      </c>
      <c r="F135" s="24" t="str">
        <f>_xll.qlSwapIndex(,"NoFix",$A135,SettlementDays,Currency,Calendar,$H135,$I135,$J135,F$4,F$1,,EvaluationDate)</f>
        <v>obj_005a1#0000</v>
      </c>
      <c r="G135" s="24" t="str">
        <f>_xll.qlMakeOIS(,A135,G$4,,"0d",J135,,,EvaluationDate)</f>
        <v>obj_0052e#0000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obj_00708#0000</v>
      </c>
      <c r="C136" s="24" t="str">
        <f>_xll.qlSwapIndex(,"NoFix",$A136,SettlementDays,Currency,Calendar,$H136,$I136,$J136,C$4,C$1,,EvaluationDate)</f>
        <v>obj_0062c#0000</v>
      </c>
      <c r="D136" s="24" t="str">
        <f>_xll.qlSwapIndex(,"NoFix",$A136,SettlementDays,Currency,Calendar,$H136,$I136,$J136,D$4,D$1,,EvaluationDate)</f>
        <v>obj_006c9#0000</v>
      </c>
      <c r="E136" s="24" t="str">
        <f>_xll.qlSwapIndex(,"NoFix",$A136,SettlementDays,Currency,Calendar,$H136,$I136,$J136,E$4,E$1,,EvaluationDate)</f>
        <v>obj_00664#0000</v>
      </c>
      <c r="F136" s="24" t="str">
        <f>_xll.qlSwapIndex(,"NoFix",$A136,SettlementDays,Currency,Calendar,$H136,$I136,$J136,F$4,F$1,,EvaluationDate)</f>
        <v>obj_005b8#0000</v>
      </c>
      <c r="G136" s="24" t="str">
        <f>_xll.qlMakeOIS(,A136,G$4,,"0d",J136,,,EvaluationDate)</f>
        <v>obj_0054a#0000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obj_006d4#0000</v>
      </c>
      <c r="C137" s="24" t="str">
        <f>_xll.qlSwapIndex(,"NoFix",$A137,SettlementDays,Currency,Calendar,$H137,$I137,$J137,C$4,C$1,,EvaluationDate)</f>
        <v>obj_00662#0000</v>
      </c>
      <c r="D137" s="24" t="str">
        <f>_xll.qlSwapIndex(,"NoFix",$A137,SettlementDays,Currency,Calendar,$H137,$I137,$J137,D$4,D$1,,EvaluationDate)</f>
        <v>obj_006d7#0000</v>
      </c>
      <c r="E137" s="24" t="str">
        <f>_xll.qlSwapIndex(,"NoFix",$A137,SettlementDays,Currency,Calendar,$H137,$I137,$J137,E$4,E$1,,EvaluationDate)</f>
        <v>obj_0062e#0000</v>
      </c>
      <c r="F137" s="24" t="str">
        <f>_xll.qlSwapIndex(,"NoFix",$A137,SettlementDays,Currency,Calendar,$H137,$I137,$J137,F$4,F$1,,EvaluationDate)</f>
        <v>obj_00632#0000</v>
      </c>
      <c r="G137" s="24" t="str">
        <f>_xll.qlMakeOIS(,A137,G$4,,"0d",J137,,,EvaluationDate)</f>
        <v>obj_00528#0000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obj_006b0#0000</v>
      </c>
      <c r="C138" s="24" t="str">
        <f>_xll.qlSwapIndex(,"NoFix",$A138,SettlementDays,Currency,Calendar,$H138,$I138,$J138,C$4,C$1,,EvaluationDate)</f>
        <v>obj_00625#0000</v>
      </c>
      <c r="D138" s="24" t="str">
        <f>_xll.qlSwapIndex(,"NoFix",$A138,SettlementDays,Currency,Calendar,$H138,$I138,$J138,D$4,D$1,,EvaluationDate)</f>
        <v>obj_006d3#0000</v>
      </c>
      <c r="E138" s="24" t="str">
        <f>_xll.qlSwapIndex(,"NoFix",$A138,SettlementDays,Currency,Calendar,$H138,$I138,$J138,E$4,E$1,,EvaluationDate)</f>
        <v>obj_005ae#0000</v>
      </c>
      <c r="F138" s="24" t="str">
        <f>_xll.qlSwapIndex(,"NoFix",$A138,SettlementDays,Currency,Calendar,$H138,$I138,$J138,F$4,F$1,,EvaluationDate)</f>
        <v>obj_005ef#0000</v>
      </c>
      <c r="G138" s="24" t="str">
        <f>_xll.qlMakeOIS(,A138,G$4,,"0d",J138,,,EvaluationDate)</f>
        <v>obj_00519#0000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A4" sqref="A4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obj_0061d#0000</v>
      </c>
      <c r="C1" s="3" t="str">
        <f>Indexes!C13</f>
        <v>obj_00598#0000</v>
      </c>
      <c r="D1" s="3" t="str">
        <f>Indexes!D13</f>
        <v>obj_005bf#0000</v>
      </c>
      <c r="E1" s="3" t="str">
        <f>Indexes!E13</f>
        <v>obj_0057e#0000</v>
      </c>
      <c r="F1" s="3" t="str">
        <f>Indexes!F13</f>
        <v>obj_0058f#0000</v>
      </c>
      <c r="G1" s="3" t="str">
        <f>Indexes!G13</f>
        <v>obj_00567#0000</v>
      </c>
    </row>
    <row r="2" spans="1:21" ht="12.75" hidden="1" customHeight="1" outlineLevel="1" x14ac:dyDescent="0.2">
      <c r="A2" s="3" t="s">
        <v>664</v>
      </c>
      <c r="B2" s="3" t="str">
        <f>Indexes!B4</f>
        <v>obj_005c9#0000</v>
      </c>
      <c r="C2" s="3" t="str">
        <f>Indexes!C4</f>
        <v>obj_00598#0000</v>
      </c>
      <c r="D2" s="3" t="str">
        <f>Indexes!D4</f>
        <v>obj_0060d#0000</v>
      </c>
      <c r="E2" s="3" t="str">
        <f>Indexes!E4</f>
        <v>obj_0058e#0000</v>
      </c>
      <c r="F2" s="3" t="str">
        <f>Indexes!F4</f>
        <v>obj_0058f#0000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69" t="str">
        <f>PROPER(Currency)&amp;B3</f>
        <v>Usd1M</v>
      </c>
      <c r="C4" s="170" t="str">
        <f>PROPER(Currency)&amp;C3</f>
        <v>Usd3M</v>
      </c>
      <c r="D4" s="170" t="str">
        <f>PROPER(Currency)&amp;D3</f>
        <v>Usd6M</v>
      </c>
      <c r="E4" s="171" t="str">
        <f>PROPER(Currency)&amp;E3</f>
        <v>Usd1Y</v>
      </c>
      <c r="F4" s="172" t="str">
        <f>Indexes!F1</f>
        <v>USDSTD</v>
      </c>
      <c r="G4" s="173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1.8218271652070683E-3</v>
      </c>
      <c r="C5" s="56">
        <f>_xll.qlInterpolationInterpolate(Indexes!C$6,Indexes!$H5,TRUE)</f>
        <v>2.7215538143909868E-3</v>
      </c>
      <c r="D5" s="56">
        <f>_xll.qlInterpolationInterpolate(Indexes!D$6,Indexes!$H5,TRUE)</f>
        <v>4.155716911631302E-3</v>
      </c>
      <c r="E5" s="57">
        <f>_xll.qlInterpolationInterpolate(Indexes!E$6,Indexes!$H5,TRUE)</f>
        <v>3.5354929981235017E-3</v>
      </c>
      <c r="F5" s="138">
        <f>_xll.qlIndexFixing(Indexes!F5,FixingDate,TRUE,InterestRatesTrigger)</f>
        <v>2.7999999999384073E-3</v>
      </c>
      <c r="G5" s="108">
        <f>_xll.qlIndexFixing(Indexes!G5,FixingDate,TRUE,InterestRatesTrigger)</f>
        <v>2.7999999999384073E-3</v>
      </c>
      <c r="H5" s="58"/>
      <c r="I5" s="59">
        <f t="shared" ref="I5:I28" si="0">B5-P5</f>
        <v>-9.5324534079566092E-5</v>
      </c>
      <c r="J5" s="60">
        <f t="shared" ref="J5:J28" si="1">C5-Q5</f>
        <v>4.3634464694797259E-4</v>
      </c>
      <c r="K5" s="60">
        <f t="shared" ref="K5:K28" si="2">D5-R5</f>
        <v>1.8771691174812588E-4</v>
      </c>
      <c r="L5" s="61">
        <f t="shared" ref="L5:L28" si="3">E5-S5</f>
        <v>-2.8665070018707439E-3</v>
      </c>
      <c r="M5" s="60">
        <f t="shared" ref="M5:M28" si="4">F5-T5</f>
        <v>6.9999999988468176E-4</v>
      </c>
      <c r="N5" s="61">
        <f t="shared" ref="N5:N28" si="5">G5-U5</f>
        <v>7.0000000020442599E-4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6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1.8218271652070683E-3</v>
      </c>
      <c r="C6" s="65">
        <f>_xll.qlInterpolationInterpolate(Indexes!C$6,Indexes!$H6,TRUE)</f>
        <v>2.7215538143909868E-3</v>
      </c>
      <c r="D6" s="65">
        <f>_xll.qlInterpolationInterpolate(Indexes!D$6,Indexes!$H6,TRUE)</f>
        <v>4.155716911631302E-3</v>
      </c>
      <c r="E6" s="66">
        <f>_xll.qlInterpolationInterpolate(Indexes!E$6,Indexes!$H6,TRUE)</f>
        <v>3.5354929981235017E-3</v>
      </c>
      <c r="F6" s="137">
        <f>_xll.qlIndexFixing(Indexes!F6,FixingDate,TRUE,InterestRatesTrigger)</f>
        <v>2.8000000000183434E-3</v>
      </c>
      <c r="G6" s="81">
        <f>_xll.qlIndexFixing(Indexes!G6,FixingDate,TRUE,InterestRatesTrigger)</f>
        <v>2.7999999996985991E-3</v>
      </c>
      <c r="H6" s="58"/>
      <c r="I6" s="67">
        <f t="shared" si="0"/>
        <v>-9.5324534079566092E-5</v>
      </c>
      <c r="J6" s="68">
        <f t="shared" si="1"/>
        <v>4.3634464694797259E-4</v>
      </c>
      <c r="K6" s="68">
        <f t="shared" si="2"/>
        <v>1.8771691174812588E-4</v>
      </c>
      <c r="L6" s="69">
        <f t="shared" si="3"/>
        <v>-2.8665070018707439E-3</v>
      </c>
      <c r="M6" s="68">
        <f t="shared" si="4"/>
        <v>6.9999999996461781E-4</v>
      </c>
      <c r="N6" s="69">
        <f t="shared" si="5"/>
        <v>7.0000000156333897E-4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7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1.8218271652070683E-3</v>
      </c>
      <c r="C7" s="73">
        <f>_xll.qlIndexFixing(Indexes!C7,FixingDate,TRUE,InterestRatesTrigger)</f>
        <v>2.7215538143909868E-3</v>
      </c>
      <c r="D7" s="73">
        <f>_xll.qlIndexFixing(Indexes!D7,FixingDate,TRUE,InterestRatesTrigger)</f>
        <v>4.155716911631302E-3</v>
      </c>
      <c r="E7" s="74">
        <f>_xll.qlIndexFixing(Indexes!E7,FixingDate,TRUE,InterestRatesTrigger)</f>
        <v>3.5354929981235017E-3</v>
      </c>
      <c r="F7" s="138">
        <f>_xll.qlIndexFixing(Indexes!F7,FixingDate,TRUE,InterestRatesTrigger)</f>
        <v>2.7999999999384073E-3</v>
      </c>
      <c r="G7" s="83">
        <f>_xll.qlIndexFixing(Indexes!G7,FixingDate,TRUE,InterestRatesTrigger)</f>
        <v>2.3074624088259554E-3</v>
      </c>
      <c r="I7" s="75">
        <f t="shared" si="0"/>
        <v>-9.5324534079566092E-5</v>
      </c>
      <c r="J7" s="76">
        <f t="shared" si="1"/>
        <v>4.3634464694797259E-4</v>
      </c>
      <c r="K7" s="76">
        <f t="shared" si="2"/>
        <v>1.8771691174812588E-4</v>
      </c>
      <c r="L7" s="77">
        <f t="shared" si="3"/>
        <v>-2.8665070018707439E-3</v>
      </c>
      <c r="M7" s="76">
        <f t="shared" si="4"/>
        <v>6.9999999993797246E-4</v>
      </c>
      <c r="N7" s="77">
        <f t="shared" si="5"/>
        <v>9.284737768222584E-4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8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1.8179999999023977E-3</v>
      </c>
      <c r="C8" s="73">
        <f>_xll.qlIndexFixing(Indexes!C8,FixingDate,TRUE,InterestRatesTrigger)</f>
        <v>2.7213869488981347E-3</v>
      </c>
      <c r="D8" s="73">
        <f>_xll.qlIndexFixing(Indexes!D8,FixingDate,TRUE,InterestRatesTrigger)</f>
        <v>4.1520866311322326E-3</v>
      </c>
      <c r="E8" s="74">
        <f>_xll.qlIndexFixing(Indexes!E8,FixingDate,TRUE,InterestRatesTrigger)</f>
        <v>3.5387386129975035E-3</v>
      </c>
      <c r="F8" s="138">
        <f>_xll.qlIndexFixing(Indexes!F8,FixingDate,TRUE,InterestRatesTrigger)</f>
        <v>1.3850000000013652E-3</v>
      </c>
      <c r="G8" s="83">
        <f>_xll.qlIndexFixing(Indexes!G8,FixingDate,TRUE,InterestRatesTrigger)</f>
        <v>1.2899999999633443E-3</v>
      </c>
      <c r="I8" s="75">
        <f t="shared" si="0"/>
        <v>-9.9134580144877305E-5</v>
      </c>
      <c r="J8" s="76">
        <f t="shared" si="1"/>
        <v>4.2338696126163538E-4</v>
      </c>
      <c r="K8" s="76">
        <f t="shared" si="2"/>
        <v>1.8908663151811188E-4</v>
      </c>
      <c r="L8" s="77">
        <f t="shared" si="3"/>
        <v>-2.863261387004355E-3</v>
      </c>
      <c r="M8" s="76">
        <f t="shared" si="4"/>
        <v>-2.1009999999194976E-4</v>
      </c>
      <c r="N8" s="77">
        <f t="shared" si="5"/>
        <v>3.0999999995578228E-4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8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1.8081928467842243E-3</v>
      </c>
      <c r="C9" s="73">
        <f>_xll.qlIndexFixing(Indexes!C9,FixingDate,TRUE,InterestRatesTrigger)</f>
        <v>2.7207588570567409E-3</v>
      </c>
      <c r="D9" s="73">
        <f>_xll.qlIndexFixing(Indexes!D9,FixingDate,TRUE,InterestRatesTrigger)</f>
        <v>4.1406948233608477E-3</v>
      </c>
      <c r="E9" s="74">
        <f>_xll.qlIndexFixing(Indexes!E9,FixingDate,TRUE,InterestRatesTrigger)</f>
        <v>3.5484817125303841E-3</v>
      </c>
      <c r="F9" s="138">
        <f>_xll.qlIndexFixing(Indexes!F9,FixingDate,TRUE,InterestRatesTrigger)</f>
        <v>1.4953199999994432E-3</v>
      </c>
      <c r="G9" s="83">
        <f>_xll.qlIndexFixing(Indexes!G9,FixingDate,TRUE,InterestRatesTrigger)</f>
        <v>1.2599999993196625E-3</v>
      </c>
      <c r="I9" s="75">
        <f t="shared" si="0"/>
        <v>-1.0886660620990085E-4</v>
      </c>
      <c r="J9" s="76">
        <f t="shared" si="1"/>
        <v>3.8339722888469652E-4</v>
      </c>
      <c r="K9" s="76">
        <f t="shared" si="2"/>
        <v>2.3569482445180093E-4</v>
      </c>
      <c r="L9" s="77">
        <f t="shared" si="3"/>
        <v>-2.8035182855441171E-3</v>
      </c>
      <c r="M9" s="76">
        <f t="shared" si="4"/>
        <v>-2.3098000000094346E-4</v>
      </c>
      <c r="N9" s="77">
        <f t="shared" si="5"/>
        <v>3.2999999932099258E-4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8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1.7970695110250798E-3</v>
      </c>
      <c r="C10" s="65">
        <f>_xll.qlIndexFixing(Indexes!C10,FixingDate,TRUE,InterestRatesTrigger)</f>
        <v>2.7196639396238303E-3</v>
      </c>
      <c r="D10" s="65">
        <f>_xll.qlIndexFixing(Indexes!D10,FixingDate,TRUE,InterestRatesTrigger)</f>
        <v>4.1215942786264137E-3</v>
      </c>
      <c r="E10" s="66">
        <f>_xll.qlIndexFixing(Indexes!E10,FixingDate,TRUE,InterestRatesTrigger)</f>
        <v>3.564640831710264E-3</v>
      </c>
      <c r="F10" s="137">
        <f>_xll.qlIndexFixing(Indexes!F10,FixingDate,TRUE,InterestRatesTrigger)</f>
        <v>1.6056400000013277E-3</v>
      </c>
      <c r="G10" s="81">
        <f>_xll.qlIndexFixing(Indexes!G10,FixingDate,TRUE,InterestRatesTrigger)</f>
        <v>1.2499999989832944E-3</v>
      </c>
      <c r="I10" s="67">
        <f t="shared" si="0"/>
        <v>-1.2003271082987907E-4</v>
      </c>
      <c r="J10" s="68">
        <f t="shared" si="1"/>
        <v>3.3697383277646927E-4</v>
      </c>
      <c r="K10" s="68">
        <f t="shared" si="2"/>
        <v>2.1359427993924551E-4</v>
      </c>
      <c r="L10" s="69">
        <f t="shared" si="3"/>
        <v>-2.7973591682898102E-3</v>
      </c>
      <c r="M10" s="68">
        <f t="shared" si="4"/>
        <v>-2.095531097712211E-4</v>
      </c>
      <c r="N10" s="69">
        <f t="shared" si="5"/>
        <v>3.099999989851299E-4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7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1.7789999987613547E-3</v>
      </c>
      <c r="C11" s="73">
        <f>_xll.qlIndexFixing(Indexes!C11,FixingDate,TRUE,InterestRatesTrigger)</f>
        <v>2.7169999991835669E-3</v>
      </c>
      <c r="D11" s="73">
        <f>_xll.qlIndexFixing(Indexes!D11,FixingDate,TRUE,InterestRatesTrigger)</f>
        <v>4.0759999999995244E-3</v>
      </c>
      <c r="E11" s="74">
        <f>_xll.qlIndexFixing(Indexes!E11,FixingDate,TRUE,InterestRatesTrigger)</f>
        <v>3.6030000000020213E-3</v>
      </c>
      <c r="F11" s="138">
        <f>_xll.qlIndexFixing(Indexes!F11,FixingDate,TRUE,InterestRatesTrigger)</f>
        <v>1.7790000000003636E-3</v>
      </c>
      <c r="G11" s="83">
        <f>_xll.qlIndexFixing(Indexes!G11,FixingDate,TRUE,InterestRatesTrigger)</f>
        <v>1.2699999975487875E-3</v>
      </c>
      <c r="I11" s="79">
        <f t="shared" si="0"/>
        <v>-1.381578091984169E-4</v>
      </c>
      <c r="J11" s="76">
        <f t="shared" si="1"/>
        <v>2.6599999918211752E-4</v>
      </c>
      <c r="K11" s="76">
        <f t="shared" si="2"/>
        <v>1.5700000201836987E-4</v>
      </c>
      <c r="L11" s="77">
        <f t="shared" si="3"/>
        <v>-2.7790000000203719E-3</v>
      </c>
      <c r="M11" s="76">
        <f t="shared" si="4"/>
        <v>-1.460000000009661E-4</v>
      </c>
      <c r="N11" s="77">
        <f t="shared" si="5"/>
        <v>3.0999999754868692E-4</v>
      </c>
      <c r="P11" s="138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8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1.7512530574034107E-3</v>
      </c>
      <c r="C12" s="73">
        <f>_xll.qlIndexFixing(Indexes!C12,FixingDate,TRUE,InterestRatesTrigger)</f>
        <v>2.6869999999858184E-3</v>
      </c>
      <c r="D12" s="73">
        <f>_xll.qlIndexFixing(Indexes!D12,FixingDate,TRUE,InterestRatesTrigger)</f>
        <v>3.8930000000000223E-3</v>
      </c>
      <c r="E12" s="74">
        <f>_xll.qlIndexFixing(Indexes!E12,FixingDate,TRUE,InterestRatesTrigger)</f>
        <v>3.7209999999999175E-3</v>
      </c>
      <c r="F12" s="138">
        <f>_xll.qlIndexFixing(Indexes!F12,FixingDate,TRUE,InterestRatesTrigger)</f>
        <v>2.1849999999985566E-3</v>
      </c>
      <c r="G12" s="83">
        <f>_xll.qlIndexFixing(Indexes!G12,FixingDate,TRUE,InterestRatesTrigger)</f>
        <v>1.2899999985973175E-3</v>
      </c>
      <c r="I12" s="79">
        <f t="shared" si="0"/>
        <v>-1.6606258705716289E-4</v>
      </c>
      <c r="J12" s="76">
        <f t="shared" si="1"/>
        <v>4.6999999986345291E-5</v>
      </c>
      <c r="K12" s="76">
        <f t="shared" si="2"/>
        <v>-5.6999995789570879E-5</v>
      </c>
      <c r="L12" s="77">
        <f t="shared" si="3"/>
        <v>-2.7109999994673613E-3</v>
      </c>
      <c r="M12" s="76">
        <f t="shared" si="4"/>
        <v>-1.1260000000204917E-4</v>
      </c>
      <c r="N12" s="77">
        <f t="shared" si="5"/>
        <v>2.7999999857975877E-4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8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1.8000750072973922E-3</v>
      </c>
      <c r="C13" s="73">
        <f>_xll.qlIndexFixing(Indexes!C13,FixingDate,TRUE,InterestRatesTrigger)</f>
        <v>2.6676986124946791E-3</v>
      </c>
      <c r="D13" s="73">
        <f>_xll.qlIndexFixing(Indexes!D13,FixingDate,TRUE,InterestRatesTrigger)</f>
        <v>3.7379999999996041E-3</v>
      </c>
      <c r="E13" s="74">
        <f>_xll.qlIndexFixing(Indexes!E13,FixingDate,TRUE,InterestRatesTrigger)</f>
        <v>3.8449999999999054E-3</v>
      </c>
      <c r="F13" s="138">
        <f>_xll.qlIndexFixing(Indexes!F13,FixingDate,TRUE,InterestRatesTrigger)</f>
        <v>2.6769999999966326E-3</v>
      </c>
      <c r="G13" s="83">
        <f>_xll.qlIndexFixing(Indexes!G13,FixingDate,TRUE,InterestRatesTrigger)</f>
        <v>1.3099999977323161E-3</v>
      </c>
      <c r="I13" s="79">
        <f t="shared" si="0"/>
        <v>-1.1741081877448883E-4</v>
      </c>
      <c r="J13" s="76">
        <f t="shared" si="1"/>
        <v>-6.9582958981086272E-5</v>
      </c>
      <c r="K13" s="76">
        <f t="shared" si="2"/>
        <v>-2.4499999878583928E-4</v>
      </c>
      <c r="L13" s="77">
        <f t="shared" si="3"/>
        <v>-2.6270000000007229E-3</v>
      </c>
      <c r="M13" s="76">
        <f t="shared" si="4"/>
        <v>-5.5500000003346709E-5</v>
      </c>
      <c r="N13" s="77">
        <f t="shared" si="5"/>
        <v>2.5999999770035106E-4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8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1.9340743093140618E-3</v>
      </c>
      <c r="C14" s="73">
        <f>_xll.qlIndexFixing(Indexes!C14,FixingDate,TRUE,InterestRatesTrigger)</f>
        <v>2.8530558132180634E-3</v>
      </c>
      <c r="D14" s="73">
        <f>_xll.qlIndexFixing(Indexes!D14,FixingDate,TRUE,InterestRatesTrigger)</f>
        <v>3.7960000000000298E-3</v>
      </c>
      <c r="E14" s="74">
        <f>_xll.qlIndexFixing(Indexes!E14,FixingDate,TRUE,InterestRatesTrigger)</f>
        <v>4.1400000000002815E-3</v>
      </c>
      <c r="F14" s="138">
        <f>_xll.qlIndexFixing(Indexes!F14,FixingDate,TRUE,InterestRatesTrigger)</f>
        <v>3.1271595699957576E-3</v>
      </c>
      <c r="G14" s="83">
        <f>_xll.qlIndexFixing(Indexes!G14,FixingDate,TRUE,InterestRatesTrigger)</f>
        <v>1.5000000000004034E-3</v>
      </c>
      <c r="I14" s="79">
        <f t="shared" si="0"/>
        <v>1.3374759665313969E-5</v>
      </c>
      <c r="J14" s="76">
        <f t="shared" si="1"/>
        <v>1.2517354640741423E-4</v>
      </c>
      <c r="K14" s="76">
        <f t="shared" si="2"/>
        <v>-2.3357894661579478E-4</v>
      </c>
      <c r="L14" s="77">
        <f t="shared" si="3"/>
        <v>-2.3731961145175917E-3</v>
      </c>
      <c r="M14" s="76">
        <f t="shared" si="4"/>
        <v>-4.5407948618091977E-5</v>
      </c>
      <c r="N14" s="77">
        <f t="shared" si="5"/>
        <v>4.0881228182915023E-4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8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2.1167572477263346E-3</v>
      </c>
      <c r="C15" s="73">
        <f>_xll.qlIndexFixing(Indexes!C15,FixingDate,TRUE,InterestRatesTrigger)</f>
        <v>3.0432459358852109E-3</v>
      </c>
      <c r="D15" s="73">
        <f>_xll.qlIndexFixing(Indexes!D15,FixingDate,TRUE,InterestRatesTrigger)</f>
        <v>3.8999999996715846E-3</v>
      </c>
      <c r="E15" s="74">
        <f>_xll.qlIndexFixing(Indexes!E15,FixingDate,TRUE,InterestRatesTrigger)</f>
        <v>4.4319999999999655E-3</v>
      </c>
      <c r="F15" s="138">
        <f>_xll.qlIndexFixing(Indexes!F15,FixingDate,TRUE,InterestRatesTrigger)</f>
        <v>3.5627978699976134E-3</v>
      </c>
      <c r="G15" s="83">
        <f>_xll.qlIndexFixing(Indexes!G15,FixingDate,TRUE,InterestRatesTrigger)</f>
        <v>1.6900000000000738E-3</v>
      </c>
      <c r="I15" s="79">
        <f t="shared" si="0"/>
        <v>8.1122869244593283E-5</v>
      </c>
      <c r="J15" s="76">
        <f t="shared" si="1"/>
        <v>2.4175804212558114E-4</v>
      </c>
      <c r="K15" s="76">
        <f t="shared" si="2"/>
        <v>-1.7600000029084541E-4</v>
      </c>
      <c r="L15" s="77">
        <f t="shared" si="3"/>
        <v>-2.1099999999997432E-3</v>
      </c>
      <c r="M15" s="76">
        <f t="shared" si="4"/>
        <v>-1.0620213000212637E-4</v>
      </c>
      <c r="N15" s="77">
        <f t="shared" si="5"/>
        <v>5.6999999996055302E-4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8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2.3602158953843978E-3</v>
      </c>
      <c r="C16" s="73">
        <f>_xll.qlIndexFixing(Indexes!C16,FixingDate,TRUE,InterestRatesTrigger)</f>
        <v>3.2629338633132789E-3</v>
      </c>
      <c r="D16" s="73">
        <f>_xll.qlIndexFixing(Indexes!D16,FixingDate,TRUE,InterestRatesTrigger)</f>
        <v>4.0420000000000143E-3</v>
      </c>
      <c r="E16" s="74">
        <f>_xll.qlIndexFixing(Indexes!E16,FixingDate,TRUE,InterestRatesTrigger)</f>
        <v>4.7339999999997861E-3</v>
      </c>
      <c r="F16" s="138">
        <f>_xll.qlIndexFixing(Indexes!F16,FixingDate,TRUE,InterestRatesTrigger)</f>
        <v>4.041999999999585E-3</v>
      </c>
      <c r="G16" s="83">
        <f>_xll.qlIndexFixing(Indexes!G16,FixingDate,TRUE,InterestRatesTrigger)</f>
        <v>1.8799999999997671E-3</v>
      </c>
      <c r="I16" s="79">
        <f t="shared" si="0"/>
        <v>3.246601310108576E-4</v>
      </c>
      <c r="J16" s="76">
        <f t="shared" si="1"/>
        <v>3.4455717670605701E-4</v>
      </c>
      <c r="K16" s="76">
        <f t="shared" si="2"/>
        <v>-9.6000000000110754E-5</v>
      </c>
      <c r="L16" s="77">
        <f t="shared" si="3"/>
        <v>-1.8380000000003628E-3</v>
      </c>
      <c r="M16" s="76">
        <f t="shared" si="4"/>
        <v>-9.5600000000283132E-5</v>
      </c>
      <c r="N16" s="77">
        <f t="shared" si="5"/>
        <v>7.2999999994978059E-4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8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2.6037074380818605E-3</v>
      </c>
      <c r="C17" s="73">
        <f>_xll.qlIndexFixing(Indexes!C17,FixingDate,TRUE,InterestRatesTrigger)</f>
        <v>3.5031073096063355E-3</v>
      </c>
      <c r="D17" s="73">
        <f>_xll.qlIndexFixing(Indexes!D17,FixingDate,TRUE,InterestRatesTrigger)</f>
        <v>4.3020453708402396E-3</v>
      </c>
      <c r="E17" s="74">
        <f>_xll.qlIndexFixing(Indexes!E17,FixingDate,TRUE,InterestRatesTrigger)</f>
        <v>5.0606852191151823E-3</v>
      </c>
      <c r="F17" s="138">
        <f>_xll.qlIndexFixing(Indexes!F17,FixingDate,TRUE,InterestRatesTrigger)</f>
        <v>4.2509599207672969E-3</v>
      </c>
      <c r="G17" s="83">
        <f>_xll.qlIndexFixing(Indexes!G17,FixingDate,TRUE,InterestRatesTrigger)</f>
        <v>2.1500000000002359E-3</v>
      </c>
      <c r="I17" s="79">
        <f t="shared" si="0"/>
        <v>4.8383415006931227E-4</v>
      </c>
      <c r="J17" s="76">
        <f t="shared" si="1"/>
        <v>5.0178016957346926E-4</v>
      </c>
      <c r="K17" s="76">
        <f t="shared" si="2"/>
        <v>9.2517592442346343E-5</v>
      </c>
      <c r="L17" s="77">
        <f t="shared" si="3"/>
        <v>-1.5415820047438465E-3</v>
      </c>
      <c r="M17" s="76">
        <f t="shared" si="4"/>
        <v>-4.2654007922953222E-4</v>
      </c>
      <c r="N17" s="77">
        <f t="shared" si="5"/>
        <v>9.6999999995134225E-4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8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2.8779256533169491E-3</v>
      </c>
      <c r="C18" s="73">
        <f>_xll.qlIndexFixing(Indexes!C18,FixingDate,TRUE,InterestRatesTrigger)</f>
        <v>3.7881052836854952E-3</v>
      </c>
      <c r="D18" s="73">
        <f>_xll.qlIndexFixing(Indexes!D18,FixingDate,TRUE,InterestRatesTrigger)</f>
        <v>4.6291595782975547E-3</v>
      </c>
      <c r="E18" s="74">
        <f>_xll.qlIndexFixing(Indexes!E18,FixingDate,TRUE,InterestRatesTrigger)</f>
        <v>5.4418256442236267E-3</v>
      </c>
      <c r="F18" s="138">
        <f>_xll.qlIndexFixing(Indexes!F18,FixingDate,TRUE,InterestRatesTrigger)</f>
        <v>4.4458632828907651E-3</v>
      </c>
      <c r="G18" s="83">
        <f>_xll.qlIndexFixing(Indexes!G18,FixingDate,TRUE,InterestRatesTrigger)</f>
        <v>2.4300000000000137E-3</v>
      </c>
      <c r="I18" s="79">
        <f t="shared" si="0"/>
        <v>6.8440922612108233E-4</v>
      </c>
      <c r="J18" s="76">
        <f t="shared" si="1"/>
        <v>7.1379488492989132E-4</v>
      </c>
      <c r="K18" s="76">
        <f t="shared" si="2"/>
        <v>3.4174862456933051E-4</v>
      </c>
      <c r="L18" s="77">
        <f t="shared" si="3"/>
        <v>-1.1957958171235862E-3</v>
      </c>
      <c r="M18" s="76">
        <f t="shared" si="4"/>
        <v>1.0493192686184764E-4</v>
      </c>
      <c r="N18" s="77">
        <f t="shared" si="5"/>
        <v>1.2099999999419389E-3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8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3.1904330011605494E-3</v>
      </c>
      <c r="C19" s="73">
        <f>_xll.qlIndexFixing(Indexes!C19,FixingDate,TRUE,InterestRatesTrigger)</f>
        <v>4.1162919571951879E-3</v>
      </c>
      <c r="D19" s="73">
        <f>_xll.qlIndexFixing(Indexes!D19,FixingDate,TRUE,InterestRatesTrigger)</f>
        <v>4.9249810508183332E-3</v>
      </c>
      <c r="E19" s="74">
        <f>_xll.qlIndexFixing(Indexes!E19,FixingDate,TRUE,InterestRatesTrigger)</f>
        <v>5.8649999999992267E-3</v>
      </c>
      <c r="F19" s="138">
        <f>_xll.qlIndexFixing(Indexes!F19,FixingDate,TRUE,InterestRatesTrigger)</f>
        <v>4.6539593619433781E-3</v>
      </c>
      <c r="G19" s="83">
        <f>_xll.qlIndexFixing(Indexes!G19,FixingDate,TRUE,InterestRatesTrigger)</f>
        <v>2.7000000000002291E-3</v>
      </c>
      <c r="I19" s="79">
        <f t="shared" si="0"/>
        <v>9.9695807375554729E-4</v>
      </c>
      <c r="J19" s="76">
        <f t="shared" si="1"/>
        <v>9.7607761393177011E-4</v>
      </c>
      <c r="K19" s="76">
        <f t="shared" si="2"/>
        <v>5.6618342054377217E-4</v>
      </c>
      <c r="L19" s="77">
        <f t="shared" si="3"/>
        <v>-8.0699999999615801E-4</v>
      </c>
      <c r="M19" s="76">
        <f t="shared" si="4"/>
        <v>6.1605777386772049E-4</v>
      </c>
      <c r="N19" s="77">
        <f t="shared" si="5"/>
        <v>1.4499999999543413E-3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8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3.4884926077874902E-3</v>
      </c>
      <c r="C20" s="73">
        <f>_xll.qlIndexFixing(Indexes!C20,FixingDate,TRUE,InterestRatesTrigger)</f>
        <v>4.4265509743601121E-3</v>
      </c>
      <c r="D20" s="73">
        <f>_xll.qlIndexFixing(Indexes!D20,FixingDate,TRUE,InterestRatesTrigger)</f>
        <v>5.2251818032534409E-3</v>
      </c>
      <c r="E20" s="74">
        <f>_xll.qlIndexFixing(Indexes!E20,FixingDate,TRUE,InterestRatesTrigger)</f>
        <v>6.2499054073254547E-3</v>
      </c>
      <c r="F20" s="138">
        <f>_xll.qlIndexFixing(Indexes!F20,FixingDate,TRUE,InterestRatesTrigger)</f>
        <v>4.9227862864673231E-3</v>
      </c>
      <c r="G20" s="83">
        <f>_xll.qlIndexFixing(Indexes!G20,FixingDate,TRUE,InterestRatesTrigger)</f>
        <v>2.9999999999998001E-3</v>
      </c>
      <c r="I20" s="79">
        <f t="shared" si="0"/>
        <v>1.198993340066117E-3</v>
      </c>
      <c r="J20" s="76">
        <f t="shared" si="1"/>
        <v>1.2050672523243461E-3</v>
      </c>
      <c r="K20" s="76">
        <f t="shared" si="2"/>
        <v>7.8357293162035872E-4</v>
      </c>
      <c r="L20" s="77">
        <f t="shared" si="3"/>
        <v>-4.6396582256135084E-4</v>
      </c>
      <c r="M20" s="76">
        <f t="shared" si="4"/>
        <v>9.1230736665317246E-4</v>
      </c>
      <c r="N20" s="77">
        <f t="shared" si="5"/>
        <v>1.6899999999997902E-3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8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3.8195025011641408E-3</v>
      </c>
      <c r="C21" s="73">
        <f>_xll.qlIndexFixing(Indexes!C21,FixingDate,TRUE,InterestRatesTrigger)</f>
        <v>4.76766866299712E-3</v>
      </c>
      <c r="D21" s="73">
        <f>_xll.qlIndexFixing(Indexes!D21,FixingDate,TRUE,InterestRatesTrigger)</f>
        <v>5.5387576026672868E-3</v>
      </c>
      <c r="E21" s="74">
        <f>_xll.qlIndexFixing(Indexes!E21,FixingDate,TRUE,InterestRatesTrigger)</f>
        <v>6.6699683074733836E-3</v>
      </c>
      <c r="F21" s="138">
        <f>_xll.qlIndexFixing(Indexes!F21,FixingDate,TRUE,InterestRatesTrigger)</f>
        <v>5.2167021938322863E-3</v>
      </c>
      <c r="G21" s="83">
        <f>_xll.qlIndexFixing(Indexes!G21,FixingDate,TRUE,InterestRatesTrigger)</f>
        <v>3.3300000000000764E-3</v>
      </c>
      <c r="I21" s="79">
        <f t="shared" si="0"/>
        <v>1.4484734275997725E-3</v>
      </c>
      <c r="J21" s="76">
        <f t="shared" si="1"/>
        <v>1.4603037985336026E-3</v>
      </c>
      <c r="K21" s="76">
        <f t="shared" si="2"/>
        <v>1.0123526441632325E-3</v>
      </c>
      <c r="L21" s="77">
        <f t="shared" si="3"/>
        <v>-9.3107083277167539E-5</v>
      </c>
      <c r="M21" s="76">
        <f t="shared" si="4"/>
        <v>1.1884362577127949E-3</v>
      </c>
      <c r="N21" s="77">
        <f t="shared" si="5"/>
        <v>1.9800000000002073E-3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8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4.1608338342458383E-3</v>
      </c>
      <c r="C22" s="73">
        <f>_xll.qlIndexFixing(Indexes!C22,FixingDate,TRUE,InterestRatesTrigger)</f>
        <v>5.1164080896460712E-3</v>
      </c>
      <c r="D22" s="73">
        <f>_xll.qlIndexFixing(Indexes!D22,FixingDate,TRUE,InterestRatesTrigger)</f>
        <v>5.8442044417517831E-3</v>
      </c>
      <c r="E22" s="83">
        <f>_xll.qlIndexFixing(Indexes!E22,FixingDate,TRUE,InterestRatesTrigger)</f>
        <v>7.1080000000050868E-3</v>
      </c>
      <c r="F22" s="138">
        <f>_xll.qlIndexFixing(Indexes!F22,FixingDate,TRUE,InterestRatesTrigger)</f>
        <v>5.510882072607126E-3</v>
      </c>
      <c r="G22" s="83">
        <f>_xll.qlIndexFixing(Indexes!G22,FixingDate,TRUE,InterestRatesTrigger)</f>
        <v>3.629999999999974E-3</v>
      </c>
      <c r="I22" s="79">
        <f t="shared" si="0"/>
        <v>1.7011872763160671E-3</v>
      </c>
      <c r="J22" s="76">
        <f t="shared" si="1"/>
        <v>1.7095496146802935E-3</v>
      </c>
      <c r="K22" s="76">
        <f t="shared" si="2"/>
        <v>1.2187884698280135E-3</v>
      </c>
      <c r="L22" s="84">
        <f t="shared" si="3"/>
        <v>2.7600000004809715E-4</v>
      </c>
      <c r="M22" s="76">
        <f t="shared" si="4"/>
        <v>1.4628452838336128E-3</v>
      </c>
      <c r="N22" s="84">
        <f t="shared" si="5"/>
        <v>2.2200000000000045E-3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8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#20150916</v>
      </c>
      <c r="B23" s="62">
        <f>(_xll.qlYieldTSDiscount(B$4,SettlementDate,,InterestRatesTrigger)/_xll.qlYieldTSDiscount(B$4,Indexes!$A23,,InterestRatesTrigger)-1)/Indexes!$K23</f>
        <v>2.3762006304134265E-3</v>
      </c>
      <c r="C23" s="56">
        <f>(_xll.qlYieldTSDiscount(C$4,SettlementDate,,InterestRatesTrigger)/_xll.qlYieldTSDiscount(C$4,Indexes!$A23,,InterestRatesTrigger)-1)/Indexes!$K23</f>
        <v>3.2779692387773867E-3</v>
      </c>
      <c r="D23" s="56">
        <f>(_xll.qlYieldTSDiscount(D$4,SettlementDate,,InterestRatesTrigger)/_xll.qlYieldTSDiscount(D$4,Indexes!$A23,,InterestRatesTrigger)-1)/Indexes!$K23</f>
        <v>4.055661549079082E-3</v>
      </c>
      <c r="E23" s="56">
        <f>(_xll.qlYieldTSDiscount(E$4,SettlementDate,,InterestRatesTrigger)/_xll.qlYieldTSDiscount(E$4,Indexes!$A23,,InterestRatesTrigger)-1)/Indexes!$K23</f>
        <v>4.7544140897827049E-3</v>
      </c>
      <c r="F23" s="56">
        <f>(_xll.qlYieldTSDiscount(F$4,SettlementDate,,InterestRatesTrigger)/_xll.qlYieldTSDiscount(F$4,Indexes!$A23,,InterestRatesTrigger)-1)/Indexes!$K23</f>
        <v>4.0756978000000312E-3</v>
      </c>
      <c r="G23" s="108">
        <f>(_xll.qlYieldTSDiscount(G$4,SettlementDate,,InterestRatesTrigger)/_xll.qlYieldTSDiscount(G$4,Indexes!$A23,,InterestRatesTrigger)-1)/Indexes!$K23</f>
        <v>1.8957595841127561E-3</v>
      </c>
      <c r="H23" s="58"/>
      <c r="I23" s="178">
        <f t="shared" si="0"/>
        <v>3.567241320089295E-4</v>
      </c>
      <c r="J23" s="179">
        <f t="shared" si="1"/>
        <v>3.5298209750111867E-4</v>
      </c>
      <c r="K23" s="179">
        <f t="shared" si="2"/>
        <v>-8.6926377501008942E-5</v>
      </c>
      <c r="L23" s="179">
        <f t="shared" si="3"/>
        <v>-1.8195791139184042E-3</v>
      </c>
      <c r="M23" s="179">
        <f t="shared" si="4"/>
        <v>-9.9140126121098973E-5</v>
      </c>
      <c r="N23" s="165">
        <f t="shared" si="5"/>
        <v>7.4390646241158658E-4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#20151216</v>
      </c>
      <c r="B24" s="70">
        <f>(_xll.qlYieldTSDiscount(B$4,SettlementDate,,InterestRatesTrigger)/_xll.qlYieldTSDiscount(B$4,Indexes!$A24,,InterestRatesTrigger)-1)/Indexes!$K24</f>
        <v>3.2105700347775305E-3</v>
      </c>
      <c r="C24" s="65">
        <f>(_xll.qlYieldTSDiscount(C$4,SettlementDate,,InterestRatesTrigger)/_xll.qlYieldTSDiscount(C$4,Indexes!$A24,,InterestRatesTrigger)-1)/Indexes!$K24</f>
        <v>4.1373631783829653E-3</v>
      </c>
      <c r="D24" s="65">
        <f>(_xll.qlYieldTSDiscount(D$4,SettlementDate,,InterestRatesTrigger)/_xll.qlYieldTSDiscount(D$4,Indexes!$A24,,InterestRatesTrigger)-1)/Indexes!$K24</f>
        <v>4.9444849833318334E-3</v>
      </c>
      <c r="E24" s="65">
        <f>(_xll.qlYieldTSDiscount(E$4,SettlementDate,,InterestRatesTrigger)/_xll.qlYieldTSDiscount(E$4,Indexes!$A24,,InterestRatesTrigger)-1)/Indexes!$K24</f>
        <v>5.8915083786132754E-3</v>
      </c>
      <c r="F24" s="65">
        <f>(_xll.qlYieldTSDiscount(F$4,SettlementDate,,InterestRatesTrigger)/_xll.qlYieldTSDiscount(F$4,Indexes!$A24,,InterestRatesTrigger)-1)/Indexes!$K24</f>
        <v>4.6669723532818145E-3</v>
      </c>
      <c r="G24" s="81">
        <f>(_xll.qlYieldTSDiscount(G$4,SettlementDate,,InterestRatesTrigger)/_xll.qlYieldTSDiscount(G$4,Indexes!$A24,,InterestRatesTrigger)-1)/Indexes!$K24</f>
        <v>2.7188002486869343E-3</v>
      </c>
      <c r="H24" s="58"/>
      <c r="I24" s="180">
        <f t="shared" ref="I24:N24" si="6">B24-P24</f>
        <v>2.9893562738102838E-4</v>
      </c>
      <c r="J24" s="181">
        <f t="shared" si="6"/>
        <v>4.2991570283149125E-4</v>
      </c>
      <c r="K24" s="181">
        <f t="shared" si="6"/>
        <v>5.1162258856724679E-6</v>
      </c>
      <c r="L24" s="181">
        <f t="shared" si="6"/>
        <v>-1.2237303417551946E-3</v>
      </c>
      <c r="M24" s="181">
        <f t="shared" si="6"/>
        <v>4.4806540188646951E-4</v>
      </c>
      <c r="N24" s="168">
        <f t="shared" si="6"/>
        <v>1.1134373953607644E-3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#20151230</v>
      </c>
      <c r="B25" s="78">
        <f>(_xll.qlYieldTSDiscount(B$4,SettlementDate,,InterestRatesTrigger)/_xll.qlYieldTSDiscount(B$4,Indexes!$A25,,InterestRatesTrigger)-1)/Indexes!$K25</f>
        <v>3.3533296770164797E-3</v>
      </c>
      <c r="C25" s="72">
        <f>(_xll.qlYieldTSDiscount(C$4,SettlementDate,,InterestRatesTrigger)/_xll.qlYieldTSDiscount(C$4,Indexes!$A25,,InterestRatesTrigger)-1)/Indexes!$K25</f>
        <v>4.2862690926301853E-3</v>
      </c>
      <c r="D25" s="72">
        <f>(_xll.qlYieldTSDiscount(D$4,SettlementDate,,InterestRatesTrigger)/_xll.qlYieldTSDiscount(D$4,Indexes!$A25,,InterestRatesTrigger)-1)/Indexes!$K25</f>
        <v>5.0879780621334919E-3</v>
      </c>
      <c r="E25" s="72">
        <f>(_xll.qlYieldTSDiscount(E$4,SettlementDate,,InterestRatesTrigger)/_xll.qlYieldTSDiscount(E$4,Indexes!$A25,,InterestRatesTrigger)-1)/Indexes!$K25</f>
        <v>6.0769921734790157E-3</v>
      </c>
      <c r="F25" s="78">
        <f>(_xll.qlYieldTSDiscount(F$4,SettlementDate,,InterestRatesTrigger)/_xll.qlYieldTSDiscount(F$4,Indexes!$A25,,InterestRatesTrigger)-1)/Indexes!$K25</f>
        <v>4.799598470871763E-3</v>
      </c>
      <c r="G25" s="74">
        <f>(_xll.qlYieldTSDiscount(G$4,SettlementDate,,InterestRatesTrigger)/_xll.qlYieldTSDiscount(G$4,Indexes!$A25,,InterestRatesTrigger)-1)/Indexes!$K25</f>
        <v>2.8597888351401977E-3</v>
      </c>
      <c r="I25" s="162">
        <f t="shared" si="0"/>
        <v>1.3015519217377406E-3</v>
      </c>
      <c r="J25" s="163">
        <f t="shared" si="1"/>
        <v>1.3248092610163315E-3</v>
      </c>
      <c r="K25" s="163">
        <f t="shared" si="2"/>
        <v>9.163911399450381E-4</v>
      </c>
      <c r="L25" s="164">
        <f t="shared" si="3"/>
        <v>-5.0925902504021618E-4</v>
      </c>
      <c r="M25" s="162">
        <f t="shared" si="4"/>
        <v>4.013497156250918E-4</v>
      </c>
      <c r="N25" s="164">
        <f t="shared" si="5"/>
        <v>1.6965431807170579E-3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#20151231</v>
      </c>
      <c r="B26" s="78">
        <f>(_xll.qlYieldTSDiscount(B$4,SettlementDate,,InterestRatesTrigger)/_xll.qlYieldTSDiscount(B$4,Indexes!$A26,,InterestRatesTrigger)-1)/Indexes!$K26</f>
        <v>3.3636415985202448E-3</v>
      </c>
      <c r="C26" s="72">
        <f>(_xll.qlYieldTSDiscount(C$4,SettlementDate,,InterestRatesTrigger)/_xll.qlYieldTSDiscount(C$4,Indexes!$A26,,InterestRatesTrigger)-1)/Indexes!$K26</f>
        <v>4.2969944036566569E-3</v>
      </c>
      <c r="D26" s="72">
        <f>(_xll.qlYieldTSDiscount(D$4,SettlementDate,,InterestRatesTrigger)/_xll.qlYieldTSDiscount(D$4,Indexes!$A26,,InterestRatesTrigger)-1)/Indexes!$K26</f>
        <v>5.0985127140198818E-3</v>
      </c>
      <c r="E26" s="72">
        <f>(_xll.qlYieldTSDiscount(E$4,SettlementDate,,InterestRatesTrigger)/_xll.qlYieldTSDiscount(E$4,Indexes!$A26,,InterestRatesTrigger)-1)/Indexes!$K26</f>
        <v>6.090256738008496E-3</v>
      </c>
      <c r="F26" s="78">
        <f>(_xll.qlYieldTSDiscount(F$4,SettlementDate,,InterestRatesTrigger)/_xll.qlYieldTSDiscount(F$4,Indexes!$A26,,InterestRatesTrigger)-1)/Indexes!$K26</f>
        <v>4.8090732001198387E-3</v>
      </c>
      <c r="G26" s="74">
        <f>(_xll.qlYieldTSDiscount(G$4,SettlementDate,,InterestRatesTrigger)/_xll.qlYieldTSDiscount(G$4,Indexes!$A26,,InterestRatesTrigger)-1)/Indexes!$K26</f>
        <v>2.8703468384503284E-3</v>
      </c>
      <c r="I26" s="162">
        <f t="shared" si="0"/>
        <v>1.3081191830394967E-3</v>
      </c>
      <c r="J26" s="163">
        <f t="shared" si="1"/>
        <v>1.3327078532638097E-3</v>
      </c>
      <c r="K26" s="163">
        <f t="shared" si="2"/>
        <v>9.2442830284486521E-4</v>
      </c>
      <c r="L26" s="164">
        <f t="shared" si="3"/>
        <v>-4.9703852628490627E-4</v>
      </c>
      <c r="M26" s="162">
        <f t="shared" si="4"/>
        <v>3.9220767870434738E-4</v>
      </c>
      <c r="N26" s="164">
        <f t="shared" si="5"/>
        <v>1.7060976915124161E-3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#20160104</v>
      </c>
      <c r="B27" s="78">
        <f>(_xll.qlYieldTSDiscount(B$4,SettlementDate,,InterestRatesTrigger)/_xll.qlYieldTSDiscount(B$4,Indexes!$A27,,InterestRatesTrigger)-1)/Indexes!$K27</f>
        <v>3.4050343861629934E-3</v>
      </c>
      <c r="C27" s="72">
        <f>(_xll.qlYieldTSDiscount(C$4,SettlementDate,,InterestRatesTrigger)/_xll.qlYieldTSDiscount(C$4,Indexes!$A27,,InterestRatesTrigger)-1)/Indexes!$K27</f>
        <v>4.3400076360057055E-3</v>
      </c>
      <c r="D27" s="72">
        <f>(_xll.qlYieldTSDiscount(D$4,SettlementDate,,InterestRatesTrigger)/_xll.qlYieldTSDiscount(D$4,Indexes!$A27,,InterestRatesTrigger)-1)/Indexes!$K27</f>
        <v>5.1407802910432513E-3</v>
      </c>
      <c r="E27" s="72">
        <f>(_xll.qlYieldTSDiscount(E$4,SettlementDate,,InterestRatesTrigger)/_xll.qlYieldTSDiscount(E$4,Indexes!$A27,,InterestRatesTrigger)-1)/Indexes!$K27</f>
        <v>6.1433647038243271E-3</v>
      </c>
      <c r="F27" s="78">
        <f>(_xll.qlYieldTSDiscount(F$4,SettlementDate,,InterestRatesTrigger)/_xll.qlYieldTSDiscount(F$4,Indexes!$A27,,InterestRatesTrigger)-1)/Indexes!$K27</f>
        <v>4.8469741599696395E-3</v>
      </c>
      <c r="G27" s="74">
        <f>(_xll.qlYieldTSDiscount(G$4,SettlementDate,,InterestRatesTrigger)/_xll.qlYieldTSDiscount(G$4,Indexes!$A27,,InterestRatesTrigger)-1)/Indexes!$K27</f>
        <v>2.9130330891697222E-3</v>
      </c>
      <c r="I27" s="162">
        <f t="shared" si="0"/>
        <v>1.3418703893058842E-3</v>
      </c>
      <c r="J27" s="163">
        <f t="shared" si="1"/>
        <v>1.3701506373423912E-3</v>
      </c>
      <c r="K27" s="163">
        <f t="shared" si="2"/>
        <v>9.6167749294897176E-4</v>
      </c>
      <c r="L27" s="164">
        <f t="shared" si="3"/>
        <v>-4.4602887358329273E-4</v>
      </c>
      <c r="M27" s="162">
        <f t="shared" si="4"/>
        <v>3.9287526542143916E-4</v>
      </c>
      <c r="N27" s="164">
        <f t="shared" si="5"/>
        <v>1.7467380617169875E-3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#20160105</v>
      </c>
      <c r="B28" s="70">
        <f>(_xll.qlYieldTSDiscount(B$4,SettlementDate,,InterestRatesTrigger)/_xll.qlYieldTSDiscount(B$4,Indexes!$A28,,InterestRatesTrigger)-1)/Indexes!$K28</f>
        <v>3.415418271784207E-3</v>
      </c>
      <c r="C28" s="64">
        <f>(_xll.qlYieldTSDiscount(C$4,SettlementDate,,InterestRatesTrigger)/_xll.qlYieldTSDiscount(C$4,Indexes!$A28,,InterestRatesTrigger)-1)/Indexes!$K28</f>
        <v>4.3507884324947687E-3</v>
      </c>
      <c r="D28" s="64">
        <f>(_xll.qlYieldTSDiscount(D$4,SettlementDate,,InterestRatesTrigger)/_xll.qlYieldTSDiscount(D$4,Indexes!$A28,,InterestRatesTrigger)-1)/Indexes!$K28</f>
        <v>5.1513609131916237E-3</v>
      </c>
      <c r="E28" s="64">
        <f>(_xll.qlYieldTSDiscount(E$4,SettlementDate,,InterestRatesTrigger)/_xll.qlYieldTSDiscount(E$4,Indexes!$A28,,InterestRatesTrigger)-1)/Indexes!$K28</f>
        <v>6.1566562415607288E-3</v>
      </c>
      <c r="F28" s="70">
        <f>(_xll.qlYieldTSDiscount(F$4,SettlementDate,,InterestRatesTrigger)/_xll.qlYieldTSDiscount(F$4,Indexes!$A28,,InterestRatesTrigger)-1)/Indexes!$K28</f>
        <v>4.8564499204260085E-3</v>
      </c>
      <c r="G28" s="66">
        <f>(_xll.qlYieldTSDiscount(G$4,SettlementDate,,InterestRatesTrigger)/_xll.qlYieldTSDiscount(G$4,Indexes!$A28,,InterestRatesTrigger)-1)/Indexes!$K28</f>
        <v>2.9238037977916231E-3</v>
      </c>
      <c r="I28" s="166">
        <f t="shared" si="0"/>
        <v>1.3483983432928679E-3</v>
      </c>
      <c r="J28" s="167">
        <f t="shared" si="1"/>
        <v>1.3781858412935926E-3</v>
      </c>
      <c r="K28" s="167">
        <f t="shared" si="2"/>
        <v>9.6973892868021556E-4</v>
      </c>
      <c r="L28" s="168">
        <f t="shared" si="3"/>
        <v>-4.3379155451794653E-4</v>
      </c>
      <c r="M28" s="166">
        <f t="shared" si="4"/>
        <v>3.8373439249788418E-4</v>
      </c>
      <c r="N28" s="168">
        <f t="shared" si="5"/>
        <v>1.7564646725628573E-3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#20161229</v>
      </c>
      <c r="B29" s="72">
        <f>(_xll.qlYieldTSDiscount(B$4,SettlementDate,,InterestRatesTrigger)/_xll.qlYieldTSDiscount(B$4,Indexes!$A29,,InterestRatesTrigger)-1)/Indexes!$K29</f>
        <v>7.492909779988218E-3</v>
      </c>
      <c r="C29" s="72">
        <f>(_xll.qlYieldTSDiscount(C$4,SettlementDate,,InterestRatesTrigger)/_xll.qlYieldTSDiscount(C$4,Indexes!$A29,,InterestRatesTrigger)-1)/Indexes!$K29</f>
        <v>8.5531438925202496E-3</v>
      </c>
      <c r="D29" s="72">
        <f>(_xll.qlYieldTSDiscount(D$4,SettlementDate,,InterestRatesTrigger)/_xll.qlYieldTSDiscount(D$4,Indexes!$A29,,InterestRatesTrigger)-1)/Indexes!$K29</f>
        <v>9.2738515080678565E-3</v>
      </c>
      <c r="E29" s="72">
        <f>(_xll.qlYieldTSDiscount(E$4,SettlementDate,,InterestRatesTrigger)/_xll.qlYieldTSDiscount(E$4,Indexes!$A29,,InterestRatesTrigger)-1)/Indexes!$K29</f>
        <v>1.0679830290109403E-2</v>
      </c>
      <c r="F29" s="78">
        <f>(_xll.qlYieldTSDiscount(F$4,SettlementDate,,InterestRatesTrigger)/_xll.qlYieldTSDiscount(F$4,Indexes!$A29,,InterestRatesTrigger)-1)/Indexes!$K29</f>
        <v>8.744649016547236E-3</v>
      </c>
      <c r="G29" s="74">
        <f>(_xll.qlYieldTSDiscount(G$4,SettlementDate,,InterestRatesTrigger)/_xll.qlYieldTSDiscount(G$4,Indexes!$A29,,InterestRatesTrigger)-1)/Indexes!$K29</f>
        <v>6.8865449614510322E-3</v>
      </c>
      <c r="I29" s="162">
        <f t="shared" ref="I29:I88" si="7">B29-P29</f>
        <v>4.2411285645176048E-3</v>
      </c>
      <c r="J29" s="163">
        <f>C29-Q29</f>
        <v>4.4557292976717044E-3</v>
      </c>
      <c r="K29" s="163">
        <f t="shared" ref="K29:K88" si="8">D29-R29</f>
        <v>3.9214835877108582E-3</v>
      </c>
      <c r="L29" s="164">
        <f t="shared" ref="L29:L88" si="9">E29-S29</f>
        <v>3.1379811733479738E-3</v>
      </c>
      <c r="M29" s="163">
        <f t="shared" ref="M29:M88" si="10">F29-T29</f>
        <v>4.2251288902371373E-3</v>
      </c>
      <c r="N29" s="164">
        <f t="shared" ref="N29:N88" si="11">G29-U29</f>
        <v>5.0004071732622562E-3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#20161230</v>
      </c>
      <c r="B30" s="72">
        <f>(_xll.qlYieldTSDiscount(B$4,SettlementDate,,InterestRatesTrigger)/_xll.qlYieldTSDiscount(B$4,Indexes!$A30,,InterestRatesTrigger)-1)/Indexes!$K30</f>
        <v>7.5042010759019126E-3</v>
      </c>
      <c r="C30" s="72">
        <f>(_xll.qlYieldTSDiscount(C$4,SettlementDate,,InterestRatesTrigger)/_xll.qlYieldTSDiscount(C$4,Indexes!$A30,,InterestRatesTrigger)-1)/Indexes!$K30</f>
        <v>8.5650403856252014E-3</v>
      </c>
      <c r="D30" s="72">
        <f>(_xll.qlYieldTSDiscount(D$4,SettlementDate,,InterestRatesTrigger)/_xll.qlYieldTSDiscount(D$4,Indexes!$A30,,InterestRatesTrigger)-1)/Indexes!$K30</f>
        <v>9.2858370672417433E-3</v>
      </c>
      <c r="E30" s="72">
        <f>(_xll.qlYieldTSDiscount(E$4,SettlementDate,,InterestRatesTrigger)/_xll.qlYieldTSDiscount(E$4,Indexes!$A30,,InterestRatesTrigger)-1)/Indexes!$K30</f>
        <v>1.0688788797293215E-2</v>
      </c>
      <c r="F30" s="78">
        <f>(_xll.qlYieldTSDiscount(F$4,SettlementDate,,InterestRatesTrigger)/_xll.qlYieldTSDiscount(F$4,Indexes!$A30,,InterestRatesTrigger)-1)/Indexes!$K30</f>
        <v>8.7559957608539154E-3</v>
      </c>
      <c r="G30" s="74">
        <f>(_xll.qlYieldTSDiscount(G$4,SettlementDate,,InterestRatesTrigger)/_xll.qlYieldTSDiscount(G$4,Indexes!$A30,,InterestRatesTrigger)-1)/Indexes!$K30</f>
        <v>6.898030344167352E-3</v>
      </c>
      <c r="I30" s="162">
        <f t="shared" si="7"/>
        <v>4.2490748940420004E-3</v>
      </c>
      <c r="J30" s="163">
        <f>C30-Q30</f>
        <v>4.4635271271235653E-3</v>
      </c>
      <c r="K30" s="163">
        <f t="shared" si="8"/>
        <v>3.9291776643656665E-3</v>
      </c>
      <c r="L30" s="164">
        <f t="shared" si="9"/>
        <v>3.1424105342050266E-3</v>
      </c>
      <c r="M30" s="163">
        <f t="shared" si="10"/>
        <v>4.2328473791613166E-3</v>
      </c>
      <c r="N30" s="164">
        <f t="shared" si="11"/>
        <v>5.0088999370206857E-3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#20170103</v>
      </c>
      <c r="B31" s="72">
        <f>(_xll.qlYieldTSDiscount(B$4,SettlementDate,,InterestRatesTrigger)/_xll.qlYieldTSDiscount(B$4,Indexes!$A31,,InterestRatesTrigger)-1)/Indexes!$K31</f>
        <v>7.5493321492930152E-3</v>
      </c>
      <c r="C31" s="72">
        <f>(_xll.qlYieldTSDiscount(C$4,SettlementDate,,InterestRatesTrigger)/_xll.qlYieldTSDiscount(C$4,Indexes!$A31,,InterestRatesTrigger)-1)/Indexes!$K31</f>
        <v>8.6126184018580354E-3</v>
      </c>
      <c r="D31" s="72">
        <f>(_xll.qlYieldTSDiscount(D$4,SettlementDate,,InterestRatesTrigger)/_xll.qlYieldTSDiscount(D$4,Indexes!$A31,,InterestRatesTrigger)-1)/Indexes!$K31</f>
        <v>9.3337299648636254E-3</v>
      </c>
      <c r="E31" s="72">
        <f>(_xll.qlYieldTSDiscount(E$4,SettlementDate,,InterestRatesTrigger)/_xll.qlYieldTSDiscount(E$4,Indexes!$A31,,InterestRatesTrigger)-1)/Indexes!$K31</f>
        <v>1.0724037777078976E-2</v>
      </c>
      <c r="F31" s="78">
        <f>(_xll.qlYieldTSDiscount(F$4,SettlementDate,,InterestRatesTrigger)/_xll.qlYieldTSDiscount(F$4,Indexes!$A31,,InterestRatesTrigger)-1)/Indexes!$K31</f>
        <v>8.8013902669705265E-3</v>
      </c>
      <c r="G31" s="74">
        <f>(_xll.qlYieldTSDiscount(G$4,SettlementDate,,InterestRatesTrigger)/_xll.qlYieldTSDiscount(G$4,Indexes!$A31,,InterestRatesTrigger)-1)/Indexes!$K31</f>
        <v>6.9438740491349184E-3</v>
      </c>
      <c r="I31" s="162">
        <f t="shared" si="7"/>
        <v>4.2875018351435749E-3</v>
      </c>
      <c r="J31" s="163">
        <f>C31-Q31</f>
        <v>4.5028876555030326E-3</v>
      </c>
      <c r="K31" s="163">
        <f t="shared" si="8"/>
        <v>3.9684692085742981E-3</v>
      </c>
      <c r="L31" s="164">
        <f t="shared" si="9"/>
        <v>3.1685795106948349E-3</v>
      </c>
      <c r="M31" s="163">
        <f t="shared" si="10"/>
        <v>4.2709850174121218E-3</v>
      </c>
      <c r="N31" s="164">
        <f t="shared" si="11"/>
        <v>5.0487364561791473E-3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#20170104</v>
      </c>
      <c r="B32" s="72">
        <f>(_xll.qlYieldTSDiscount(B$4,SettlementDate,,InterestRatesTrigger)/_xll.qlYieldTSDiscount(B$4,Indexes!$A32,,InterestRatesTrigger)-1)/Indexes!$K32</f>
        <v>7.5606063328118867E-3</v>
      </c>
      <c r="C32" s="72">
        <f>(_xll.qlYieldTSDiscount(C$4,SettlementDate,,InterestRatesTrigger)/_xll.qlYieldTSDiscount(C$4,Indexes!$A32,,InterestRatesTrigger)-1)/Indexes!$K32</f>
        <v>8.6245103477073544E-3</v>
      </c>
      <c r="D32" s="72">
        <f>(_xll.qlYieldTSDiscount(D$4,SettlementDate,,InterestRatesTrigger)/_xll.qlYieldTSDiscount(D$4,Indexes!$A32,,InterestRatesTrigger)-1)/Indexes!$K32</f>
        <v>9.3456906831215804E-3</v>
      </c>
      <c r="E32" s="72">
        <f>(_xll.qlYieldTSDiscount(E$4,SettlementDate,,InterestRatesTrigger)/_xll.qlYieldTSDiscount(E$4,Indexes!$A32,,InterestRatesTrigger)-1)/Indexes!$K32</f>
        <v>1.0732711359846173E-2</v>
      </c>
      <c r="F32" s="78">
        <f>(_xll.qlYieldTSDiscount(F$4,SettlementDate,,InterestRatesTrigger)/_xll.qlYieldTSDiscount(F$4,Indexes!$A32,,InterestRatesTrigger)-1)/Indexes!$K32</f>
        <v>8.8127407815491634E-3</v>
      </c>
      <c r="G32" s="74">
        <f>(_xll.qlYieldTSDiscount(G$4,SettlementDate,,InterestRatesTrigger)/_xll.qlYieldTSDiscount(G$4,Indexes!$A32,,InterestRatesTrigger)-1)/Indexes!$K32</f>
        <v>6.9553042601145339E-3</v>
      </c>
      <c r="I32" s="162">
        <f t="shared" si="7"/>
        <v>4.2886831928295698E-3</v>
      </c>
      <c r="J32" s="163">
        <f>C32-Q32</f>
        <v>4.5024033464841099E-3</v>
      </c>
      <c r="K32" s="163">
        <f t="shared" si="8"/>
        <v>3.9674819144335828E-3</v>
      </c>
      <c r="L32" s="164">
        <f t="shared" si="9"/>
        <v>3.1635791152512293E-3</v>
      </c>
      <c r="M32" s="163">
        <f t="shared" si="10"/>
        <v>4.2714493364516227E-3</v>
      </c>
      <c r="N32" s="164">
        <f t="shared" si="11"/>
        <v>5.0510921415763965E-3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H5</v>
      </c>
      <c r="B33" s="85">
        <f>(1-_xll.qlIndexFixing(B$1,Indexes!$L33,TRUE,InterestRatesTrigger))*100</f>
        <v>99.81797315631897</v>
      </c>
      <c r="C33" s="86">
        <f>(1-_xll.qlIndexFixing(C$1,Indexes!$L33,TRUE,InterestRatesTrigger))*100</f>
        <v>99.731299048020333</v>
      </c>
      <c r="D33" s="86">
        <f>(1-_xll.qlIndexFixing(D$1,Indexes!$L33,TRUE,InterestRatesTrigger))*100</f>
        <v>99.62910876260456</v>
      </c>
      <c r="E33" s="86">
        <f>(1-_xll.qlIndexFixing(E$1,Indexes!$L33,TRUE,InterestRatesTrigger))*100</f>
        <v>99.608459098053928</v>
      </c>
      <c r="F33" s="139">
        <f>(1-_xll.qlIndexFixing(F$1,Indexes!$L33,TRUE,InterestRatesTrigger))*100</f>
        <v>99.715814672632007</v>
      </c>
      <c r="G33" s="87">
        <f>(1-_xll.qlIndexFixing(G$1,Indexes!$L33,TRUE,InterestRatesTrigger))*100</f>
        <v>99.866457833001689</v>
      </c>
      <c r="I33" s="88">
        <f t="shared" si="7"/>
        <v>9.6132501068666443E-3</v>
      </c>
      <c r="J33" s="89">
        <f>C33-Q33</f>
        <v>7.5247353794054561E-3</v>
      </c>
      <c r="K33" s="89">
        <f t="shared" si="8"/>
        <v>4.4052653824294907E-2</v>
      </c>
      <c r="L33" s="90">
        <f t="shared" si="9"/>
        <v>0.29290639994090384</v>
      </c>
      <c r="M33" s="89">
        <f t="shared" si="10"/>
        <v>-1.2169467502332054E-3</v>
      </c>
      <c r="N33" s="90">
        <f t="shared" si="11"/>
        <v>-3.5542967323081598E-2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39">
        <v>99.71703161938224</v>
      </c>
      <c r="U33" s="87">
        <v>99.902000800324771</v>
      </c>
    </row>
    <row r="34" spans="1:21" ht="12.75" customHeight="1" x14ac:dyDescent="0.2">
      <c r="A34" s="71" t="str">
        <f>Indexes!A34</f>
        <v>J5</v>
      </c>
      <c r="B34" s="91">
        <f>(1-_xll.qlIndexFixing(B$1,Indexes!$L34,TRUE,InterestRatesTrigger))*100</f>
        <v>99.799224367554174</v>
      </c>
      <c r="C34" s="92">
        <f>(1-_xll.qlIndexFixing(C$1,Indexes!$L34,TRUE,InterestRatesTrigger))*100</f>
        <v>99.707750170725717</v>
      </c>
      <c r="D34" s="92">
        <f>(1-_xll.qlIndexFixing(D$1,Indexes!$L34,TRUE,InterestRatesTrigger))*100</f>
        <v>99.629675473637818</v>
      </c>
      <c r="E34" s="92">
        <f>(1-_xll.qlIndexFixing(E$1,Indexes!$L34,TRUE,InterestRatesTrigger))*100</f>
        <v>99.563586544374914</v>
      </c>
      <c r="F34" s="140">
        <f>(1-_xll.qlIndexFixing(F$1,Indexes!$L34,TRUE,InterestRatesTrigger))*100</f>
        <v>99.634107203271981</v>
      </c>
      <c r="G34" s="93">
        <f>(1-_xll.qlIndexFixing(G$1,Indexes!$L34,TRUE,InterestRatesTrigger))*100</f>
        <v>99.839678340454157</v>
      </c>
      <c r="I34" s="94">
        <f t="shared" si="7"/>
        <v>-8.5570204792873028E-3</v>
      </c>
      <c r="J34" s="95">
        <f t="shared" ref="J34:J52" si="12">C34-Q34</f>
        <v>-9.8889569925262322E-3</v>
      </c>
      <c r="K34" s="95">
        <f t="shared" si="8"/>
        <v>5.6544365002835661E-2</v>
      </c>
      <c r="L34" s="96">
        <f t="shared" si="9"/>
        <v>0.25926715197525141</v>
      </c>
      <c r="M34" s="95">
        <f t="shared" si="10"/>
        <v>-3.7542541609525415E-4</v>
      </c>
      <c r="N34" s="96">
        <f t="shared" si="11"/>
        <v>-5.4168307437336694E-2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0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K5</v>
      </c>
      <c r="B35" s="91">
        <f>(1-_xll.qlIndexFixing(B$1,Indexes!$L35,TRUE,InterestRatesTrigger))*100</f>
        <v>99.751604728003798</v>
      </c>
      <c r="C35" s="92">
        <f>(1-_xll.qlIndexFixing(C$1,Indexes!$L35,TRUE,InterestRatesTrigger))*100</f>
        <v>99.659145836090602</v>
      </c>
      <c r="D35" s="92">
        <f>(1-_xll.qlIndexFixing(D$1,Indexes!$L35,TRUE,InterestRatesTrigger))*100</f>
        <v>99.601040283518188</v>
      </c>
      <c r="E35" s="92">
        <f>(1-_xll.qlIndexFixing(E$1,Indexes!$L35,TRUE,InterestRatesTrigger))*100</f>
        <v>99.49298789180159</v>
      </c>
      <c r="F35" s="140">
        <f>(1-_xll.qlIndexFixing(F$1,Indexes!$L35,TRUE,InterestRatesTrigger))*100</f>
        <v>99.529878717830357</v>
      </c>
      <c r="G35" s="93">
        <f>(1-_xll.qlIndexFixing(G$1,Indexes!$L35,TRUE,InterestRatesTrigger))*100</f>
        <v>99.793400168921906</v>
      </c>
      <c r="I35" s="94">
        <f t="shared" si="7"/>
        <v>-6.0000728228729372E-2</v>
      </c>
      <c r="J35" s="95">
        <f t="shared" si="12"/>
        <v>-4.6886631780054699E-2</v>
      </c>
      <c r="K35" s="95">
        <f t="shared" si="8"/>
        <v>4.4120037128735135E-2</v>
      </c>
      <c r="L35" s="96">
        <f t="shared" si="9"/>
        <v>0.20510890420061401</v>
      </c>
      <c r="M35" s="95">
        <f t="shared" si="10"/>
        <v>8.8983381394598382E-3</v>
      </c>
      <c r="N35" s="96">
        <f t="shared" si="11"/>
        <v>-9.4230735457685455E-2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0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M5</v>
      </c>
      <c r="B36" s="91">
        <f>(1-_xll.qlIndexFixing(B$1,Indexes!$L36,TRUE,InterestRatesTrigger))*100</f>
        <v>99.701878395224966</v>
      </c>
      <c r="C36" s="92">
        <f>(1-_xll.qlIndexFixing(C$1,Indexes!$L36,TRUE,InterestRatesTrigger))*100</f>
        <v>99.608389224219124</v>
      </c>
      <c r="D36" s="92">
        <f>(1-_xll.qlIndexFixing(D$1,Indexes!$L36,TRUE,InterestRatesTrigger))*100</f>
        <v>99.559705113275371</v>
      </c>
      <c r="E36" s="92">
        <f>(1-_xll.qlIndexFixing(E$1,Indexes!$L36,TRUE,InterestRatesTrigger))*100</f>
        <v>99.431257347738708</v>
      </c>
      <c r="F36" s="140">
        <f>(1-_xll.qlIndexFixing(F$1,Indexes!$L36,TRUE,InterestRatesTrigger))*100</f>
        <v>99.451721103698475</v>
      </c>
      <c r="G36" s="93">
        <f>(1-_xll.qlIndexFixing(G$1,Indexes!$L36,TRUE,InterestRatesTrigger))*100</f>
        <v>99.749409940035903</v>
      </c>
      <c r="I36" s="94">
        <f t="shared" si="7"/>
        <v>-9.9861472885976355E-2</v>
      </c>
      <c r="J36" s="95">
        <f t="shared" si="12"/>
        <v>-7.9606664396024485E-2</v>
      </c>
      <c r="K36" s="95">
        <f t="shared" si="8"/>
        <v>1.6474737217464508E-2</v>
      </c>
      <c r="L36" s="96">
        <f t="shared" si="9"/>
        <v>0.15885887725437442</v>
      </c>
      <c r="M36" s="95">
        <f t="shared" si="10"/>
        <v>1.7748378024506906E-2</v>
      </c>
      <c r="N36" s="96">
        <f t="shared" si="11"/>
        <v>-0.12820066252341178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0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N5</v>
      </c>
      <c r="B37" s="91">
        <f>(1-_xll.qlIndexFixing(B$1,Indexes!$L37,TRUE,InterestRatesTrigger))*100</f>
        <v>99.646193748734319</v>
      </c>
      <c r="C37" s="92">
        <f>(1-_xll.qlIndexFixing(C$1,Indexes!$L37,TRUE,InterestRatesTrigger))*100</f>
        <v>99.559440223259458</v>
      </c>
      <c r="D37" s="92">
        <f>(1-_xll.qlIndexFixing(D$1,Indexes!$L37,TRUE,InterestRatesTrigger))*100</f>
        <v>99.497518125512542</v>
      </c>
      <c r="E37" s="92">
        <f>(1-_xll.qlIndexFixing(E$1,Indexes!$L37,TRUE,InterestRatesTrigger))*100</f>
        <v>99.366780975513251</v>
      </c>
      <c r="F37" s="140">
        <f>(1-_xll.qlIndexFixing(F$1,Indexes!$L37,TRUE,InterestRatesTrigger))*100</f>
        <v>99.423735841370103</v>
      </c>
      <c r="G37" s="93">
        <f>(1-_xll.qlIndexFixing(G$1,Indexes!$L37,TRUE,InterestRatesTrigger))*100</f>
        <v>99.69407614243832</v>
      </c>
      <c r="I37" s="94">
        <f t="shared" si="7"/>
        <v>-0.10651395748969605</v>
      </c>
      <c r="J37" s="95">
        <f t="shared" si="12"/>
        <v>-0.10281075287623764</v>
      </c>
      <c r="K37" s="95">
        <f t="shared" si="8"/>
        <v>-3.0085608323318525E-2</v>
      </c>
      <c r="L37" s="96">
        <f t="shared" si="9"/>
        <v>0.11174201361261282</v>
      </c>
      <c r="M37" s="95">
        <f t="shared" si="10"/>
        <v>8.6255643187115538E-2</v>
      </c>
      <c r="N37" s="96">
        <f t="shared" si="11"/>
        <v>-0.18216950330142367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0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Q5</v>
      </c>
      <c r="B38" s="91">
        <f>(1-_xll.qlIndexFixing(B$1,Indexes!$L38,TRUE,InterestRatesTrigger))*100</f>
        <v>99.570360979751882</v>
      </c>
      <c r="C38" s="92">
        <f>(1-_xll.qlIndexFixing(C$1,Indexes!$L38,TRUE,InterestRatesTrigger))*100</f>
        <v>99.480690846813474</v>
      </c>
      <c r="D38" s="92">
        <f>(1-_xll.qlIndexFixing(D$1,Indexes!$L38,TRUE,InterestRatesTrigger))*100</f>
        <v>99.396856348564995</v>
      </c>
      <c r="E38" s="92">
        <f>(1-_xll.qlIndexFixing(E$1,Indexes!$L38,TRUE,InterestRatesTrigger))*100</f>
        <v>99.267301578881529</v>
      </c>
      <c r="F38" s="140">
        <f>(1-_xll.qlIndexFixing(F$1,Indexes!$L38,TRUE,InterestRatesTrigger))*100</f>
        <v>99.408029210699596</v>
      </c>
      <c r="G38" s="93">
        <f>(1-_xll.qlIndexFixing(G$1,Indexes!$L38,TRUE,InterestRatesTrigger))*100</f>
        <v>99.618893169927659</v>
      </c>
      <c r="I38" s="94">
        <f t="shared" si="7"/>
        <v>-0.22501788815408474</v>
      </c>
      <c r="J38" s="95">
        <f t="shared" si="12"/>
        <v>-0.1652030597885954</v>
      </c>
      <c r="K38" s="95">
        <f t="shared" si="8"/>
        <v>-0.10942735190796782</v>
      </c>
      <c r="L38" s="96">
        <f t="shared" si="9"/>
        <v>3.7542514393720694E-2</v>
      </c>
      <c r="M38" s="95">
        <f t="shared" si="10"/>
        <v>-7.5528533096132833E-2</v>
      </c>
      <c r="N38" s="96">
        <f t="shared" si="11"/>
        <v>-0.25183181410828581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0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U5</v>
      </c>
      <c r="B39" s="91">
        <f>(1-_xll.qlIndexFixing(B$1,Indexes!$L39,TRUE,InterestRatesTrigger))*100</f>
        <v>99.507179322448692</v>
      </c>
      <c r="C39" s="92">
        <f>(1-_xll.qlIndexFixing(C$1,Indexes!$L39,TRUE,InterestRatesTrigger))*100</f>
        <v>99.409729003217222</v>
      </c>
      <c r="D39" s="92">
        <f>(1-_xll.qlIndexFixing(D$1,Indexes!$L39,TRUE,InterestRatesTrigger))*100</f>
        <v>99.323359535652855</v>
      </c>
      <c r="E39" s="92">
        <f>(1-_xll.qlIndexFixing(E$1,Indexes!$L39,TRUE,InterestRatesTrigger))*100</f>
        <v>99.17797395554426</v>
      </c>
      <c r="F39" s="140">
        <f>(1-_xll.qlIndexFixing(F$1,Indexes!$L39,TRUE,InterestRatesTrigger))*100</f>
        <v>99.412400000047001</v>
      </c>
      <c r="G39" s="93">
        <f>(1-_xll.qlIndexFixing(G$1,Indexes!$L39,TRUE,InterestRatesTrigger))*100</f>
        <v>99.558522266863719</v>
      </c>
      <c r="I39" s="94">
        <f t="shared" si="7"/>
        <v>-0.22048933487086231</v>
      </c>
      <c r="J39" s="95">
        <f t="shared" si="12"/>
        <v>-0.22902283477449714</v>
      </c>
      <c r="K39" s="95">
        <f t="shared" si="8"/>
        <v>-0.16433468686317099</v>
      </c>
      <c r="L39" s="96">
        <f t="shared" si="9"/>
        <v>-2.8985612165939756E-2</v>
      </c>
      <c r="M39" s="95">
        <f t="shared" si="10"/>
        <v>-0.22635183819633653</v>
      </c>
      <c r="N39" s="96">
        <f t="shared" si="11"/>
        <v>-0.30442810353136451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0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V5</v>
      </c>
      <c r="B40" s="91">
        <f>(1-_xll.qlIndexFixing(B$1,Indexes!$L40,TRUE,InterestRatesTrigger))*100</f>
        <v>99.422389999381039</v>
      </c>
      <c r="C40" s="92">
        <f>(1-_xll.qlIndexFixing(C$1,Indexes!$L40,TRUE,InterestRatesTrigger))*100</f>
        <v>99.319140639763532</v>
      </c>
      <c r="D40" s="92">
        <f>(1-_xll.qlIndexFixing(D$1,Indexes!$L40,TRUE,InterestRatesTrigger))*100</f>
        <v>99.245238486811786</v>
      </c>
      <c r="E40" s="92">
        <f>(1-_xll.qlIndexFixing(E$1,Indexes!$L40,TRUE,InterestRatesTrigger))*100</f>
        <v>99.072371321085569</v>
      </c>
      <c r="F40" s="140">
        <f>(1-_xll.qlIndexFixing(F$1,Indexes!$L40,TRUE,InterestRatesTrigger))*100</f>
        <v>99.330048097468662</v>
      </c>
      <c r="G40" s="93">
        <f>(1-_xll.qlIndexFixing(G$1,Indexes!$L40,TRUE,InterestRatesTrigger))*100</f>
        <v>99.479872238646919</v>
      </c>
      <c r="I40" s="94">
        <f t="shared" si="7"/>
        <v>-0.31399086784708174</v>
      </c>
      <c r="J40" s="95">
        <f t="shared" si="12"/>
        <v>-0.30644898498957218</v>
      </c>
      <c r="K40" s="95">
        <f t="shared" si="8"/>
        <v>-0.22427902143769529</v>
      </c>
      <c r="L40" s="96">
        <f t="shared" si="9"/>
        <v>-0.10959320327529554</v>
      </c>
      <c r="M40" s="95">
        <f t="shared" si="10"/>
        <v>-0.42612863142774415</v>
      </c>
      <c r="N40" s="96">
        <f t="shared" si="11"/>
        <v>-0.38307813174816374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0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X5</v>
      </c>
      <c r="B41" s="91">
        <f>(1-_xll.qlIndexFixing(B$1,Indexes!$L41,TRUE,InterestRatesTrigger))*100</f>
        <v>99.353720348128789</v>
      </c>
      <c r="C41" s="92">
        <f>(1-_xll.qlIndexFixing(C$1,Indexes!$L41,TRUE,InterestRatesTrigger))*100</f>
        <v>99.249407738035615</v>
      </c>
      <c r="D41" s="92">
        <f>(1-_xll.qlIndexFixing(D$1,Indexes!$L41,TRUE,InterestRatesTrigger))*100</f>
        <v>99.194474721825415</v>
      </c>
      <c r="E41" s="92">
        <f>(1-_xll.qlIndexFixing(E$1,Indexes!$L41,TRUE,InterestRatesTrigger))*100</f>
        <v>98.992304906011952</v>
      </c>
      <c r="F41" s="140">
        <f>(1-_xll.qlIndexFixing(F$1,Indexes!$L41,TRUE,InterestRatesTrigger))*100</f>
        <v>99.259760512189217</v>
      </c>
      <c r="G41" s="93">
        <f>(1-_xll.qlIndexFixing(G$1,Indexes!$L41,TRUE,InterestRatesTrigger))*100</f>
        <v>99.414590801029362</v>
      </c>
      <c r="I41" s="94">
        <f t="shared" si="7"/>
        <v>-0.41809799748949672</v>
      </c>
      <c r="J41" s="95">
        <f t="shared" si="12"/>
        <v>-0.35282934804570232</v>
      </c>
      <c r="K41" s="95">
        <f t="shared" si="8"/>
        <v>-0.24965944999802048</v>
      </c>
      <c r="L41" s="96">
        <f t="shared" si="9"/>
        <v>-0.15531474146706614</v>
      </c>
      <c r="M41" s="95">
        <f t="shared" si="10"/>
        <v>-0.4098713857227807</v>
      </c>
      <c r="N41" s="96">
        <f t="shared" si="11"/>
        <v>-0.43429323812992493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0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Z5</v>
      </c>
      <c r="B42" s="91">
        <f>(1-_xll.qlIndexFixing(B$1,Indexes!$L42,TRUE,InterestRatesTrigger))*100</f>
        <v>99.285270739973555</v>
      </c>
      <c r="C42" s="92">
        <f>(1-_xll.qlIndexFixing(C$1,Indexes!$L42,TRUE,InterestRatesTrigger))*100</f>
        <v>99.181575974284954</v>
      </c>
      <c r="D42" s="92">
        <f>(1-_xll.qlIndexFixing(D$1,Indexes!$L42,TRUE,InterestRatesTrigger))*100</f>
        <v>99.1347944931657</v>
      </c>
      <c r="E42" s="92">
        <f>(1-_xll.qlIndexFixing(E$1,Indexes!$L42,TRUE,InterestRatesTrigger))*100</f>
        <v>98.909402646650292</v>
      </c>
      <c r="F42" s="140">
        <f>(1-_xll.qlIndexFixing(F$1,Indexes!$L42,TRUE,InterestRatesTrigger))*100</f>
        <v>99.185400000076257</v>
      </c>
      <c r="G42" s="93">
        <f>(1-_xll.qlIndexFixing(G$1,Indexes!$L42,TRUE,InterestRatesTrigger))*100</f>
        <v>99.350314752387845</v>
      </c>
      <c r="I42" s="94">
        <f t="shared" si="7"/>
        <v>-0.39296439012376538</v>
      </c>
      <c r="J42" s="95">
        <f t="shared" si="12"/>
        <v>-0.39823944412836454</v>
      </c>
      <c r="K42" s="95">
        <f t="shared" si="8"/>
        <v>-0.28578678600668184</v>
      </c>
      <c r="L42" s="96">
        <f t="shared" si="9"/>
        <v>-0.2082436354862125</v>
      </c>
      <c r="M42" s="95">
        <f t="shared" si="10"/>
        <v>-0.39441541848398742</v>
      </c>
      <c r="N42" s="96">
        <f t="shared" si="11"/>
        <v>-0.46603469055432356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0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F6</v>
      </c>
      <c r="B43" s="91">
        <f>(1-_xll.qlIndexFixing(B$1,Indexes!$L43,TRUE,InterestRatesTrigger))*100</f>
        <v>99.197509360735964</v>
      </c>
      <c r="C43" s="92">
        <f>(1-_xll.qlIndexFixing(C$1,Indexes!$L43,TRUE,InterestRatesTrigger))*100</f>
        <v>99.09513060681374</v>
      </c>
      <c r="D43" s="92">
        <f>(1-_xll.qlIndexFixing(D$1,Indexes!$L43,TRUE,InterestRatesTrigger))*100</f>
        <v>99.060165419145704</v>
      </c>
      <c r="E43" s="92">
        <f>(1-_xll.qlIndexFixing(E$1,Indexes!$L43,TRUE,InterestRatesTrigger))*100</f>
        <v>98.788326161557833</v>
      </c>
      <c r="F43" s="140">
        <f>(1-_xll.qlIndexFixing(F$1,Indexes!$L43,TRUE,InterestRatesTrigger))*100</f>
        <v>99.10129965476753</v>
      </c>
      <c r="G43" s="93">
        <f>(1-_xll.qlIndexFixing(G$1,Indexes!$L43,TRUE,InterestRatesTrigger))*100</f>
        <v>99.263253244870128</v>
      </c>
      <c r="I43" s="94">
        <f t="shared" si="7"/>
        <v>-0.4838056662076724</v>
      </c>
      <c r="J43" s="95">
        <f t="shared" si="12"/>
        <v>-0.46419994685204813</v>
      </c>
      <c r="K43" s="95">
        <f t="shared" si="8"/>
        <v>-0.33706914919781639</v>
      </c>
      <c r="L43" s="96">
        <f t="shared" si="9"/>
        <v>-0.29723626718640617</v>
      </c>
      <c r="M43" s="95">
        <f t="shared" si="10"/>
        <v>-0.46028851889802525</v>
      </c>
      <c r="N43" s="96">
        <f t="shared" si="11"/>
        <v>-0.56141976787344561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0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G6</v>
      </c>
      <c r="B44" s="91">
        <f>(1-_xll.qlIndexFixing(B$1,Indexes!$L44,TRUE,InterestRatesTrigger))*100</f>
        <v>99.128814046532469</v>
      </c>
      <c r="C44" s="92">
        <f>(1-_xll.qlIndexFixing(C$1,Indexes!$L44,TRUE,InterestRatesTrigger))*100</f>
        <v>99.02677807902532</v>
      </c>
      <c r="D44" s="92">
        <f>(1-_xll.qlIndexFixing(D$1,Indexes!$L44,TRUE,InterestRatesTrigger))*100</f>
        <v>98.988635596271024</v>
      </c>
      <c r="E44" s="92">
        <f>(1-_xll.qlIndexFixing(E$1,Indexes!$L44,TRUE,InterestRatesTrigger))*100</f>
        <v>98.681210671280084</v>
      </c>
      <c r="F44" s="140">
        <f>(1-_xll.qlIndexFixing(F$1,Indexes!$L44,TRUE,InterestRatesTrigger))*100</f>
        <v>99.032954585111639</v>
      </c>
      <c r="G44" s="93">
        <f>(1-_xll.qlIndexFixing(G$1,Indexes!$L44,TRUE,InterestRatesTrigger))*100</f>
        <v>99.199124407689084</v>
      </c>
      <c r="I44" s="94">
        <f t="shared" si="7"/>
        <v>-0.53058376553839537</v>
      </c>
      <c r="J44" s="95">
        <f t="shared" si="12"/>
        <v>-0.50617916752506176</v>
      </c>
      <c r="K44" s="95">
        <f t="shared" si="8"/>
        <v>-0.37627884876009432</v>
      </c>
      <c r="L44" s="96">
        <f t="shared" si="9"/>
        <v>-0.36190165204901348</v>
      </c>
      <c r="M44" s="95">
        <f t="shared" si="10"/>
        <v>-0.50173593764870361</v>
      </c>
      <c r="N44" s="96">
        <f t="shared" si="11"/>
        <v>-0.59941870569025468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0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H6</v>
      </c>
      <c r="B45" s="91">
        <f>(1-_xll.qlIndexFixing(B$1,Indexes!$L45,TRUE,InterestRatesTrigger))*100</f>
        <v>99.057369948970702</v>
      </c>
      <c r="C45" s="92">
        <f>(1-_xll.qlIndexFixing(C$1,Indexes!$L45,TRUE,InterestRatesTrigger))*100</f>
        <v>98.953936184868979</v>
      </c>
      <c r="D45" s="92">
        <f>(1-_xll.qlIndexFixing(D$1,Indexes!$L45,TRUE,InterestRatesTrigger))*100</f>
        <v>98.903822708001798</v>
      </c>
      <c r="E45" s="92">
        <f>(1-_xll.qlIndexFixing(E$1,Indexes!$L45,TRUE,InterestRatesTrigger))*100</f>
        <v>98.597651799088922</v>
      </c>
      <c r="F45" s="140">
        <f>(1-_xll.qlIndexFixing(F$1,Indexes!$L45,TRUE,InterestRatesTrigger))*100</f>
        <v>98.959100000113793</v>
      </c>
      <c r="G45" s="93">
        <f>(1-_xll.qlIndexFixing(G$1,Indexes!$L45,TRUE,InterestRatesTrigger))*100</f>
        <v>99.125773411643252</v>
      </c>
      <c r="I45" s="94">
        <f t="shared" si="7"/>
        <v>-0.58146165343919165</v>
      </c>
      <c r="J45" s="95">
        <f t="shared" si="12"/>
        <v>-0.55720741373927751</v>
      </c>
      <c r="K45" s="95">
        <f t="shared" si="8"/>
        <v>-0.43450816139126403</v>
      </c>
      <c r="L45" s="96">
        <f t="shared" si="9"/>
        <v>-0.41017089822805985</v>
      </c>
      <c r="M45" s="95">
        <f t="shared" si="10"/>
        <v>-0.55204359832251271</v>
      </c>
      <c r="N45" s="96">
        <f t="shared" si="11"/>
        <v>-0.66269687130234445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0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M6</v>
      </c>
      <c r="B46" s="91">
        <f>(1-_xll.qlIndexFixing(B$1,Indexes!$L46,TRUE,InterestRatesTrigger))*100</f>
        <v>98.84375036523258</v>
      </c>
      <c r="C46" s="92">
        <f>(1-_xll.qlIndexFixing(C$1,Indexes!$L46,TRUE,InterestRatesTrigger))*100</f>
        <v>98.726758824825509</v>
      </c>
      <c r="D46" s="92">
        <f>(1-_xll.qlIndexFixing(D$1,Indexes!$L46,TRUE,InterestRatesTrigger))*100</f>
        <v>98.653312328849054</v>
      </c>
      <c r="E46" s="92">
        <f>(1-_xll.qlIndexFixing(E$1,Indexes!$L46,TRUE,InterestRatesTrigger))*100</f>
        <v>98.583848142098702</v>
      </c>
      <c r="F46" s="140">
        <f>(1-_xll.qlIndexFixing(F$1,Indexes!$L46,TRUE,InterestRatesTrigger))*100</f>
        <v>98.733400000160827</v>
      </c>
      <c r="G46" s="93">
        <f>(1-_xll.qlIndexFixing(G$1,Indexes!$L46,TRUE,InterestRatesTrigger))*100</f>
        <v>98.913935768957685</v>
      </c>
      <c r="I46" s="94">
        <f t="shared" si="7"/>
        <v>-0.71441520324771091</v>
      </c>
      <c r="J46" s="95">
        <f t="shared" si="12"/>
        <v>-0.70096888738235918</v>
      </c>
      <c r="K46" s="95">
        <f t="shared" si="8"/>
        <v>-0.58829561974418709</v>
      </c>
      <c r="L46" s="96">
        <f t="shared" si="9"/>
        <v>-0.30377675713450003</v>
      </c>
      <c r="M46" s="95">
        <f t="shared" si="10"/>
        <v>-0.69432771234035329</v>
      </c>
      <c r="N46" s="96">
        <f t="shared" si="11"/>
        <v>-0.80858187821121419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0">
        <v>99.427727712501181</v>
      </c>
      <c r="U46" s="93">
        <v>99.7225176471689</v>
      </c>
    </row>
    <row r="47" spans="1:21" ht="12.75" customHeight="1" x14ac:dyDescent="0.2">
      <c r="A47" s="71" t="str">
        <f>Indexes!A47</f>
        <v>U6</v>
      </c>
      <c r="B47" s="91">
        <f>(1-_xll.qlIndexFixing(B$1,Indexes!$L47,TRUE,InterestRatesTrigger))*100</f>
        <v>98.633207521102122</v>
      </c>
      <c r="C47" s="92">
        <f>(1-_xll.qlIndexFixing(C$1,Indexes!$L47,TRUE,InterestRatesTrigger))*100</f>
        <v>98.505288561289561</v>
      </c>
      <c r="D47" s="92">
        <f>(1-_xll.qlIndexFixing(D$1,Indexes!$L47,TRUE,InterestRatesTrigger))*100</f>
        <v>98.421385626503664</v>
      </c>
      <c r="E47" s="92">
        <f>(1-_xll.qlIndexFixing(E$1,Indexes!$L47,TRUE,InterestRatesTrigger))*100</f>
        <v>98.314761823732027</v>
      </c>
      <c r="F47" s="140">
        <f>(1-_xll.qlIndexFixing(F$1,Indexes!$L47,TRUE,InterestRatesTrigger))*100</f>
        <v>98.513300000209398</v>
      </c>
      <c r="G47" s="93">
        <f>(1-_xll.qlIndexFixing(G$1,Indexes!$L47,TRUE,InterestRatesTrigger))*100</f>
        <v>98.703760983072414</v>
      </c>
      <c r="I47" s="94">
        <f t="shared" si="7"/>
        <v>-0.82292555410056423</v>
      </c>
      <c r="J47" s="95">
        <f t="shared" si="12"/>
        <v>-0.81928333324022162</v>
      </c>
      <c r="K47" s="95">
        <f t="shared" si="8"/>
        <v>-0.70657027655092008</v>
      </c>
      <c r="L47" s="96">
        <f t="shared" si="9"/>
        <v>-0.44335542715978704</v>
      </c>
      <c r="M47" s="95">
        <f t="shared" si="10"/>
        <v>-0.81127189432038449</v>
      </c>
      <c r="N47" s="96">
        <f t="shared" si="11"/>
        <v>-0.93873950363092717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0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Z6</v>
      </c>
      <c r="B48" s="91">
        <f>(1-_xll.qlIndexFixing(B$1,Indexes!$L48,TRUE,InterestRatesTrigger))*100</f>
        <v>98.454786758958605</v>
      </c>
      <c r="C48" s="92">
        <f>(1-_xll.qlIndexFixing(C$1,Indexes!$L48,TRUE,InterestRatesTrigger))*100</f>
        <v>98.309028910226104</v>
      </c>
      <c r="D48" s="92">
        <f>(1-_xll.qlIndexFixing(D$1,Indexes!$L48,TRUE,InterestRatesTrigger))*100</f>
        <v>98.239947674412946</v>
      </c>
      <c r="E48" s="92">
        <f>(1-_xll.qlIndexFixing(E$1,Indexes!$L48,TRUE,InterestRatesTrigger))*100</f>
        <v>98.369757496538227</v>
      </c>
      <c r="F48" s="140">
        <f>(1-_xll.qlIndexFixing(F$1,Indexes!$L48,TRUE,InterestRatesTrigger))*100</f>
        <v>98.319100000320788</v>
      </c>
      <c r="G48" s="93">
        <f>(1-_xll.qlIndexFixing(G$1,Indexes!$L48,TRUE,InterestRatesTrigger))*100</f>
        <v>98.507548277256518</v>
      </c>
      <c r="I48" s="94">
        <f t="shared" si="7"/>
        <v>-0.8831206589195375</v>
      </c>
      <c r="J48" s="95">
        <f t="shared" si="12"/>
        <v>-0.89770749548468132</v>
      </c>
      <c r="K48" s="95">
        <f t="shared" si="8"/>
        <v>-0.75838166516210492</v>
      </c>
      <c r="L48" s="96">
        <f t="shared" si="9"/>
        <v>-0.24707806844465097</v>
      </c>
      <c r="M48" s="95">
        <f t="shared" si="10"/>
        <v>-0.88763640561147383</v>
      </c>
      <c r="N48" s="96">
        <f t="shared" si="11"/>
        <v>-1.0251542283477022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0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H7</v>
      </c>
      <c r="B49" s="92">
        <f>(1-_xll.qlIndexFixing(B$1,Indexes!$L49,TRUE,InterestRatesTrigger))*100</f>
        <v>98.303269086409045</v>
      </c>
      <c r="C49" s="92">
        <f>(1-_xll.qlIndexFixing(C$1,Indexes!$L49,TRUE,InterestRatesTrigger))*100</f>
        <v>98.165360165708364</v>
      </c>
      <c r="D49" s="92">
        <f>(1-_xll.qlIndexFixing(D$1,Indexes!$L49,TRUE,InterestRatesTrigger))*100</f>
        <v>98.096358673069389</v>
      </c>
      <c r="E49" s="92">
        <f>(1-_xll.qlIndexFixing(E$1,Indexes!$L49,TRUE,InterestRatesTrigger))*100</f>
        <v>98.144360102118384</v>
      </c>
      <c r="F49" s="140">
        <f>(1-_xll.qlIndexFixing(F$1,Indexes!$L49,TRUE,InterestRatesTrigger))*100</f>
        <v>98.265790022001397</v>
      </c>
      <c r="G49" s="93">
        <f>(1-_xll.qlIndexFixing(G$1,Indexes!$L49,TRUE,InterestRatesTrigger))*100</f>
        <v>98.357690325392284</v>
      </c>
      <c r="I49" s="94">
        <f t="shared" si="7"/>
        <v>-0.89950392106854338</v>
      </c>
      <c r="J49" s="95">
        <f t="shared" si="12"/>
        <v>-0.89941674207115341</v>
      </c>
      <c r="K49" s="97">
        <f t="shared" si="8"/>
        <v>-0.76039306620192804</v>
      </c>
      <c r="L49" s="96">
        <f t="shared" si="9"/>
        <v>-0.31949577062346179</v>
      </c>
      <c r="M49" s="97">
        <f t="shared" si="10"/>
        <v>-0.77131628340706015</v>
      </c>
      <c r="N49" s="96">
        <f t="shared" si="11"/>
        <v>-1.0022088551707213</v>
      </c>
      <c r="P49" s="140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0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M7</v>
      </c>
      <c r="B50" s="92">
        <f>(1-_xll.qlIndexFixing(B$1,Indexes!$L50,TRUE,InterestRatesTrigger))*100</f>
        <v>98.152795981258649</v>
      </c>
      <c r="C50" s="92">
        <f>(1-_xll.qlIndexFixing(C$1,Indexes!$L50,TRUE,InterestRatesTrigger))*100</f>
        <v>98.025711746696814</v>
      </c>
      <c r="D50" s="92">
        <f>(1-_xll.qlIndexFixing(D$1,Indexes!$L50,TRUE,InterestRatesTrigger))*100</f>
        <v>97.95194560929805</v>
      </c>
      <c r="E50" s="92">
        <f>(1-_xll.qlIndexFixing(E$1,Indexes!$L50,TRUE,InterestRatesTrigger))*100</f>
        <v>97.858939475292445</v>
      </c>
      <c r="F50" s="140">
        <f>(1-_xll.qlIndexFixing(F$1,Indexes!$L50,TRUE,InterestRatesTrigger))*100</f>
        <v>98.090805448471571</v>
      </c>
      <c r="G50" s="93">
        <f>(1-_xll.qlIndexFixing(G$1,Indexes!$L50,TRUE,InterestRatesTrigger))*100</f>
        <v>98.225212775444575</v>
      </c>
      <c r="I50" s="94">
        <f t="shared" si="7"/>
        <v>-0.89892827290471189</v>
      </c>
      <c r="J50" s="95">
        <f t="shared" si="12"/>
        <v>-0.88454129960140904</v>
      </c>
      <c r="K50" s="97">
        <f t="shared" si="8"/>
        <v>-0.7499333933707959</v>
      </c>
      <c r="L50" s="96">
        <f t="shared" si="9"/>
        <v>-0.43896935607553189</v>
      </c>
      <c r="M50" s="97">
        <f t="shared" si="10"/>
        <v>-0.84749276064948731</v>
      </c>
      <c r="N50" s="96">
        <f t="shared" si="11"/>
        <v>-0.98838194949595959</v>
      </c>
      <c r="P50" s="140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0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U7</v>
      </c>
      <c r="B51" s="92">
        <f>(1-_xll.qlIndexFixing(B$1,Indexes!$L51,TRUE,InterestRatesTrigger))*100</f>
        <v>98.037802217426645</v>
      </c>
      <c r="C51" s="92">
        <f>(1-_xll.qlIndexFixing(C$1,Indexes!$L51,TRUE,InterestRatesTrigger))*100</f>
        <v>97.912325961795176</v>
      </c>
      <c r="D51" s="92">
        <f>(1-_xll.qlIndexFixing(D$1,Indexes!$L51,TRUE,InterestRatesTrigger))*100</f>
        <v>97.836591537164324</v>
      </c>
      <c r="E51" s="92">
        <f>(1-_xll.qlIndexFixing(E$1,Indexes!$L51,TRUE,InterestRatesTrigger))*100</f>
        <v>97.673840754448776</v>
      </c>
      <c r="F51" s="140">
        <f>(1-_xll.qlIndexFixing(F$1,Indexes!$L51,TRUE,InterestRatesTrigger))*100</f>
        <v>97.921432374806542</v>
      </c>
      <c r="G51" s="93">
        <f>(1-_xll.qlIndexFixing(G$1,Indexes!$L51,TRUE,InterestRatesTrigger))*100</f>
        <v>98.11757501749068</v>
      </c>
      <c r="I51" s="94">
        <f t="shared" si="7"/>
        <v>-0.84793781358851561</v>
      </c>
      <c r="J51" s="95">
        <f t="shared" si="12"/>
        <v>-0.8333483785351774</v>
      </c>
      <c r="K51" s="97">
        <f t="shared" si="8"/>
        <v>-0.69520379864768245</v>
      </c>
      <c r="L51" s="96">
        <f t="shared" si="9"/>
        <v>-0.44884761367390524</v>
      </c>
      <c r="M51" s="97">
        <f t="shared" si="10"/>
        <v>-0.91837391422535575</v>
      </c>
      <c r="N51" s="96">
        <f t="shared" si="11"/>
        <v>-0.93191211256058182</v>
      </c>
      <c r="P51" s="140">
        <v>98.88574003101516</v>
      </c>
      <c r="Q51" s="92">
        <v>98.745674340330353</v>
      </c>
      <c r="R51" s="92">
        <v>98.531795335812006</v>
      </c>
      <c r="S51" s="92">
        <v>98.122688368122681</v>
      </c>
      <c r="T51" s="140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Z7</v>
      </c>
      <c r="B52" s="98">
        <f>(1-_xll.qlIndexFixing(B$1,Indexes!$L52,TRUE,InterestRatesTrigger))*100</f>
        <v>97.945817120442058</v>
      </c>
      <c r="C52" s="98">
        <f>(1-_xll.qlIndexFixing(C$1,Indexes!$L52,TRUE,InterestRatesTrigger))*100</f>
        <v>97.813873594421267</v>
      </c>
      <c r="D52" s="98">
        <f>(1-_xll.qlIndexFixing(D$1,Indexes!$L52,TRUE,InterestRatesTrigger))*100</f>
        <v>97.738508033420501</v>
      </c>
      <c r="E52" s="98">
        <f>(1-_xll.qlIndexFixing(E$1,Indexes!$L52,TRUE,InterestRatesTrigger))*100</f>
        <v>97.564209968501018</v>
      </c>
      <c r="F52" s="141">
        <f>(1-_xll.qlIndexFixing(F$1,Indexes!$L52,TRUE,InterestRatesTrigger))*100</f>
        <v>97.771750395543393</v>
      </c>
      <c r="G52" s="93">
        <f>(1-_xll.qlIndexFixing(G$1,Indexes!$L52,TRUE,InterestRatesTrigger))*100</f>
        <v>98.024040311220162</v>
      </c>
      <c r="I52" s="99">
        <f t="shared" si="7"/>
        <v>-0.76728895626229132</v>
      </c>
      <c r="J52" s="100">
        <f t="shared" si="12"/>
        <v>-0.75698777500436165</v>
      </c>
      <c r="K52" s="101">
        <f t="shared" si="8"/>
        <v>-0.6114032378044385</v>
      </c>
      <c r="L52" s="102">
        <f t="shared" si="9"/>
        <v>-0.37969744980189546</v>
      </c>
      <c r="M52" s="101">
        <f t="shared" si="10"/>
        <v>-0.96293774632638929</v>
      </c>
      <c r="N52" s="102">
        <f t="shared" si="11"/>
        <v>-0.85104078944463879</v>
      </c>
      <c r="P52" s="141">
        <v>98.713106076704349</v>
      </c>
      <c r="Q52" s="98">
        <v>98.570861369425629</v>
      </c>
      <c r="R52" s="98">
        <v>98.34991127122494</v>
      </c>
      <c r="S52" s="98">
        <v>97.943907418302913</v>
      </c>
      <c r="T52" s="141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1.7789999987613547E-3</v>
      </c>
      <c r="C53" s="103">
        <f>_xll.qlIndexFixing(C$2,Indexes!$L53,TRUE,InterestRatesTrigger)</f>
        <v>2.6676986124946791E-3</v>
      </c>
      <c r="D53" s="104">
        <f>_xll.qlIndexFixing(D$2,Indexes!$L53,TRUE,InterestRatesTrigger)</f>
        <v>4.0420000000000143E-3</v>
      </c>
      <c r="E53" s="104">
        <f>_xll.qlIndexFixing(E$2,Indexes!$L53,TRUE,InterestRatesTrigger)</f>
        <v>7.1080000000050868E-3</v>
      </c>
      <c r="F53" s="142">
        <f>_xll.qlIndexFixing(F$2,Indexes!$L53,TRUE,InterestRatesTrigger)</f>
        <v>2.6769999999966326E-3</v>
      </c>
      <c r="G53" s="143">
        <f>_xll.qlIndexFixing(G$2,Indexes!$L53,TRUE,InterestRatesTrigger)</f>
        <v>2.7999999999384073E-3</v>
      </c>
      <c r="I53" s="88">
        <f t="shared" si="7"/>
        <v>-1.381578091984169E-4</v>
      </c>
      <c r="J53" s="60">
        <f>C53-Q53</f>
        <v>-6.9582958981086272E-5</v>
      </c>
      <c r="K53" s="105">
        <f t="shared" si="8"/>
        <v>-9.6000000000110754E-5</v>
      </c>
      <c r="L53" s="90">
        <f t="shared" si="9"/>
        <v>2.7600000004809715E-4</v>
      </c>
      <c r="M53" s="105">
        <f t="shared" si="10"/>
        <v>-5.5500000003346709E-5</v>
      </c>
      <c r="N53" s="90">
        <f t="shared" si="11"/>
        <v>7.0000000020442599E-4</v>
      </c>
      <c r="P53" s="142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2">
        <v>2.7324999999999793E-3</v>
      </c>
      <c r="U53" s="143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1.7776094814396649E-3</v>
      </c>
      <c r="C54" s="106">
        <f>_xll.qlIndexFixing(C$2,Indexes!$L54,TRUE,InterestRatesTrigger)</f>
        <v>2.6765942697726725E-3</v>
      </c>
      <c r="D54" s="107">
        <f>_xll.qlIndexFixing(D$2,Indexes!$L54,TRUE,InterestRatesTrigger)</f>
        <v>4.0413386621593944E-3</v>
      </c>
      <c r="E54" s="107">
        <f>_xll.qlIndexFixing(E$2,Indexes!$L54,TRUE,InterestRatesTrigger)</f>
        <v>7.1176644502510987E-3</v>
      </c>
      <c r="F54" s="144">
        <f>_xll.qlIndexFixing(F$2,Indexes!$L54,TRUE,InterestRatesTrigger)</f>
        <v>2.7199116098875404E-3</v>
      </c>
      <c r="G54" s="145">
        <f>_xll.qlIndexFixing(G$2,Indexes!$L54,TRUE,InterestRatesTrigger)</f>
        <v>2.7999999996985991E-3</v>
      </c>
      <c r="I54" s="99">
        <f t="shared" si="7"/>
        <v>-1.3922563013359134E-4</v>
      </c>
      <c r="J54" s="68">
        <f t="shared" ref="J54:J117" si="13">C54-Q54</f>
        <v>-7.5796583304352672E-5</v>
      </c>
      <c r="K54" s="82">
        <f t="shared" si="8"/>
        <v>-1.0163156425986933E-4</v>
      </c>
      <c r="L54" s="102">
        <f t="shared" si="9"/>
        <v>2.8010392983346833E-4</v>
      </c>
      <c r="M54" s="82">
        <f t="shared" si="10"/>
        <v>-4.8819223341898654E-5</v>
      </c>
      <c r="N54" s="102">
        <f t="shared" si="11"/>
        <v>7.0000000156333897E-4</v>
      </c>
      <c r="P54" s="144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4">
        <v>2.7687308332294391E-3</v>
      </c>
      <c r="U54" s="145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1.7217339359820727E-3</v>
      </c>
      <c r="C55" s="56">
        <f>_xll.qlIndexFixing(C$2,Indexes!$L55,TRUE,InterestRatesTrigger)</f>
        <v>2.9001991856272258E-3</v>
      </c>
      <c r="D55" s="56">
        <f>_xll.qlIndexFixing(D$2,Indexes!$L55,TRUE,InterestRatesTrigger)</f>
        <v>4.339999999999909E-3</v>
      </c>
      <c r="E55" s="108">
        <f>_xll.qlIndexFixing(E$2,Indexes!$L55,TRUE,InterestRatesTrigger)</f>
        <v>7.8999999999999938E-3</v>
      </c>
      <c r="F55" s="136">
        <f>_xll.qlIndexFixing(F$2,Indexes!$L55,TRUE,InterestRatesTrigger)</f>
        <v>3.6006682748673988E-3</v>
      </c>
      <c r="G55" s="108">
        <f>_xll.qlIndexFixing(G$2,Indexes!$R55,TRUE,InterestRatesTrigger)</f>
        <v>1.3357927135615455E-3</v>
      </c>
      <c r="I55" s="75">
        <f t="shared" si="7"/>
        <v>-1.9629363744508928E-4</v>
      </c>
      <c r="J55" s="76">
        <f t="shared" si="13"/>
        <v>7.9614941070437276E-5</v>
      </c>
      <c r="K55" s="76">
        <f t="shared" si="8"/>
        <v>8.0000001051832442E-5</v>
      </c>
      <c r="L55" s="84">
        <f t="shared" si="9"/>
        <v>9.5168844455935982E-4</v>
      </c>
      <c r="M55" s="76">
        <f t="shared" si="10"/>
        <v>8.320226129461105E-6</v>
      </c>
      <c r="N55" s="84">
        <f t="shared" si="11"/>
        <v>3.3386020196424226E-4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6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1.8955815104266232E-3</v>
      </c>
      <c r="C56" s="73">
        <f>_xll.qlIndexFixing(C$2,Indexes!$L56,TRUE,InterestRatesTrigger)</f>
        <v>3.2779600342422326E-3</v>
      </c>
      <c r="D56" s="73">
        <f>_xll.qlIndexFixing(D$2,Indexes!$L56,TRUE,InterestRatesTrigger)</f>
        <v>4.8700000000001043E-3</v>
      </c>
      <c r="E56" s="83">
        <f>_xll.qlIndexFixing(E$2,Indexes!$L56,TRUE,InterestRatesTrigger)</f>
        <v>8.7300000000000363E-3</v>
      </c>
      <c r="F56" s="138">
        <f>_xll.qlIndexFixing(F$2,Indexes!$L56,TRUE,InterestRatesTrigger)</f>
        <v>4.4746810735427928E-3</v>
      </c>
      <c r="G56" s="83">
        <f>_xll.qlIndexFixing(G$2,Indexes!$R56,TRUE,InterestRatesTrigger)</f>
        <v>1.2619151447257337E-3</v>
      </c>
      <c r="I56" s="75">
        <f t="shared" si="7"/>
        <v>-2.1596044037404394E-5</v>
      </c>
      <c r="J56" s="76">
        <f t="shared" si="13"/>
        <v>3.7069916040451904E-4</v>
      </c>
      <c r="K56" s="76">
        <f t="shared" si="8"/>
        <v>4.7367246513455637E-4</v>
      </c>
      <c r="L56" s="84">
        <f t="shared" si="9"/>
        <v>1.6443651588166188E-3</v>
      </c>
      <c r="M56" s="76">
        <f t="shared" si="10"/>
        <v>-1.018350436290099E-4</v>
      </c>
      <c r="N56" s="84">
        <f t="shared" si="11"/>
        <v>2.0038162364066636E-4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8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2.3306775009069108E-3</v>
      </c>
      <c r="C57" s="73">
        <f>_xll.qlIndexFixing(C$2,Indexes!$L57,TRUE,InterestRatesTrigger)</f>
        <v>3.8428846661486588E-3</v>
      </c>
      <c r="D57" s="73">
        <f>_xll.qlIndexFixing(D$2,Indexes!$L57,TRUE,InterestRatesTrigger)</f>
        <v>5.5099999999999108E-3</v>
      </c>
      <c r="E57" s="83">
        <f>_xll.qlIndexFixing(E$2,Indexes!$L57,TRUE,InterestRatesTrigger)</f>
        <v>9.6500000000001099E-3</v>
      </c>
      <c r="F57" s="138">
        <f>_xll.qlIndexFixing(F$2,Indexes!$L57,TRUE,InterestRatesTrigger)</f>
        <v>5.3742807818997389E-3</v>
      </c>
      <c r="G57" s="83">
        <f>_xll.qlIndexFixing(G$2,Indexes!$R57,TRUE,InterestRatesTrigger)</f>
        <v>1.60942316066226E-3</v>
      </c>
      <c r="I57" s="75">
        <f t="shared" si="7"/>
        <v>3.8703861918357998E-4</v>
      </c>
      <c r="J57" s="76">
        <f t="shared" si="13"/>
        <v>7.3966067743607257E-4</v>
      </c>
      <c r="K57" s="76">
        <f t="shared" si="8"/>
        <v>9.500000012089586E-4</v>
      </c>
      <c r="L57" s="84">
        <f t="shared" si="9"/>
        <v>2.3856109000715267E-3</v>
      </c>
      <c r="M57" s="76">
        <f t="shared" si="10"/>
        <v>-2.1075634969904868E-4</v>
      </c>
      <c r="N57" s="84">
        <f t="shared" si="11"/>
        <v>4.8573220445824461E-4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8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2.8733630491971675E-3</v>
      </c>
      <c r="C58" s="73">
        <f>_xll.qlIndexFixing(C$2,Indexes!$L58,TRUE,InterestRatesTrigger)</f>
        <v>4.3679400551082494E-3</v>
      </c>
      <c r="D58" s="73">
        <f>_xll.qlIndexFixing(D$2,Indexes!$L58,TRUE,InterestRatesTrigger)</f>
        <v>6.1899999999999759E-3</v>
      </c>
      <c r="E58" s="83">
        <f>_xll.qlIndexFixing(E$2,Indexes!$L58,TRUE,InterestRatesTrigger)</f>
        <v>1.0349999999999991E-2</v>
      </c>
      <c r="F58" s="138">
        <f>_xll.qlIndexFixing(F$2,Indexes!$L58,TRUE,InterestRatesTrigger)</f>
        <v>5.7472914572241577E-3</v>
      </c>
      <c r="G58" s="83">
        <f>_xll.qlIndexFixing(G$2,Indexes!$R58,TRUE,InterestRatesTrigger)</f>
        <v>2.312635984313971E-3</v>
      </c>
      <c r="I58" s="75">
        <f t="shared" si="7"/>
        <v>3.7622623984728256E-4</v>
      </c>
      <c r="J58" s="76">
        <f t="shared" si="13"/>
        <v>9.9833183863229846E-4</v>
      </c>
      <c r="K58" s="76">
        <f t="shared" si="8"/>
        <v>1.4718183323678144E-3</v>
      </c>
      <c r="L58" s="84">
        <f t="shared" si="9"/>
        <v>2.9070178073310584E-3</v>
      </c>
      <c r="M58" s="76">
        <f t="shared" si="10"/>
        <v>-9.0959638228428185E-4</v>
      </c>
      <c r="N58" s="84">
        <f t="shared" si="11"/>
        <v>1.0887420099070511E-3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8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3.485842776085526E-3</v>
      </c>
      <c r="C59" s="73">
        <f>_xll.qlIndexFixing(C$2,Indexes!$L59,TRUE,InterestRatesTrigger)</f>
        <v>5.0203455521323432E-3</v>
      </c>
      <c r="D59" s="73">
        <f>_xll.qlIndexFixing(D$2,Indexes!$L59,TRUE,InterestRatesTrigger)</f>
        <v>6.8899999997252201E-3</v>
      </c>
      <c r="E59" s="83">
        <f>_xll.qlIndexFixing(E$2,Indexes!$L59,TRUE,InterestRatesTrigger)</f>
        <v>1.1080000000000034E-2</v>
      </c>
      <c r="F59" s="138">
        <f>_xll.qlIndexFixing(F$2,Indexes!$L59,TRUE,InterestRatesTrigger)</f>
        <v>5.905497418890098E-3</v>
      </c>
      <c r="G59" s="83">
        <f>_xll.qlIndexFixing(G$2,Indexes!$R59,TRUE,InterestRatesTrigger)</f>
        <v>2.5067874604101092E-3</v>
      </c>
      <c r="I59" s="75">
        <f t="shared" si="7"/>
        <v>1.4524220883651373E-3</v>
      </c>
      <c r="J59" s="76">
        <f t="shared" si="13"/>
        <v>1.4965150523263532E-3</v>
      </c>
      <c r="K59" s="76">
        <f t="shared" si="8"/>
        <v>1.9913519159434475E-3</v>
      </c>
      <c r="L59" s="84">
        <f t="shared" si="9"/>
        <v>3.4235758096254993E-3</v>
      </c>
      <c r="M59" s="76">
        <f t="shared" si="10"/>
        <v>4.5561314417502403E-4</v>
      </c>
      <c r="N59" s="84">
        <f t="shared" si="11"/>
        <v>1.2692439178074721E-3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8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4.1716699271612256E-3</v>
      </c>
      <c r="C60" s="73">
        <f>_xll.qlIndexFixing(C$2,Indexes!$L60,TRUE,InterestRatesTrigger)</f>
        <v>5.8506550688948462E-3</v>
      </c>
      <c r="D60" s="73">
        <f>_xll.qlIndexFixing(D$2,Indexes!$L60,TRUE,InterestRatesTrigger)</f>
        <v>7.6700000000001342E-3</v>
      </c>
      <c r="E60" s="83">
        <f>_xll.qlIndexFixing(E$2,Indexes!$L60,TRUE,InterestRatesTrigger)</f>
        <v>1.1849999999999989E-2</v>
      </c>
      <c r="F60" s="138">
        <f>_xll.qlIndexFixing(F$2,Indexes!$L60,TRUE,InterestRatesTrigger)</f>
        <v>5.8924717568427879E-3</v>
      </c>
      <c r="G60" s="83">
        <f>_xll.qlIndexFixing(G$2,Indexes!$R60,TRUE,InterestRatesTrigger)</f>
        <v>3.1388668671450404E-3</v>
      </c>
      <c r="I60" s="75">
        <f t="shared" si="7"/>
        <v>1.5019031972051946E-3</v>
      </c>
      <c r="J60" s="76">
        <f t="shared" si="13"/>
        <v>2.2423266554328046E-3</v>
      </c>
      <c r="K60" s="76">
        <f t="shared" si="8"/>
        <v>2.5600000000006078E-3</v>
      </c>
      <c r="L60" s="84">
        <f t="shared" si="9"/>
        <v>3.9366095517567642E-3</v>
      </c>
      <c r="M60" s="76">
        <f t="shared" si="10"/>
        <v>2.1635300311128778E-3</v>
      </c>
      <c r="N60" s="84">
        <f t="shared" si="11"/>
        <v>1.8461167075045637E-3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8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4.8473998753929513E-3</v>
      </c>
      <c r="C61" s="72">
        <f>_xll.qlIndexFixing(C$2,Indexes!$L61,TRUE,InterestRatesTrigger)</f>
        <v>6.6070303301230711E-3</v>
      </c>
      <c r="D61" s="73">
        <f>_xll.qlIndexFixing(D$2,Indexes!$L61,TRUE,InterestRatesTrigger)</f>
        <v>8.3218001087337172E-3</v>
      </c>
      <c r="E61" s="83">
        <f>_xll.qlIndexFixing(E$2,Indexes!$L61,TRUE,InterestRatesTrigger)</f>
        <v>1.2560508848326612E-2</v>
      </c>
      <c r="F61" s="138">
        <f>_xll.qlIndexFixing(F$2,Indexes!$L61,TRUE,InterestRatesTrigger)</f>
        <v>6.507919234234473E-3</v>
      </c>
      <c r="G61" s="83">
        <f>_xll.qlIndexFixing(G$2,Indexes!$R61,TRUE,InterestRatesTrigger)</f>
        <v>4.1925483714333467E-3</v>
      </c>
      <c r="I61" s="75">
        <f t="shared" si="7"/>
        <v>2.1489087245743946E-3</v>
      </c>
      <c r="J61" s="80">
        <f t="shared" si="13"/>
        <v>2.8687327596212571E-3</v>
      </c>
      <c r="K61" s="76">
        <f t="shared" si="8"/>
        <v>3.0238031340792514E-3</v>
      </c>
      <c r="L61" s="84">
        <f t="shared" si="9"/>
        <v>4.3894595910473812E-3</v>
      </c>
      <c r="M61" s="76">
        <f t="shared" si="10"/>
        <v>4.0901907438354659E-3</v>
      </c>
      <c r="N61" s="84">
        <f t="shared" si="11"/>
        <v>2.822046858010907E-3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8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5.5721538278410976E-3</v>
      </c>
      <c r="C62" s="72">
        <f>_xll.qlIndexFixing(C$2,Indexes!$L62,TRUE,InterestRatesTrigger)</f>
        <v>7.3573212392386983E-3</v>
      </c>
      <c r="D62" s="73">
        <f>_xll.qlIndexFixing(D$2,Indexes!$L62,TRUE,InterestRatesTrigger)</f>
        <v>8.953756469016725E-3</v>
      </c>
      <c r="E62" s="83">
        <f>_xll.qlIndexFixing(E$2,Indexes!$L62,TRUE,InterestRatesTrigger)</f>
        <v>1.3322665409507528E-2</v>
      </c>
      <c r="F62" s="138">
        <f>_xll.qlIndexFixing(F$2,Indexes!$L62,TRUE,InterestRatesTrigger)</f>
        <v>7.2475511249265497E-3</v>
      </c>
      <c r="G62" s="83">
        <f>_xll.qlIndexFixing(G$2,Indexes!$R62,TRUE,InterestRatesTrigger)</f>
        <v>4.5052577941895322E-3</v>
      </c>
      <c r="I62" s="75">
        <f t="shared" si="7"/>
        <v>3.3823110423561453E-3</v>
      </c>
      <c r="J62" s="80">
        <f t="shared" si="13"/>
        <v>3.4166467795785872E-3</v>
      </c>
      <c r="K62" s="76">
        <f t="shared" si="8"/>
        <v>3.4330596158704514E-3</v>
      </c>
      <c r="L62" s="84">
        <f t="shared" si="9"/>
        <v>4.8319885812616314E-3</v>
      </c>
      <c r="M62" s="76">
        <f t="shared" si="10"/>
        <v>4.0893235450900414E-3</v>
      </c>
      <c r="N62" s="84">
        <f t="shared" si="11"/>
        <v>3.0102706058254824E-3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8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6.344864888726722E-3</v>
      </c>
      <c r="C63" s="72">
        <f>_xll.qlIndexFixing(C$2,Indexes!$L63,TRUE,InterestRatesTrigger)</f>
        <v>8.1349521435986494E-3</v>
      </c>
      <c r="D63" s="73">
        <f>_xll.qlIndexFixing(D$2,Indexes!$L63,TRUE,InterestRatesTrigger)</f>
        <v>9.7745366799717459E-3</v>
      </c>
      <c r="E63" s="83">
        <f>_xll.qlIndexFixing(E$2,Indexes!$L63,TRUE,InterestRatesTrigger)</f>
        <v>1.4009999999999202E-2</v>
      </c>
      <c r="F63" s="138">
        <f>_xll.qlIndexFixing(F$2,Indexes!$L63,TRUE,InterestRatesTrigger)</f>
        <v>8.0903459061669927E-3</v>
      </c>
      <c r="G63" s="83">
        <f>_xll.qlIndexFixing(G$2,Indexes!$R63,TRUE,InterestRatesTrigger)</f>
        <v>5.1073380471233776E-3</v>
      </c>
      <c r="I63" s="75">
        <f t="shared" si="7"/>
        <v>3.2149381879540495E-3</v>
      </c>
      <c r="J63" s="80">
        <f t="shared" si="13"/>
        <v>3.9636243355713544E-3</v>
      </c>
      <c r="K63" s="76">
        <f t="shared" si="8"/>
        <v>4.0168983613630242E-3</v>
      </c>
      <c r="L63" s="84">
        <f t="shared" si="9"/>
        <v>5.229133752237684E-3</v>
      </c>
      <c r="M63" s="76">
        <f t="shared" si="10"/>
        <v>4.025321318527693E-3</v>
      </c>
      <c r="N63" s="84">
        <f t="shared" si="11"/>
        <v>3.5961784387161799E-3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8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7.0659384280668015E-3</v>
      </c>
      <c r="C64" s="72">
        <f>_xll.qlIndexFixing(C$2,Indexes!$L64,TRUE,InterestRatesTrigger)</f>
        <v>8.8506735652161325E-3</v>
      </c>
      <c r="D64" s="73">
        <f>_xll.qlIndexFixing(D$2,Indexes!$L64,TRUE,InterestRatesTrigger)</f>
        <v>1.0484143811130678E-2</v>
      </c>
      <c r="E64" s="83">
        <f>_xll.qlIndexFixing(E$2,Indexes!$L64,TRUE,InterestRatesTrigger)</f>
        <v>1.4527616820328064E-2</v>
      </c>
      <c r="F64" s="138">
        <f>_xll.qlIndexFixing(F$2,Indexes!$L64,TRUE,InterestRatesTrigger)</f>
        <v>8.7919920221856268E-3</v>
      </c>
      <c r="G64" s="83">
        <f>_xll.qlIndexFixing(G$2,Indexes!$R64,TRUE,InterestRatesTrigger)</f>
        <v>6.2691746708587459E-3</v>
      </c>
      <c r="I64" s="75">
        <f t="shared" si="7"/>
        <v>3.8749100457692344E-3</v>
      </c>
      <c r="J64" s="80">
        <f t="shared" si="13"/>
        <v>4.458727247134581E-3</v>
      </c>
      <c r="K64" s="76">
        <f t="shared" si="8"/>
        <v>4.4739762519596859E-3</v>
      </c>
      <c r="L64" s="84">
        <f t="shared" si="9"/>
        <v>5.4067767130801178E-3</v>
      </c>
      <c r="M64" s="76">
        <f t="shared" si="10"/>
        <v>4.4220251046059103E-3</v>
      </c>
      <c r="N64" s="84">
        <f t="shared" si="11"/>
        <v>4.4326691002805063E-3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8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7.843391864704766E-3</v>
      </c>
      <c r="C65" s="72">
        <f>_xll.qlIndexFixing(C$2,Indexes!$L65,TRUE,InterestRatesTrigger)</f>
        <v>9.6075042312158132E-3</v>
      </c>
      <c r="D65" s="73">
        <f>_xll.qlIndexFixing(D$2,Indexes!$L65,TRUE,InterestRatesTrigger)</f>
        <v>1.1301691688808619E-2</v>
      </c>
      <c r="E65" s="83">
        <f>_xll.qlIndexFixing(E$2,Indexes!$L65,TRUE,InterestRatesTrigger)</f>
        <v>1.4981667512795456E-2</v>
      </c>
      <c r="F65" s="138">
        <f>_xll.qlIndexFixing(F$2,Indexes!$L65,TRUE,InterestRatesTrigger)</f>
        <v>9.5445530810938095E-3</v>
      </c>
      <c r="G65" s="83">
        <f>_xll.qlIndexFixing(G$2,Indexes!$R65,TRUE,InterestRatesTrigger)</f>
        <v>6.6314437503667278E-3</v>
      </c>
      <c r="I65" s="75">
        <f t="shared" si="7"/>
        <v>4.4941964699882313E-3</v>
      </c>
      <c r="J65" s="80">
        <f t="shared" si="13"/>
        <v>4.9897570821318621E-3</v>
      </c>
      <c r="K65" s="76">
        <f t="shared" si="8"/>
        <v>5.0163603348638243E-3</v>
      </c>
      <c r="L65" s="84">
        <f t="shared" si="9"/>
        <v>5.4994019731352348E-3</v>
      </c>
      <c r="M65" s="76">
        <f t="shared" si="10"/>
        <v>4.9469681184189877E-3</v>
      </c>
      <c r="N65" s="84">
        <f t="shared" si="11"/>
        <v>4.8781738778025385E-3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8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8.6233745510246804E-3</v>
      </c>
      <c r="C66" s="72">
        <f>_xll.qlIndexFixing(C$2,Indexes!$L66,TRUE,InterestRatesTrigger)</f>
        <v>1.0410149340657832E-2</v>
      </c>
      <c r="D66" s="73">
        <f>_xll.qlIndexFixing(D$2,Indexes!$L66,TRUE,InterestRatesTrigger)</f>
        <v>1.2190806847284821E-2</v>
      </c>
      <c r="E66" s="83">
        <f>_xll.qlIndexFixing(E$2,Indexes!$L66,TRUE,InterestRatesTrigger)</f>
        <v>1.5372092631947512E-2</v>
      </c>
      <c r="F66" s="138">
        <f>_xll.qlIndexFixing(F$2,Indexes!$L66,TRUE,InterestRatesTrigger)</f>
        <v>1.0357306648132654E-2</v>
      </c>
      <c r="G66" s="83">
        <f>_xll.qlIndexFixing(G$2,Indexes!$R66,TRUE,InterestRatesTrigger)</f>
        <v>7.2799971690162835E-3</v>
      </c>
      <c r="I66" s="75">
        <f t="shared" si="7"/>
        <v>5.0272943805260636E-3</v>
      </c>
      <c r="J66" s="80">
        <f t="shared" si="13"/>
        <v>5.5376730271591247E-3</v>
      </c>
      <c r="K66" s="76">
        <f t="shared" si="8"/>
        <v>5.5939417498129954E-3</v>
      </c>
      <c r="L66" s="84">
        <f t="shared" si="9"/>
        <v>5.4758105910121535E-3</v>
      </c>
      <c r="M66" s="76">
        <f t="shared" si="10"/>
        <v>5.4862745267189967E-3</v>
      </c>
      <c r="N66" s="84">
        <f t="shared" si="11"/>
        <v>5.2654283028097382E-3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8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9.3274453506104749E-3</v>
      </c>
      <c r="C67" s="72">
        <f>_xll.qlIndexFixing(C$2,Indexes!$L67,TRUE,InterestRatesTrigger)</f>
        <v>1.1131945725291706E-2</v>
      </c>
      <c r="D67" s="73">
        <f>_xll.qlIndexFixing(D$2,Indexes!$L67,TRUE,InterestRatesTrigger)</f>
        <v>1.296381063727247E-2</v>
      </c>
      <c r="E67" s="83">
        <f>_xll.qlIndexFixing(E$2,Indexes!$L67,TRUE,InterestRatesTrigger)</f>
        <v>1.5732507955064947E-2</v>
      </c>
      <c r="F67" s="138">
        <f>_xll.qlIndexFixing(F$2,Indexes!$L67,TRUE,InterestRatesTrigger)</f>
        <v>1.1053975549296938E-2</v>
      </c>
      <c r="G67" s="83">
        <f>_xll.qlIndexFixing(G$2,Indexes!$R67,TRUE,InterestRatesTrigger)</f>
        <v>8.5025993052667559E-3</v>
      </c>
      <c r="I67" s="75">
        <f t="shared" si="7"/>
        <v>5.5003044447892238E-3</v>
      </c>
      <c r="J67" s="80">
        <f t="shared" si="13"/>
        <v>6.025428458091486E-3</v>
      </c>
      <c r="K67" s="76">
        <f t="shared" si="8"/>
        <v>6.077168980381944E-3</v>
      </c>
      <c r="L67" s="84">
        <f t="shared" si="9"/>
        <v>5.4758920193383725E-3</v>
      </c>
      <c r="M67" s="76">
        <f t="shared" si="10"/>
        <v>5.9391732119615506E-3</v>
      </c>
      <c r="N67" s="84">
        <f t="shared" si="11"/>
        <v>6.3873021347227166E-3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8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1.0075088061751447E-2</v>
      </c>
      <c r="C68" s="72">
        <f>_xll.qlIndexFixing(C$2,Indexes!$L68,TRUE,InterestRatesTrigger)</f>
        <v>1.1900679692176216E-2</v>
      </c>
      <c r="D68" s="73">
        <f>_xll.qlIndexFixing(D$2,Indexes!$L68,TRUE,InterestRatesTrigger)</f>
        <v>1.3779230301372094E-2</v>
      </c>
      <c r="E68" s="83">
        <f>_xll.qlIndexFixing(E$2,Indexes!$L68,TRUE,InterestRatesTrigger)</f>
        <v>1.6085404930811741E-2</v>
      </c>
      <c r="F68" s="138">
        <f>_xll.qlIndexFixing(F$2,Indexes!$L68,TRUE,InterestRatesTrigger)</f>
        <v>1.1809867427719235E-2</v>
      </c>
      <c r="G68" s="83">
        <f>_xll.qlIndexFixing(G$2,Indexes!$R68,TRUE,InterestRatesTrigger)</f>
        <v>8.7940061984426166E-3</v>
      </c>
      <c r="I68" s="75">
        <f t="shared" si="7"/>
        <v>5.9709719289999241E-3</v>
      </c>
      <c r="J68" s="80">
        <f t="shared" si="13"/>
        <v>6.5118979699162619E-3</v>
      </c>
      <c r="K68" s="76">
        <f t="shared" si="8"/>
        <v>6.5433242574507262E-3</v>
      </c>
      <c r="L68" s="84">
        <f t="shared" si="9"/>
        <v>5.4207922527731139E-3</v>
      </c>
      <c r="M68" s="76">
        <f t="shared" si="10"/>
        <v>6.4140868483853882E-3</v>
      </c>
      <c r="N68" s="84">
        <f t="shared" si="11"/>
        <v>6.3722809098987199E-3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8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1.0803172335928757E-2</v>
      </c>
      <c r="C69" s="72">
        <f>_xll.qlIndexFixing(C$2,Indexes!$L69,TRUE,InterestRatesTrigger)</f>
        <v>1.2684610058032888E-2</v>
      </c>
      <c r="D69" s="73">
        <f>_xll.qlIndexFixing(D$2,Indexes!$L69,TRUE,InterestRatesTrigger)</f>
        <v>1.4533327903827296E-2</v>
      </c>
      <c r="E69" s="83">
        <f>_xll.qlIndexFixing(E$2,Indexes!$L69,TRUE,InterestRatesTrigger)</f>
        <v>1.6509649132546142E-2</v>
      </c>
      <c r="F69" s="138">
        <f>_xll.qlIndexFixing(F$2,Indexes!$L69,TRUE,InterestRatesTrigger)</f>
        <v>1.2615214406160145E-2</v>
      </c>
      <c r="G69" s="83">
        <f>_xll.qlIndexFixing(G$2,Indexes!$R69,TRUE,InterestRatesTrigger)</f>
        <v>9.5383111461178061E-3</v>
      </c>
      <c r="I69" s="75">
        <f t="shared" si="7"/>
        <v>6.4045905513836487E-3</v>
      </c>
      <c r="J69" s="80">
        <f t="shared" si="13"/>
        <v>6.9827261955058059E-3</v>
      </c>
      <c r="K69" s="76">
        <f t="shared" si="8"/>
        <v>6.966398851478716E-3</v>
      </c>
      <c r="L69" s="84">
        <f t="shared" si="9"/>
        <v>5.4132579379697222E-3</v>
      </c>
      <c r="M69" s="76">
        <f t="shared" si="10"/>
        <v>6.9126163387268572E-3</v>
      </c>
      <c r="N69" s="84">
        <f t="shared" si="11"/>
        <v>7.0068666209976982E-3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8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1.1478494861500916E-2</v>
      </c>
      <c r="C70" s="72">
        <f>_xll.qlIndexFixing(C$2,Indexes!$L70,TRUE,InterestRatesTrigger)</f>
        <v>1.336297378745362E-2</v>
      </c>
      <c r="D70" s="73">
        <f>_xll.qlIndexFixing(D$2,Indexes!$L70,TRUE,InterestRatesTrigger)</f>
        <v>1.5226235228345953E-2</v>
      </c>
      <c r="E70" s="83">
        <f>_xll.qlIndexFixing(E$2,Indexes!$L70,TRUE,InterestRatesTrigger)</f>
        <v>1.7078756072803777E-2</v>
      </c>
      <c r="F70" s="138">
        <f>_xll.qlIndexFixing(F$2,Indexes!$L70,TRUE,InterestRatesTrigger)</f>
        <v>1.3277388143546912E-2</v>
      </c>
      <c r="G70" s="83">
        <f>_xll.qlIndexFixing(G$2,Indexes!$R70,TRUE,InterestRatesTrigger)</f>
        <v>1.0515866352367453E-2</v>
      </c>
      <c r="I70" s="75">
        <f t="shared" si="7"/>
        <v>6.7790572399248983E-3</v>
      </c>
      <c r="J70" s="80">
        <f t="shared" si="13"/>
        <v>7.3426737991465632E-3</v>
      </c>
      <c r="K70" s="76">
        <f t="shared" si="8"/>
        <v>7.3166200106545235E-3</v>
      </c>
      <c r="L70" s="84">
        <f t="shared" si="9"/>
        <v>5.581178133971184E-3</v>
      </c>
      <c r="M70" s="76">
        <f t="shared" si="10"/>
        <v>7.2531974109148745E-3</v>
      </c>
      <c r="N70" s="84">
        <f t="shared" si="11"/>
        <v>7.7410214361517404E-3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8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1.2169296040960216E-2</v>
      </c>
      <c r="C71" s="72">
        <f>_xll.qlIndexFixing(C$2,Indexes!$L71,TRUE,InterestRatesTrigger)</f>
        <v>1.4086550324134734E-2</v>
      </c>
      <c r="D71" s="73">
        <f>_xll.qlIndexFixing(D$2,Indexes!$L71,TRUE,InterestRatesTrigger)</f>
        <v>1.5927991577627709E-2</v>
      </c>
      <c r="E71" s="83">
        <f>_xll.qlIndexFixing(E$2,Indexes!$L71,TRUE,InterestRatesTrigger)</f>
        <v>1.7684494088187886E-2</v>
      </c>
      <c r="F71" s="138">
        <f>_xll.qlIndexFixing(F$2,Indexes!$L71,TRUE,InterestRatesTrigger)</f>
        <v>1.3999532015297821E-2</v>
      </c>
      <c r="G71" s="83">
        <f>_xll.qlIndexFixing(G$2,Indexes!$R71,TRUE,InterestRatesTrigger)</f>
        <v>1.1003106038298682E-2</v>
      </c>
      <c r="I71" s="75">
        <f t="shared" si="7"/>
        <v>7.1323619573991238E-3</v>
      </c>
      <c r="J71" s="80">
        <f t="shared" si="13"/>
        <v>7.6937322039188107E-3</v>
      </c>
      <c r="K71" s="76">
        <f t="shared" si="8"/>
        <v>7.6417068517615205E-3</v>
      </c>
      <c r="L71" s="84">
        <f t="shared" si="9"/>
        <v>5.731555799076098E-3</v>
      </c>
      <c r="M71" s="76">
        <f t="shared" si="10"/>
        <v>7.6115559622611084E-3</v>
      </c>
      <c r="N71" s="84">
        <f t="shared" si="11"/>
        <v>7.9973578877634566E-3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8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1.2830028876112287E-2</v>
      </c>
      <c r="C72" s="64">
        <f>_xll.qlIndexFixing(C$2,Indexes!$L72,TRUE,InterestRatesTrigger)</f>
        <v>1.4744964049437731E-2</v>
      </c>
      <c r="D72" s="65">
        <f>_xll.qlIndexFixing(D$2,Indexes!$L72,TRUE,InterestRatesTrigger)</f>
        <v>1.6550351275930259E-2</v>
      </c>
      <c r="E72" s="81">
        <f>_xll.qlIndexFixing(E$2,Indexes!$L72,TRUE,InterestRatesTrigger)</f>
        <v>1.8297395496832985E-2</v>
      </c>
      <c r="F72" s="137">
        <f>_xll.qlIndexFixing(F$2,Indexes!$L72,TRUE,InterestRatesTrigger)</f>
        <v>1.4664634628587223E-2</v>
      </c>
      <c r="G72" s="81">
        <f>_xll.qlIndexFixing(G$2,Indexes!$R72,TRUE,InterestRatesTrigger)</f>
        <v>1.166053301475678E-2</v>
      </c>
      <c r="I72" s="67">
        <f t="shared" si="7"/>
        <v>7.4336329504423107E-3</v>
      </c>
      <c r="J72" s="82">
        <f t="shared" si="13"/>
        <v>8.00856737991993E-3</v>
      </c>
      <c r="K72" s="68">
        <f t="shared" si="8"/>
        <v>7.8563857627979242E-3</v>
      </c>
      <c r="L72" s="84">
        <f t="shared" si="9"/>
        <v>5.9081439780696715E-3</v>
      </c>
      <c r="M72" s="68">
        <f t="shared" si="10"/>
        <v>7.9309646042779389E-3</v>
      </c>
      <c r="N72" s="84">
        <f t="shared" si="11"/>
        <v>8.3181224975970025E-3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7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4.1599999999048301E-3</v>
      </c>
      <c r="C73" s="72">
        <f>_xll.qlIndexFixing(Indexes!C73,FixingDate,TRUE,InterestRatesTrigger)</f>
        <v>5.116556650557269E-3</v>
      </c>
      <c r="D73" s="72">
        <f>_xll.qlIndexFixing(Indexes!D73,FixingDate,TRUE,InterestRatesTrigger)</f>
        <v>5.8418735467051786E-3</v>
      </c>
      <c r="E73" s="74">
        <f>_xll.qlIndexFixing(Indexes!E73,FixingDate,TRUE,InterestRatesTrigger)</f>
        <v>7.1084999999999985E-3</v>
      </c>
      <c r="F73" s="78">
        <f>_xll.qlIndexFixing(Indexes!F73,FixingDate,TRUE,InterestRatesTrigger)</f>
        <v>5.5108820726081807E-3</v>
      </c>
      <c r="G73" s="74">
        <f>_xll.qlOvernightIndexedSwapFairRate(Indexes!G73,InterestRatesTrigger)</f>
        <v>3.6299999999999744E-3</v>
      </c>
      <c r="I73" s="75">
        <f t="shared" si="7"/>
        <v>1.6996894710986821E-3</v>
      </c>
      <c r="J73" s="80">
        <f t="shared" si="13"/>
        <v>1.7134249617759396E-3</v>
      </c>
      <c r="K73" s="80">
        <f t="shared" si="8"/>
        <v>1.2166597305600917E-3</v>
      </c>
      <c r="L73" s="77">
        <f t="shared" si="9"/>
        <v>2.764999999999981E-4</v>
      </c>
      <c r="M73" s="80">
        <f t="shared" si="10"/>
        <v>1.4628452838343908E-3</v>
      </c>
      <c r="N73" s="77">
        <f t="shared" si="11"/>
        <v>2.220000000000005E-3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5.1933828088783877E-3</v>
      </c>
      <c r="C74" s="72">
        <f>_xll.qlIndexFixing(Indexes!C74,FixingDate,TRUE,InterestRatesTrigger)</f>
        <v>6.1656124565381771E-3</v>
      </c>
      <c r="D74" s="72">
        <f>_xll.qlIndexFixing(Indexes!D74,FixingDate,TRUE,InterestRatesTrigger)</f>
        <v>6.9066035830914405E-3</v>
      </c>
      <c r="E74" s="74">
        <f>_xll.qlIndexFixing(Indexes!E74,FixingDate,TRUE,InterestRatesTrigger)</f>
        <v>9.1383235975792398E-3</v>
      </c>
      <c r="F74" s="78">
        <f>_xll.qlIndexFixing(Indexes!F74,FixingDate,TRUE,InterestRatesTrigger)</f>
        <v>6.4713040857257076E-3</v>
      </c>
      <c r="G74" s="74">
        <f>_xll.qlOvernightIndexedSwapFairRate(Indexes!G74,InterestRatesTrigger)</f>
        <v>4.6299999995375804E-3</v>
      </c>
      <c r="I74" s="75">
        <f t="shared" si="7"/>
        <v>2.4562629469737033E-3</v>
      </c>
      <c r="J74" s="80">
        <f t="shared" si="13"/>
        <v>2.4710799973194958E-3</v>
      </c>
      <c r="K74" s="80">
        <f t="shared" si="8"/>
        <v>1.9485092198493923E-3</v>
      </c>
      <c r="L74" s="77">
        <f t="shared" si="9"/>
        <v>1.9664352823891753E-3</v>
      </c>
      <c r="M74" s="80">
        <f t="shared" si="10"/>
        <v>2.2601792146673847E-3</v>
      </c>
      <c r="N74" s="77">
        <f t="shared" si="11"/>
        <v>3.0299999999975798E-3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6.2381991521572935E-3</v>
      </c>
      <c r="C75" s="72">
        <f>_xll.qlIndexFixing(Indexes!C75,FixingDate,TRUE,InterestRatesTrigger)</f>
        <v>7.2432472855415752E-3</v>
      </c>
      <c r="D75" s="72">
        <f>_xll.qlIndexFixing(Indexes!D75,FixingDate,TRUE,InterestRatesTrigger)</f>
        <v>7.9325655565642417E-3</v>
      </c>
      <c r="E75" s="74">
        <f>_xll.qlIndexFixing(Indexes!E75,FixingDate,TRUE,InterestRatesTrigger)</f>
        <v>1.0226012462437862E-2</v>
      </c>
      <c r="F75" s="78">
        <f>_xll.qlIndexFixing(Indexes!F75,FixingDate,TRUE,InterestRatesTrigger)</f>
        <v>7.4876478362798302E-3</v>
      </c>
      <c r="G75" s="74">
        <f>_xll.qlOvernightIndexedSwapFairRate(Indexes!G75,InterestRatesTrigger)</f>
        <v>5.6499999999999996E-3</v>
      </c>
      <c r="I75" s="75">
        <f t="shared" si="7"/>
        <v>3.1722319638126514E-3</v>
      </c>
      <c r="J75" s="80">
        <f t="shared" si="13"/>
        <v>3.2155024331130743E-3</v>
      </c>
      <c r="K75" s="80">
        <f t="shared" si="8"/>
        <v>2.6557084725340567E-3</v>
      </c>
      <c r="L75" s="77">
        <f t="shared" si="9"/>
        <v>2.6825157428272337E-3</v>
      </c>
      <c r="M75" s="80">
        <f t="shared" si="10"/>
        <v>3.0279103816471253E-3</v>
      </c>
      <c r="N75" s="77">
        <f t="shared" si="11"/>
        <v>3.8099999999999532E-3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7.2667775441018125E-3</v>
      </c>
      <c r="C76" s="72">
        <f>_xll.qlIndexFixing(Indexes!C76,FixingDate,TRUE,InterestRatesTrigger)</f>
        <v>8.3092313998466595E-3</v>
      </c>
      <c r="D76" s="72">
        <f>_xll.qlIndexFixing(Indexes!D76,FixingDate,TRUE,InterestRatesTrigger)</f>
        <v>9.0653470952487963E-3</v>
      </c>
      <c r="E76" s="74">
        <f>_xll.qlIndexFixing(Indexes!E76,FixingDate,TRUE,InterestRatesTrigger)</f>
        <v>1.1001810141209321E-2</v>
      </c>
      <c r="F76" s="78">
        <f>_xll.qlIndexFixing(Indexes!F76,FixingDate,TRUE,InterestRatesTrigger)</f>
        <v>8.5081189167612297E-3</v>
      </c>
      <c r="G76" s="74">
        <f>_xll.qlOvernightIndexedSwapFairRate(Indexes!G76,InterestRatesTrigger)</f>
        <v>6.6600000000000686E-3</v>
      </c>
      <c r="I76" s="75">
        <f t="shared" si="7"/>
        <v>3.8151596525520001E-3</v>
      </c>
      <c r="J76" s="80">
        <f t="shared" si="13"/>
        <v>3.895700675215317E-3</v>
      </c>
      <c r="K76" s="80">
        <f t="shared" si="8"/>
        <v>3.3644952178437226E-3</v>
      </c>
      <c r="L76" s="77">
        <f t="shared" si="9"/>
        <v>3.0565082056796047E-3</v>
      </c>
      <c r="M76" s="80">
        <f t="shared" si="10"/>
        <v>3.7236234749232341E-3</v>
      </c>
      <c r="N76" s="77">
        <f t="shared" si="11"/>
        <v>4.5200000000001402E-3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8.2655710621928492E-3</v>
      </c>
      <c r="C77" s="72">
        <f>_xll.qlIndexFixing(Indexes!C77,FixingDate,TRUE,InterestRatesTrigger)</f>
        <v>9.3594452017359935E-3</v>
      </c>
      <c r="D77" s="72">
        <f>_xll.qlIndexFixing(Indexes!D77,FixingDate,TRUE,InterestRatesTrigger)</f>
        <v>1.0071935194034305E-2</v>
      </c>
      <c r="E77" s="74">
        <f>_xll.qlIndexFixing(Indexes!E77,FixingDate,TRUE,InterestRatesTrigger)</f>
        <v>1.1190845534078203E-2</v>
      </c>
      <c r="F77" s="78">
        <f>_xll.qlIndexFixing(Indexes!F77,FixingDate,TRUE,InterestRatesTrigger)</f>
        <v>9.5204526688812633E-3</v>
      </c>
      <c r="G77" s="74">
        <f>_xll.qlOvernightIndexedSwapFairRate(Indexes!G77,InterestRatesTrigger)</f>
        <v>7.6699999999999382E-3</v>
      </c>
      <c r="I77" s="75">
        <f t="shared" si="7"/>
        <v>4.3690845264264316E-3</v>
      </c>
      <c r="J77" s="80">
        <f t="shared" si="13"/>
        <v>4.5114832361469147E-3</v>
      </c>
      <c r="K77" s="80">
        <f t="shared" si="8"/>
        <v>3.9427660419768026E-3</v>
      </c>
      <c r="L77" s="77">
        <f t="shared" si="9"/>
        <v>2.8439730153811127E-3</v>
      </c>
      <c r="M77" s="80">
        <f t="shared" si="10"/>
        <v>4.3458251066546931E-3</v>
      </c>
      <c r="N77" s="77">
        <f t="shared" si="11"/>
        <v>5.1599999999998548E-3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9.2204198344079755E-3</v>
      </c>
      <c r="C78" s="72">
        <f>_xll.qlIndexFixing(Indexes!C78,FixingDate,TRUE,InterestRatesTrigger)</f>
        <v>1.0346790767513256E-2</v>
      </c>
      <c r="D78" s="72">
        <f>_xll.qlIndexFixing(Indexes!D78,FixingDate,TRUE,InterestRatesTrigger)</f>
        <v>1.1092043434719548E-2</v>
      </c>
      <c r="E78" s="74">
        <f>_xll.qlIndexFixing(Indexes!E78,FixingDate,TRUE,InterestRatesTrigger)</f>
        <v>1.2366933570203379E-2</v>
      </c>
      <c r="F78" s="78">
        <f>_xll.qlIndexFixing(Indexes!F78,FixingDate,TRUE,InterestRatesTrigger)</f>
        <v>1.038025579626106E-2</v>
      </c>
      <c r="G78" s="74">
        <f>_xll.qlOvernightIndexedSwapFairRate(Indexes!G78,InterestRatesTrigger)</f>
        <v>8.6251996910696946E-3</v>
      </c>
      <c r="I78" s="75">
        <f t="shared" si="7"/>
        <v>4.8213541740022873E-3</v>
      </c>
      <c r="J78" s="80">
        <f t="shared" si="13"/>
        <v>5.0048762926016756E-3</v>
      </c>
      <c r="K78" s="80">
        <f t="shared" si="8"/>
        <v>4.4472619143115797E-3</v>
      </c>
      <c r="L78" s="77">
        <f t="shared" si="9"/>
        <v>3.4726495121371898E-3</v>
      </c>
      <c r="M78" s="80">
        <f t="shared" si="10"/>
        <v>4.7185437147004164E-3</v>
      </c>
      <c r="N78" s="77">
        <f t="shared" si="11"/>
        <v>5.6851996910697138E-3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1.0133303683829845E-2</v>
      </c>
      <c r="C79" s="72">
        <f>_xll.qlIndexFixing(Indexes!C79,FixingDate,TRUE,InterestRatesTrigger)</f>
        <v>1.127542900900157E-2</v>
      </c>
      <c r="D79" s="72">
        <f>_xll.qlIndexFixing(Indexes!D79,FixingDate,TRUE,InterestRatesTrigger)</f>
        <v>1.1989873979643661E-2</v>
      </c>
      <c r="E79" s="74">
        <f>_xll.qlIndexFixing(Indexes!E79,FixingDate,TRUE,InterestRatesTrigger)</f>
        <v>1.3410647341170048E-2</v>
      </c>
      <c r="F79" s="78">
        <f>_xll.qlIndexFixing(Indexes!F79,FixingDate,TRUE,InterestRatesTrigger)</f>
        <v>1.1235739687739029E-2</v>
      </c>
      <c r="G79" s="74">
        <f>_xll.qlOvernightIndexedSwapFairRate(Indexes!G79,InterestRatesTrigger)</f>
        <v>9.5241911040917279E-3</v>
      </c>
      <c r="I79" s="75">
        <f t="shared" si="7"/>
        <v>5.1781943663008157E-3</v>
      </c>
      <c r="J79" s="80">
        <f t="shared" si="13"/>
        <v>5.3837686119629731E-3</v>
      </c>
      <c r="K79" s="80">
        <f t="shared" si="8"/>
        <v>4.8169285943972014E-3</v>
      </c>
      <c r="L79" s="77">
        <f t="shared" si="9"/>
        <v>3.9559254423249049E-3</v>
      </c>
      <c r="M79" s="80">
        <f t="shared" si="10"/>
        <v>5.0828427308150089E-3</v>
      </c>
      <c r="N79" s="77">
        <f t="shared" si="11"/>
        <v>6.0941911040916759E-3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1.0978178445166183E-2</v>
      </c>
      <c r="C80" s="72">
        <f>_xll.qlIndexFixing(Indexes!C80,FixingDate,TRUE,InterestRatesTrigger)</f>
        <v>1.2131042908167607E-2</v>
      </c>
      <c r="D80" s="72">
        <f>_xll.qlIndexFixing(Indexes!D80,FixingDate,TRUE,InterestRatesTrigger)</f>
        <v>1.2878512745408017E-2</v>
      </c>
      <c r="E80" s="74">
        <f>_xll.qlIndexFixing(Indexes!E80,FixingDate,TRUE,InterestRatesTrigger)</f>
        <v>1.4192815584372234E-2</v>
      </c>
      <c r="F80" s="78">
        <f>_xll.qlIndexFixing(Indexes!F80,FixingDate,TRUE,InterestRatesTrigger)</f>
        <v>1.2081900347561262E-2</v>
      </c>
      <c r="G80" s="74">
        <f>_xll.qlOvernightIndexedSwapFairRate(Indexes!G80,InterestRatesTrigger)</f>
        <v>1.0353772312994546E-2</v>
      </c>
      <c r="I80" s="75">
        <f t="shared" si="7"/>
        <v>5.4181817911254024E-3</v>
      </c>
      <c r="J80" s="80">
        <f t="shared" si="13"/>
        <v>5.6408837048201434E-3</v>
      </c>
      <c r="K80" s="80">
        <f t="shared" si="8"/>
        <v>5.0977129322316087E-3</v>
      </c>
      <c r="L80" s="77">
        <f t="shared" si="9"/>
        <v>4.1551839961323691E-3</v>
      </c>
      <c r="M80" s="80">
        <f t="shared" si="10"/>
        <v>5.4381014627708597E-3</v>
      </c>
      <c r="N80" s="77">
        <f t="shared" si="11"/>
        <v>6.3737723129944825E-3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1.1753406167592443E-2</v>
      </c>
      <c r="C81" s="72">
        <f>_xll.qlIndexFixing(Indexes!C81,FixingDate,TRUE,InterestRatesTrigger)</f>
        <v>1.2919999999971812E-2</v>
      </c>
      <c r="D81" s="73">
        <f>_xll.qlIndexFixing(Indexes!D81,FixingDate,TRUE,InterestRatesTrigger)</f>
        <v>1.3643401910716715E-2</v>
      </c>
      <c r="E81" s="74">
        <f>_xll.qlIndexFixing(Indexes!E81,FixingDate,TRUE,InterestRatesTrigger)</f>
        <v>1.4703386654923776E-2</v>
      </c>
      <c r="F81" s="78">
        <f>_xll.qlIndexFixing(Indexes!F81,FixingDate,TRUE,InterestRatesTrigger)</f>
        <v>1.292000000000005E-2</v>
      </c>
      <c r="G81" s="74">
        <f>_xll.qlOvernightIndexedSwapFairRate(Indexes!G81,InterestRatesTrigger)</f>
        <v>1.1120000000001625E-2</v>
      </c>
      <c r="I81" s="75">
        <f t="shared" si="7"/>
        <v>5.5353514078205464E-3</v>
      </c>
      <c r="J81" s="80">
        <f t="shared" si="13"/>
        <v>5.77999999948415E-3</v>
      </c>
      <c r="K81" s="80">
        <f t="shared" si="8"/>
        <v>5.230894586332276E-3</v>
      </c>
      <c r="L81" s="77">
        <f t="shared" si="9"/>
        <v>4.0668358856386557E-3</v>
      </c>
      <c r="M81" s="80">
        <f t="shared" si="10"/>
        <v>5.7799999999999753E-3</v>
      </c>
      <c r="N81" s="77">
        <f t="shared" si="11"/>
        <v>6.5300000000017852E-3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1.432157158485702E-2</v>
      </c>
      <c r="C82" s="72">
        <f>_xll.qlIndexFixing(Indexes!C82,FixingDate,TRUE,InterestRatesTrigger)</f>
        <v>1.5569999999893882E-2</v>
      </c>
      <c r="D82" s="73">
        <f>_xll.qlIndexFixing(Indexes!D82,FixingDate,TRUE,InterestRatesTrigger)</f>
        <v>1.6304105035387078E-2</v>
      </c>
      <c r="E82" s="74">
        <f>_xll.qlIndexFixing(Indexes!E82,FixingDate,TRUE,InterestRatesTrigger)</f>
        <v>1.7392692297029225E-2</v>
      </c>
      <c r="F82" s="78">
        <f>_xll.qlIndexFixing(Indexes!F82,FixingDate,TRUE,InterestRatesTrigger)</f>
        <v>1.556999999999994E-2</v>
      </c>
      <c r="G82" s="83">
        <f>_xll.qlOvernightIndexedSwapFairRate(Indexes!G82,InterestRatesTrigger)</f>
        <v>1.3690000000001029E-2</v>
      </c>
      <c r="I82" s="75">
        <f t="shared" si="7"/>
        <v>5.1920419010685875E-3</v>
      </c>
      <c r="J82" s="80">
        <f t="shared" si="13"/>
        <v>5.5599999999524103E-3</v>
      </c>
      <c r="K82" s="80">
        <f t="shared" si="8"/>
        <v>5.0175783917119597E-3</v>
      </c>
      <c r="L82" s="77">
        <f t="shared" si="9"/>
        <v>3.9109735121760376E-3</v>
      </c>
      <c r="M82" s="80">
        <f t="shared" si="10"/>
        <v>5.5599999999999122E-3</v>
      </c>
      <c r="N82" s="77">
        <f t="shared" si="11"/>
        <v>6.3500000000009877E-3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42075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1.6250396845789789E-2</v>
      </c>
      <c r="C83" s="72">
        <f>_xll.qlIndexFixing(Indexes!C83,FixingDate,TRUE,InterestRatesTrigger)</f>
        <v>1.7520000000011714E-2</v>
      </c>
      <c r="D83" s="73">
        <f>_xll.qlIndexFixing(Indexes!D83,FixingDate,TRUE,InterestRatesTrigger)</f>
        <v>1.8284778418825268E-2</v>
      </c>
      <c r="E83" s="74">
        <f>_xll.qlIndexFixing(Indexes!E83,FixingDate,TRUE,InterestRatesTrigger)</f>
        <v>1.9369053084931292E-2</v>
      </c>
      <c r="F83" s="78">
        <f>_xll.qlIndexFixing(Indexes!F83,FixingDate,TRUE,InterestRatesTrigger)</f>
        <v>1.7520000000000042E-2</v>
      </c>
      <c r="G83" s="83">
        <f>_xll.qlOvernightIndexedSwapFairRate(Indexes!G83,InterestRatesTrigger)</f>
        <v>1.5610000000000727E-2</v>
      </c>
      <c r="I83" s="75">
        <f t="shared" si="7"/>
        <v>4.1090433146151253E-3</v>
      </c>
      <c r="J83" s="80">
        <f t="shared" si="13"/>
        <v>4.5300000000103886E-3</v>
      </c>
      <c r="K83" s="80">
        <f t="shared" si="8"/>
        <v>4.0185316568340287E-3</v>
      </c>
      <c r="L83" s="77">
        <f t="shared" si="9"/>
        <v>2.9381718628486847E-3</v>
      </c>
      <c r="M83" s="80">
        <f t="shared" si="10"/>
        <v>4.5300000000001138E-3</v>
      </c>
      <c r="N83" s="77">
        <f t="shared" si="11"/>
        <v>5.4700000000010521E-3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42073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1.7729646440888123E-2</v>
      </c>
      <c r="C84" s="72">
        <f>_xll.qlIndexFixing(Indexes!C84,FixingDate,TRUE,InterestRatesTrigger)</f>
        <v>1.8999999999970006E-2</v>
      </c>
      <c r="D84" s="73">
        <f>_xll.qlIndexFixing(Indexes!D84,FixingDate,TRUE,InterestRatesTrigger)</f>
        <v>1.9785278398581432E-2</v>
      </c>
      <c r="E84" s="74">
        <f>_xll.qlIndexFixing(Indexes!E84,FixingDate,TRUE,InterestRatesTrigger)</f>
        <v>2.0849934689096478E-2</v>
      </c>
      <c r="F84" s="78">
        <f>_xll.qlIndexFixing(Indexes!F84,FixingDate,TRUE,InterestRatesTrigger)</f>
        <v>1.9000000000000006E-2</v>
      </c>
      <c r="G84" s="83">
        <f>_xll.qlOvernightIndexedSwapFairRate(Indexes!G84,InterestRatesTrigger)</f>
        <v>1.7009999999999945E-2</v>
      </c>
      <c r="I84" s="75">
        <f t="shared" si="7"/>
        <v>2.7767208694949985E-3</v>
      </c>
      <c r="J84" s="80">
        <f t="shared" si="13"/>
        <v>3.2499999999686356E-3</v>
      </c>
      <c r="K84" s="80">
        <f t="shared" si="8"/>
        <v>2.7558944143422567E-3</v>
      </c>
      <c r="L84" s="77">
        <f t="shared" si="9"/>
        <v>1.7067662737741338E-3</v>
      </c>
      <c r="M84" s="80">
        <f t="shared" si="10"/>
        <v>3.2500000000000376E-3</v>
      </c>
      <c r="N84" s="77">
        <f t="shared" si="11"/>
        <v>4.2099999999999499E-3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1.8919288689653889E-2</v>
      </c>
      <c r="C85" s="72">
        <f>_xll.qlIndexFixing(Indexes!C85,FixingDate,TRUE,InterestRatesTrigger)</f>
        <v>2.0159999999931066E-2</v>
      </c>
      <c r="D85" s="73">
        <f>_xll.qlIndexFixing(Indexes!D85,FixingDate,TRUE,InterestRatesTrigger)</f>
        <v>2.0975802378734434E-2</v>
      </c>
      <c r="E85" s="74">
        <f>_xll.qlIndexFixing(Indexes!E85,FixingDate,TRUE,InterestRatesTrigger)</f>
        <v>2.201066280380207E-2</v>
      </c>
      <c r="F85" s="78">
        <f>_xll.qlIndexFixing(Indexes!F85,FixingDate,TRUE,InterestRatesTrigger)</f>
        <v>2.0159999999999997E-2</v>
      </c>
      <c r="G85" s="83">
        <f>_xll.qlOvernightIndexedSwapFairRate(Indexes!G85,InterestRatesTrigger)</f>
        <v>1.8139999999999958E-2</v>
      </c>
      <c r="I85" s="75">
        <f t="shared" si="7"/>
        <v>1.4954199330487507E-3</v>
      </c>
      <c r="J85" s="80">
        <f t="shared" si="13"/>
        <v>1.9799999999292536E-3</v>
      </c>
      <c r="K85" s="80">
        <f t="shared" si="8"/>
        <v>1.502328900651051E-3</v>
      </c>
      <c r="L85" s="77">
        <f t="shared" si="9"/>
        <v>5.0285625464167871E-4</v>
      </c>
      <c r="M85" s="80">
        <f t="shared" si="10"/>
        <v>1.9800000000001101E-3</v>
      </c>
      <c r="N85" s="77">
        <f t="shared" si="11"/>
        <v>2.8900000000002864E-3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1.9859094767191676E-2</v>
      </c>
      <c r="C86" s="72">
        <f>_xll.qlIndexFixing(Indexes!C86,FixingDate,TRUE,InterestRatesTrigger)</f>
        <v>2.1070000000000522E-2</v>
      </c>
      <c r="D86" s="73">
        <f>_xll.qlIndexFixing(Indexes!D86,FixingDate,TRUE,InterestRatesTrigger)</f>
        <v>2.1916274684664092E-2</v>
      </c>
      <c r="E86" s="74">
        <f>_xll.qlIndexFixing(Indexes!E86,FixingDate,TRUE,InterestRatesTrigger)</f>
        <v>2.2935892755736806E-2</v>
      </c>
      <c r="F86" s="78">
        <f>_xll.qlIndexFixing(Indexes!F86,FixingDate,TRUE,InterestRatesTrigger)</f>
        <v>2.1069999999946038E-2</v>
      </c>
      <c r="G86" s="83">
        <f>_xll.qlOvernightIndexedSwapFairRate(Indexes!G86,InterestRatesTrigger)</f>
        <v>1.9029999999999974E-2</v>
      </c>
      <c r="I86" s="75">
        <f t="shared" si="7"/>
        <v>3.0418882352463775E-4</v>
      </c>
      <c r="J86" s="80">
        <f t="shared" si="13"/>
        <v>7.9999999999998822E-4</v>
      </c>
      <c r="K86" s="80">
        <f t="shared" si="8"/>
        <v>3.4956940808405362E-4</v>
      </c>
      <c r="L86" s="77">
        <f t="shared" si="9"/>
        <v>-5.8616543307619257E-4</v>
      </c>
      <c r="M86" s="80">
        <f t="shared" si="10"/>
        <v>7.9999999994635751E-4</v>
      </c>
      <c r="N86" s="77">
        <f t="shared" si="11"/>
        <v>1.680000000000053E-3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2.0639066121722269E-2</v>
      </c>
      <c r="C87" s="72">
        <f>_xll.qlIndexFixing(Indexes!C87,FixingDate,TRUE,InterestRatesTrigger)</f>
        <v>2.1809999999982507E-2</v>
      </c>
      <c r="D87" s="73">
        <f>_xll.qlIndexFixing(Indexes!D87,FixingDate,TRUE,InterestRatesTrigger)</f>
        <v>2.2686736049395216E-2</v>
      </c>
      <c r="E87" s="74">
        <f>_xll.qlIndexFixing(Indexes!E87,FixingDate,TRUE,InterestRatesTrigger)</f>
        <v>2.3710663702415861E-2</v>
      </c>
      <c r="F87" s="78">
        <f>_xll.qlIndexFixing(Indexes!F87,FixingDate,TRUE,InterestRatesTrigger)</f>
        <v>2.1809999999999895E-2</v>
      </c>
      <c r="G87" s="83">
        <f>_xll.qlOvernightIndexedSwapFairRate(Indexes!G87,InterestRatesTrigger)</f>
        <v>1.9820000000017664E-2</v>
      </c>
      <c r="I87" s="75">
        <f t="shared" si="7"/>
        <v>-7.7711119937141221E-4</v>
      </c>
      <c r="J87" s="80">
        <f t="shared" si="13"/>
        <v>-2.7000000001994526E-4</v>
      </c>
      <c r="K87" s="80">
        <f t="shared" si="8"/>
        <v>-6.9009810711118807E-4</v>
      </c>
      <c r="L87" s="77">
        <f t="shared" si="9"/>
        <v>-1.5436645636394027E-3</v>
      </c>
      <c r="M87" s="80">
        <f t="shared" si="10"/>
        <v>-2.6999999999946858E-4</v>
      </c>
      <c r="N87" s="77">
        <f t="shared" si="11"/>
        <v>6.4000000001768545E-4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2.1299164876080235E-2</v>
      </c>
      <c r="C88" s="72">
        <f>_xll.qlIndexFixing(Indexes!C88,FixingDate,TRUE,InterestRatesTrigger)</f>
        <v>2.2429999999965776E-2</v>
      </c>
      <c r="D88" s="73">
        <f>_xll.qlIndexFixing(Indexes!D88,FixingDate,TRUE,InterestRatesTrigger)</f>
        <v>2.3337148176861482E-2</v>
      </c>
      <c r="E88" s="74">
        <f>_xll.qlIndexFixing(Indexes!E88,FixingDate,TRUE,InterestRatesTrigger)</f>
        <v>2.4370289156122424E-2</v>
      </c>
      <c r="F88" s="78">
        <f>_xll.qlIndexFixing(Indexes!F88,FixingDate,TRUE,InterestRatesTrigger)</f>
        <v>2.2429999999999901E-2</v>
      </c>
      <c r="G88" s="83">
        <f>_xll.qlOvernightIndexedSwapFairRate(Indexes!G88,InterestRatesTrigger)</f>
        <v>2.0410000000013126E-2</v>
      </c>
      <c r="I88" s="75">
        <f t="shared" si="7"/>
        <v>-1.7277508014768746E-3</v>
      </c>
      <c r="J88" s="80">
        <f t="shared" si="13"/>
        <v>-1.2200000000287987E-3</v>
      </c>
      <c r="K88" s="80">
        <f t="shared" si="8"/>
        <v>-1.6075421729882661E-3</v>
      </c>
      <c r="L88" s="77">
        <f t="shared" si="9"/>
        <v>-2.3850354676595679E-3</v>
      </c>
      <c r="M88" s="80">
        <f t="shared" si="10"/>
        <v>-1.2199999999999815E-3</v>
      </c>
      <c r="N88" s="77">
        <f t="shared" si="11"/>
        <v>-4.300000000759252E-4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2.1867770022403511E-2</v>
      </c>
      <c r="C89" s="72">
        <f>_xll.qlIndexFixing(Indexes!C89,FixingDate,TRUE,InterestRatesTrigger)</f>
        <v>2.2974471295669398E-2</v>
      </c>
      <c r="D89" s="73">
        <f>_xll.qlIndexFixing(Indexes!D89,FixingDate,TRUE,InterestRatesTrigger)</f>
        <v>2.3899650839535245E-2</v>
      </c>
      <c r="E89" s="74">
        <f>_xll.qlIndexFixing(Indexes!E89,FixingDate,TRUE,InterestRatesTrigger)</f>
        <v>2.4951024673053903E-2</v>
      </c>
      <c r="F89" s="78">
        <f>_xll.qlIndexFixing(Indexes!F89,FixingDate,TRUE,InterestRatesTrigger)</f>
        <v>2.2944123605286939E-2</v>
      </c>
      <c r="G89" s="83">
        <f>_xll.qlOvernightIndexedSwapFairRate(Indexes!G89,InterestRatesTrigger)</f>
        <v>2.0937865937576697E-2</v>
      </c>
      <c r="I89" s="75">
        <f t="shared" ref="I89:I138" si="14">B89-P89</f>
        <v>-2.538489110340561E-3</v>
      </c>
      <c r="J89" s="80">
        <f t="shared" si="13"/>
        <v>-2.0253922516758928E-3</v>
      </c>
      <c r="K89" s="80">
        <f t="shared" ref="K89:K138" si="15">D89-R89</f>
        <v>-2.3934255810895387E-3</v>
      </c>
      <c r="L89" s="77">
        <f t="shared" ref="L89:L138" si="16">E89-S89</f>
        <v>-3.0962342872427363E-3</v>
      </c>
      <c r="M89" s="80">
        <f t="shared" ref="M89:M138" si="17">F89-T89</f>
        <v>-1.9670040236720414E-3</v>
      </c>
      <c r="N89" s="77">
        <f t="shared" ref="N89:N138" si="18">G89-U89</f>
        <v>-1.3357317376166619E-3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2.2359084040022525E-2</v>
      </c>
      <c r="C90" s="72">
        <f>_xll.qlIndexFixing(Indexes!C90,FixingDate,TRUE,InterestRatesTrigger)</f>
        <v>2.3450000000114279E-2</v>
      </c>
      <c r="D90" s="73">
        <f>_xll.qlIndexFixing(Indexes!D90,FixingDate,TRUE,InterestRatesTrigger)</f>
        <v>2.4387712084144707E-2</v>
      </c>
      <c r="E90" s="74">
        <f>_xll.qlIndexFixing(Indexes!E90,FixingDate,TRUE,InterestRatesTrigger)</f>
        <v>2.5466585127284981E-2</v>
      </c>
      <c r="F90" s="78">
        <f>_xll.qlIndexFixing(Indexes!F90,FixingDate,TRUE,InterestRatesTrigger)</f>
        <v>2.34499999995973E-2</v>
      </c>
      <c r="G90" s="83">
        <f>_xll.qlOvernightIndexedSwapFairRate(Indexes!G90,InterestRatesTrigger)</f>
        <v>2.1409999999962216E-2</v>
      </c>
      <c r="I90" s="75">
        <f t="shared" si="14"/>
        <v>-3.2266349556658094E-3</v>
      </c>
      <c r="J90" s="80">
        <f t="shared" si="13"/>
        <v>-2.6999999999330407E-3</v>
      </c>
      <c r="K90" s="80">
        <f t="shared" si="15"/>
        <v>-3.0539811715875192E-3</v>
      </c>
      <c r="L90" s="77">
        <f t="shared" si="16"/>
        <v>-3.6751947139284473E-3</v>
      </c>
      <c r="M90" s="80">
        <f t="shared" si="17"/>
        <v>-2.7000000003990741E-3</v>
      </c>
      <c r="N90" s="77">
        <f t="shared" si="18"/>
        <v>-2.0500000000377265E-3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2.2784893679103933E-2</v>
      </c>
      <c r="C91" s="72">
        <f>_xll.qlIndexFixing(Indexes!C91,FixingDate,TRUE,InterestRatesTrigger)</f>
        <v>2.3860281957918696E-2</v>
      </c>
      <c r="D91" s="73">
        <f>_xll.qlIndexFixing(Indexes!D91,FixingDate,TRUE,InterestRatesTrigger)</f>
        <v>2.4812286589295823E-2</v>
      </c>
      <c r="E91" s="74">
        <f>_xll.qlIndexFixing(Indexes!E91,FixingDate,TRUE,InterestRatesTrigger)</f>
        <v>2.592950337088297E-2</v>
      </c>
      <c r="F91" s="78">
        <f>_xll.qlIndexFixing(Indexes!F91,FixingDate,TRUE,InterestRatesTrigger)</f>
        <v>2.3811302876874808E-2</v>
      </c>
      <c r="G91" s="83">
        <f>_xll.qlOvernightIndexedSwapFairRate(Indexes!G91,InterestRatesTrigger)</f>
        <v>2.1806909846619933E-2</v>
      </c>
      <c r="I91" s="75">
        <f t="shared" si="14"/>
        <v>-3.796988938074751E-3</v>
      </c>
      <c r="J91" s="80">
        <f t="shared" si="13"/>
        <v>-3.2505264580591393E-3</v>
      </c>
      <c r="K91" s="80">
        <f t="shared" si="15"/>
        <v>-3.5879300494717596E-3</v>
      </c>
      <c r="L91" s="77">
        <f t="shared" si="16"/>
        <v>-4.1246291454181579E-3</v>
      </c>
      <c r="M91" s="80">
        <f t="shared" si="17"/>
        <v>-3.1686678117540668E-3</v>
      </c>
      <c r="N91" s="77">
        <f t="shared" si="18"/>
        <v>-2.6425461285862727E-3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2.3147791704759276E-2</v>
      </c>
      <c r="C92" s="72">
        <f>_xll.qlIndexFixing(Indexes!C92,FixingDate,TRUE,InterestRatesTrigger)</f>
        <v>2.4209159264895114E-2</v>
      </c>
      <c r="D92" s="73">
        <f>_xll.qlIndexFixing(Indexes!D92,FixingDate,TRUE,InterestRatesTrigger)</f>
        <v>2.517550433615218E-2</v>
      </c>
      <c r="E92" s="74">
        <f>_xll.qlIndexFixing(Indexes!E92,FixingDate,TRUE,InterestRatesTrigger)</f>
        <v>2.6332133738396327E-2</v>
      </c>
      <c r="F92" s="78">
        <f>_xll.qlIndexFixing(Indexes!F92,FixingDate,TRUE,InterestRatesTrigger)</f>
        <v>2.4163147057175354E-2</v>
      </c>
      <c r="G92" s="83">
        <f>_xll.qlOvernightIndexedSwapFairRate(Indexes!G92,InterestRatesTrigger)</f>
        <v>2.2139237544542875E-2</v>
      </c>
      <c r="I92" s="75">
        <f t="shared" si="14"/>
        <v>-4.2751653170185998E-3</v>
      </c>
      <c r="J92" s="80">
        <f t="shared" si="13"/>
        <v>-3.7072546089729902E-3</v>
      </c>
      <c r="K92" s="80">
        <f t="shared" si="15"/>
        <v>-4.0271907130118197E-3</v>
      </c>
      <c r="L92" s="77">
        <f t="shared" si="16"/>
        <v>-4.4867626775275254E-3</v>
      </c>
      <c r="M92" s="80">
        <f t="shared" si="17"/>
        <v>-3.6286804969383746E-3</v>
      </c>
      <c r="N92" s="77">
        <f t="shared" si="18"/>
        <v>-3.1522144316413238E-3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2.3459032960484436E-2</v>
      </c>
      <c r="C93" s="72">
        <f>_xll.qlIndexFixing(Indexes!C93,FixingDate,TRUE,InterestRatesTrigger)</f>
        <v>2.4510000000041405E-2</v>
      </c>
      <c r="D93" s="73">
        <f>_xll.qlIndexFixing(Indexes!D93,FixingDate,TRUE,InterestRatesTrigger)</f>
        <v>2.5488386436534196E-2</v>
      </c>
      <c r="E93" s="74">
        <f>_xll.qlIndexFixing(Indexes!E93,FixingDate,TRUE,InterestRatesTrigger)</f>
        <v>2.6665980420750322E-2</v>
      </c>
      <c r="F93" s="78">
        <f>_xll.qlIndexFixing(Indexes!F93,FixingDate,TRUE,InterestRatesTrigger)</f>
        <v>2.4509999999999321E-2</v>
      </c>
      <c r="G93" s="83">
        <f>_xll.qlOvernightIndexedSwapFairRate(Indexes!G93,InterestRatesTrigger)</f>
        <v>2.2429999999985989E-2</v>
      </c>
      <c r="I93" s="75">
        <f t="shared" si="14"/>
        <v>-4.6666165146932691E-3</v>
      </c>
      <c r="J93" s="80">
        <f t="shared" si="13"/>
        <v>-4.0799999999334077E-3</v>
      </c>
      <c r="K93" s="80">
        <f t="shared" si="15"/>
        <v>-4.3838928286092614E-3</v>
      </c>
      <c r="L93" s="77">
        <f t="shared" si="16"/>
        <v>-4.7966545351253026E-3</v>
      </c>
      <c r="M93" s="80">
        <f t="shared" si="17"/>
        <v>-4.0800000000021132E-3</v>
      </c>
      <c r="N93" s="77">
        <f t="shared" si="18"/>
        <v>-3.5900000000140125E-3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2.3723233471368933E-2</v>
      </c>
      <c r="C94" s="72">
        <f>_xll.qlIndexFixing(Indexes!C94,FixingDate,TRUE,InterestRatesTrigger)</f>
        <v>2.4768503202889348E-2</v>
      </c>
      <c r="D94" s="73">
        <f>_xll.qlIndexFixing(Indexes!D94,FixingDate,TRUE,InterestRatesTrigger)</f>
        <v>2.5755226660913615E-2</v>
      </c>
      <c r="E94" s="74">
        <f>_xll.qlIndexFixing(Indexes!E94,FixingDate,TRUE,InterestRatesTrigger)</f>
        <v>2.6938056743957904E-2</v>
      </c>
      <c r="F94" s="78">
        <f>_xll.qlIndexFixing(Indexes!F94,FixingDate,TRUE,InterestRatesTrigger)</f>
        <v>2.4711941730889336E-2</v>
      </c>
      <c r="G94" s="83">
        <f>_xll.qlOvernightIndexedSwapFairRate(Indexes!G94,InterestRatesTrigger)</f>
        <v>2.2690096722120631E-2</v>
      </c>
      <c r="I94" s="75">
        <f t="shared" si="14"/>
        <v>-4.9748247827007472E-3</v>
      </c>
      <c r="J94" s="80">
        <f t="shared" si="13"/>
        <v>-4.3746354078169382E-3</v>
      </c>
      <c r="K94" s="80">
        <f t="shared" si="15"/>
        <v>-4.6654375160355872E-3</v>
      </c>
      <c r="L94" s="77">
        <f t="shared" si="16"/>
        <v>-5.0454284917605327E-3</v>
      </c>
      <c r="M94" s="80">
        <f t="shared" si="17"/>
        <v>-4.2970339471683321E-3</v>
      </c>
      <c r="N94" s="77">
        <f t="shared" si="18"/>
        <v>-3.8440714725704352E-3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2.3948202515249203E-2</v>
      </c>
      <c r="C95" s="72">
        <f>_xll.qlIndexFixing(Indexes!C95,FixingDate,TRUE,InterestRatesTrigger)</f>
        <v>2.4991067466686848E-2</v>
      </c>
      <c r="D95" s="73">
        <f>_xll.qlIndexFixing(Indexes!D95,FixingDate,TRUE,InterestRatesTrigger)</f>
        <v>2.5983166722288904E-2</v>
      </c>
      <c r="E95" s="74">
        <f>_xll.qlIndexFixing(Indexes!E95,FixingDate,TRUE,InterestRatesTrigger)</f>
        <v>2.7163552080624483E-2</v>
      </c>
      <c r="F95" s="78">
        <f>_xll.qlIndexFixing(Indexes!F95,FixingDate,TRUE,InterestRatesTrigger)</f>
        <v>2.4910158152102371E-2</v>
      </c>
      <c r="G95" s="83">
        <f>_xll.qlOvernightIndexedSwapFairRate(Indexes!G95,InterestRatesTrigger)</f>
        <v>2.2922413443725104E-2</v>
      </c>
      <c r="I95" s="75">
        <f t="shared" si="14"/>
        <v>-5.2202286025176126E-3</v>
      </c>
      <c r="J95" s="80">
        <f t="shared" si="13"/>
        <v>-4.6099088768427401E-3</v>
      </c>
      <c r="K95" s="80">
        <f t="shared" si="15"/>
        <v>-4.8903782552592277E-3</v>
      </c>
      <c r="L95" s="77">
        <f t="shared" si="16"/>
        <v>-5.2482559304641539E-3</v>
      </c>
      <c r="M95" s="80">
        <f t="shared" si="17"/>
        <v>-4.5066444702429737E-3</v>
      </c>
      <c r="N95" s="77">
        <f t="shared" si="18"/>
        <v>-4.0632732569525938E-3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2.4139964319402196E-2</v>
      </c>
      <c r="C96" s="72">
        <f>_xll.qlIndexFixing(Indexes!C96,FixingDate,TRUE,InterestRatesTrigger)</f>
        <v>2.5182141355190004E-2</v>
      </c>
      <c r="D96" s="73">
        <f>_xll.qlIndexFixing(Indexes!D96,FixingDate,TRUE,InterestRatesTrigger)</f>
        <v>2.6177603625073684E-2</v>
      </c>
      <c r="E96" s="74">
        <f>_xll.qlIndexFixing(Indexes!E96,FixingDate,TRUE,InterestRatesTrigger)</f>
        <v>2.7354178585819636E-2</v>
      </c>
      <c r="F96" s="78">
        <f>_xll.qlIndexFixing(Indexes!F96,FixingDate,TRUE,InterestRatesTrigger)</f>
        <v>2.5104927048082364E-2</v>
      </c>
      <c r="G96" s="83">
        <f>_xll.qlOvernightIndexedSwapFairRate(Indexes!G96,InterestRatesTrigger)</f>
        <v>2.3126999440199535E-2</v>
      </c>
      <c r="I96" s="75">
        <f t="shared" si="14"/>
        <v>-5.4221460709059123E-3</v>
      </c>
      <c r="J96" s="80">
        <f t="shared" si="13"/>
        <v>-4.8031771476191205E-3</v>
      </c>
      <c r="K96" s="80">
        <f t="shared" si="15"/>
        <v>-5.0756525719228736E-3</v>
      </c>
      <c r="L96" s="77">
        <f t="shared" si="16"/>
        <v>-5.4155652375990418E-3</v>
      </c>
      <c r="M96" s="80">
        <f t="shared" si="17"/>
        <v>-4.7114559824498713E-3</v>
      </c>
      <c r="N96" s="77">
        <f t="shared" si="18"/>
        <v>-4.2602691609981806E-3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2.4301530992526976E-2</v>
      </c>
      <c r="C97" s="72">
        <f>_xll.qlIndexFixing(Indexes!C97,FixingDate,TRUE,InterestRatesTrigger)</f>
        <v>2.5343503035574019E-2</v>
      </c>
      <c r="D97" s="73">
        <f>_xll.qlIndexFixing(Indexes!D97,FixingDate,TRUE,InterestRatesTrigger)</f>
        <v>2.6341027262322753E-2</v>
      </c>
      <c r="E97" s="74">
        <f>_xll.qlIndexFixing(Indexes!E97,FixingDate,TRUE,InterestRatesTrigger)</f>
        <v>2.7517269569188364E-2</v>
      </c>
      <c r="F97" s="78">
        <f>_xll.qlIndexFixing(Indexes!F97,FixingDate,TRUE,InterestRatesTrigger)</f>
        <v>2.5294230266751819E-2</v>
      </c>
      <c r="G97" s="83">
        <f>_xll.qlOvernightIndexedSwapFairRate(Indexes!G97,InterestRatesTrigger)</f>
        <v>2.330208280378275E-2</v>
      </c>
      <c r="I97" s="75">
        <f t="shared" si="14"/>
        <v>-5.5901519879656136E-3</v>
      </c>
      <c r="J97" s="80">
        <f t="shared" si="13"/>
        <v>-4.9627282131507466E-3</v>
      </c>
      <c r="K97" s="80">
        <f t="shared" si="15"/>
        <v>-5.2292892025390357E-3</v>
      </c>
      <c r="L97" s="77">
        <f t="shared" si="16"/>
        <v>-5.5540548378141853E-3</v>
      </c>
      <c r="M97" s="80">
        <f t="shared" si="17"/>
        <v>-4.9082372776986412E-3</v>
      </c>
      <c r="N97" s="77">
        <f t="shared" si="18"/>
        <v>-4.4395903944944165E-3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2.4438689246460112E-2</v>
      </c>
      <c r="C98" s="72">
        <f>_xll.qlIndexFixing(Indexes!C98,FixingDate,TRUE,InterestRatesTrigger)</f>
        <v>2.5479999999928848E-2</v>
      </c>
      <c r="D98" s="73">
        <f>_xll.qlIndexFixing(Indexes!D98,FixingDate,TRUE,InterestRatesTrigger)</f>
        <v>2.6478907577425444E-2</v>
      </c>
      <c r="E98" s="74">
        <f>_xll.qlIndexFixing(Indexes!E98,FixingDate,TRUE,InterestRatesTrigger)</f>
        <v>2.7661957208332037E-2</v>
      </c>
      <c r="F98" s="78">
        <f>_xll.qlIndexFixing(Indexes!F98,FixingDate,TRUE,InterestRatesTrigger)</f>
        <v>2.5479999999998091E-2</v>
      </c>
      <c r="G98" s="83">
        <f>_xll.qlOvernightIndexedSwapFairRate(Indexes!G98,InterestRatesTrigger)</f>
        <v>2.3450000000056141E-2</v>
      </c>
      <c r="I98" s="75">
        <f t="shared" si="14"/>
        <v>-5.7368519942222612E-3</v>
      </c>
      <c r="J98" s="80">
        <f t="shared" si="13"/>
        <v>-5.1000000001274193E-3</v>
      </c>
      <c r="K98" s="80">
        <f t="shared" si="15"/>
        <v>-5.3623914681553697E-3</v>
      </c>
      <c r="L98" s="77">
        <f t="shared" si="16"/>
        <v>-5.663802172295649E-3</v>
      </c>
      <c r="M98" s="80">
        <f t="shared" si="17"/>
        <v>-5.1000000000018773E-3</v>
      </c>
      <c r="N98" s="77">
        <f t="shared" si="18"/>
        <v>-4.6099999999439922E-3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2.4555555094128545E-2</v>
      </c>
      <c r="C99" s="72">
        <f>_xll.qlIndexFixing(Indexes!C99,FixingDate,TRUE,InterestRatesTrigger)</f>
        <v>2.5595215546519664E-2</v>
      </c>
      <c r="D99" s="73">
        <f>_xll.qlIndexFixing(Indexes!D99,FixingDate,TRUE,InterestRatesTrigger)</f>
        <v>2.6595198394132491E-2</v>
      </c>
      <c r="E99" s="74">
        <f>_xll.qlIndexFixing(Indexes!E99,FixingDate,TRUE,InterestRatesTrigger)</f>
        <v>2.7793844072005129E-2</v>
      </c>
      <c r="F99" s="78">
        <f>_xll.qlIndexFixing(Indexes!F99,FixingDate,TRUE,InterestRatesTrigger)</f>
        <v>2.5570849789389477E-2</v>
      </c>
      <c r="G99" s="83">
        <f>_xll.qlOvernightIndexedSwapFairRate(Indexes!G99,InterestRatesTrigger)</f>
        <v>2.3572675635198131E-2</v>
      </c>
      <c r="I99" s="75">
        <f t="shared" si="14"/>
        <v>-5.8677923367890412E-3</v>
      </c>
      <c r="J99" s="80">
        <f t="shared" si="13"/>
        <v>-5.2200084468233716E-3</v>
      </c>
      <c r="K99" s="80">
        <f t="shared" si="15"/>
        <v>-5.4797420176746561E-3</v>
      </c>
      <c r="L99" s="77">
        <f t="shared" si="16"/>
        <v>-5.7501349205911975E-3</v>
      </c>
      <c r="M99" s="80">
        <f t="shared" si="17"/>
        <v>-5.2071232258167899E-3</v>
      </c>
      <c r="N99" s="77">
        <f t="shared" si="18"/>
        <v>-4.7247333315959122E-3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2.4654739609686567E-2</v>
      </c>
      <c r="C100" s="72">
        <f>_xll.qlIndexFixing(Indexes!C100,FixingDate,TRUE,InterestRatesTrigger)</f>
        <v>2.5692139167511525E-2</v>
      </c>
      <c r="D100" s="73">
        <f>_xll.qlIndexFixing(Indexes!D100,FixingDate,TRUE,InterestRatesTrigger)</f>
        <v>2.6692797652765252E-2</v>
      </c>
      <c r="E100" s="74">
        <f>_xll.qlIndexFixing(Indexes!E100,FixingDate,TRUE,InterestRatesTrigger)</f>
        <v>2.7911905729783516E-2</v>
      </c>
      <c r="F100" s="78">
        <f>_xll.qlIndexFixing(Indexes!F100,FixingDate,TRUE,InterestRatesTrigger)</f>
        <v>2.5658881155428852E-2</v>
      </c>
      <c r="G100" s="83">
        <f>_xll.qlOvernightIndexedSwapFairRate(Indexes!G100,InterestRatesTrigger)</f>
        <v>2.3673022963278122E-2</v>
      </c>
      <c r="I100" s="75">
        <f t="shared" si="14"/>
        <v>-5.9874530480557853E-3</v>
      </c>
      <c r="J100" s="80">
        <f t="shared" si="13"/>
        <v>-5.3277175652319854E-3</v>
      </c>
      <c r="K100" s="80">
        <f t="shared" si="15"/>
        <v>-5.5860745949526842E-3</v>
      </c>
      <c r="L100" s="77">
        <f t="shared" si="16"/>
        <v>-5.8218712044074382E-3</v>
      </c>
      <c r="M100" s="80">
        <f t="shared" si="17"/>
        <v>-5.3105894513712469E-3</v>
      </c>
      <c r="N100" s="77">
        <f t="shared" si="18"/>
        <v>-4.8393537580824417E-3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2.4739895428835749E-2</v>
      </c>
      <c r="C101" s="72">
        <f>_xll.qlIndexFixing(Indexes!C101,FixingDate,TRUE,InterestRatesTrigger)</f>
        <v>2.5774910798093142E-2</v>
      </c>
      <c r="D101" s="73">
        <f>_xll.qlIndexFixing(Indexes!D101,FixingDate,TRUE,InterestRatesTrigger)</f>
        <v>2.6775710140605494E-2</v>
      </c>
      <c r="E101" s="74">
        <f>_xll.qlIndexFixing(Indexes!E101,FixingDate,TRUE,InterestRatesTrigger)</f>
        <v>2.801595283994357E-2</v>
      </c>
      <c r="F101" s="78">
        <f>_xll.qlIndexFixing(Indexes!F101,FixingDate,TRUE,InterestRatesTrigger)</f>
        <v>2.5744594577700723E-2</v>
      </c>
      <c r="G101" s="83">
        <f>_xll.qlOvernightIndexedSwapFairRate(Indexes!G101,InterestRatesTrigger)</f>
        <v>2.3755522914635754E-2</v>
      </c>
      <c r="I101" s="75">
        <f t="shared" si="14"/>
        <v>-6.0992428514942826E-3</v>
      </c>
      <c r="J101" s="80">
        <f t="shared" si="13"/>
        <v>-5.4270275758201841E-3</v>
      </c>
      <c r="K101" s="80">
        <f t="shared" si="15"/>
        <v>-5.6850576599153518E-3</v>
      </c>
      <c r="L101" s="77">
        <f t="shared" si="16"/>
        <v>-5.8893288289599971E-3</v>
      </c>
      <c r="M101" s="80">
        <f t="shared" si="17"/>
        <v>-5.4120089494368029E-3</v>
      </c>
      <c r="N101" s="77">
        <f t="shared" si="18"/>
        <v>-4.9539559740137962E-3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2.4814145422228213E-2</v>
      </c>
      <c r="C102" s="72">
        <f>_xll.qlIndexFixing(Indexes!C102,FixingDate,TRUE,InterestRatesTrigger)</f>
        <v>2.5847041193818487E-2</v>
      </c>
      <c r="D102" s="73">
        <f>_xll.qlIndexFixing(Indexes!D102,FixingDate,TRUE,InterestRatesTrigger)</f>
        <v>2.6847333952940259E-2</v>
      </c>
      <c r="E102" s="74">
        <f>_xll.qlIndexFixing(Indexes!E102,FixingDate,TRUE,InterestRatesTrigger)</f>
        <v>2.8106061047037622E-2</v>
      </c>
      <c r="F102" s="78">
        <f>_xll.qlIndexFixing(Indexes!F102,FixingDate,TRUE,InterestRatesTrigger)</f>
        <v>2.5828679834725837E-2</v>
      </c>
      <c r="G102" s="83">
        <f>_xll.qlOvernightIndexedSwapFairRate(Indexes!G102,InterestRatesTrigger)</f>
        <v>2.3823921790562832E-2</v>
      </c>
      <c r="I102" s="75">
        <f t="shared" si="14"/>
        <v>-6.20051138035628E-3</v>
      </c>
      <c r="J102" s="80">
        <f t="shared" si="13"/>
        <v>-5.5160773288436861E-3</v>
      </c>
      <c r="K102" s="80">
        <f t="shared" si="15"/>
        <v>-5.774602556161277E-3</v>
      </c>
      <c r="L102" s="77">
        <f t="shared" si="16"/>
        <v>-5.9489088866054828E-3</v>
      </c>
      <c r="M102" s="80">
        <f t="shared" si="17"/>
        <v>-5.5072403503779802E-3</v>
      </c>
      <c r="N102" s="77">
        <f t="shared" si="18"/>
        <v>-5.0632863557048408E-3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2.4878618794718456E-2</v>
      </c>
      <c r="C103" s="72">
        <f>_xll.qlIndexFixing(Indexes!C103,FixingDate,TRUE,InterestRatesTrigger)</f>
        <v>2.5910000000018175E-2</v>
      </c>
      <c r="D103" s="73">
        <f>_xll.qlIndexFixing(Indexes!D103,FixingDate,TRUE,InterestRatesTrigger)</f>
        <v>2.6909047544094053E-2</v>
      </c>
      <c r="E103" s="74">
        <f>_xll.qlIndexFixing(Indexes!E103,FixingDate,TRUE,InterestRatesTrigger)</f>
        <v>2.8180562600092485E-2</v>
      </c>
      <c r="F103" s="78">
        <f>_xll.qlIndexFixing(Indexes!F103,FixingDate,TRUE,InterestRatesTrigger)</f>
        <v>2.5909999999994687E-2</v>
      </c>
      <c r="G103" s="83">
        <f>_xll.qlOvernightIndexedSwapFairRate(Indexes!G103,InterestRatesTrigger)</f>
        <v>2.3879999999974075E-2</v>
      </c>
      <c r="I103" s="75">
        <f t="shared" si="14"/>
        <v>-6.2961801029608293E-3</v>
      </c>
      <c r="J103" s="80">
        <f t="shared" si="13"/>
        <v>-5.5999999999242142E-3</v>
      </c>
      <c r="K103" s="80">
        <f t="shared" si="15"/>
        <v>-5.8596736901998236E-3</v>
      </c>
      <c r="L103" s="77">
        <f t="shared" si="16"/>
        <v>-6.0109085152823226E-3</v>
      </c>
      <c r="M103" s="80">
        <f t="shared" si="17"/>
        <v>-5.6000000000220873E-3</v>
      </c>
      <c r="N103" s="77">
        <f t="shared" si="18"/>
        <v>-5.1700000000259524E-3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2.4936035679411533E-2</v>
      </c>
      <c r="C104" s="72">
        <f>_xll.qlIndexFixing(Indexes!C104,FixingDate,TRUE,InterestRatesTrigger)</f>
        <v>2.5966669276215902E-2</v>
      </c>
      <c r="D104" s="73">
        <f>_xll.qlIndexFixing(Indexes!D104,FixingDate,TRUE,InterestRatesTrigger)</f>
        <v>2.6963751978088667E-2</v>
      </c>
      <c r="E104" s="74">
        <f>_xll.qlIndexFixing(Indexes!E104,FixingDate,TRUE,InterestRatesTrigger)</f>
        <v>2.8241094899751986E-2</v>
      </c>
      <c r="F104" s="78">
        <f>_xll.qlIndexFixing(Indexes!F104,FixingDate,TRUE,InterestRatesTrigger)</f>
        <v>2.5960854096045718E-2</v>
      </c>
      <c r="G104" s="83">
        <f>_xll.qlOvernightIndexedSwapFairRate(Indexes!G104,InterestRatesTrigger)</f>
        <v>2.3926865223218456E-2</v>
      </c>
      <c r="I104" s="75">
        <f t="shared" si="14"/>
        <v>-6.3861402527262516E-3</v>
      </c>
      <c r="J104" s="80">
        <f t="shared" si="13"/>
        <v>-5.6790295082275732E-3</v>
      </c>
      <c r="K104" s="80">
        <f t="shared" si="15"/>
        <v>-5.9403167008887786E-3</v>
      </c>
      <c r="L104" s="77">
        <f t="shared" si="16"/>
        <v>-6.0761587556613962E-3</v>
      </c>
      <c r="M104" s="80">
        <f t="shared" si="17"/>
        <v>-5.6646045704258213E-3</v>
      </c>
      <c r="N104" s="77">
        <f t="shared" si="18"/>
        <v>-5.2650692043169599E-3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2.4987614051701489E-2</v>
      </c>
      <c r="C105" s="72">
        <f>_xll.qlIndexFixing(Indexes!C105,FixingDate,TRUE,InterestRatesTrigger)</f>
        <v>2.6018091201714864E-2</v>
      </c>
      <c r="D105" s="73">
        <f>_xll.qlIndexFixing(Indexes!D105,FixingDate,TRUE,InterestRatesTrigger)</f>
        <v>2.7012842121629785E-2</v>
      </c>
      <c r="E105" s="74">
        <f>_xll.qlIndexFixing(Indexes!E105,FixingDate,TRUE,InterestRatesTrigger)</f>
        <v>2.8290801112940581E-2</v>
      </c>
      <c r="F105" s="78">
        <f>_xll.qlIndexFixing(Indexes!F105,FixingDate,TRUE,InterestRatesTrigger)</f>
        <v>2.6010139260124611E-2</v>
      </c>
      <c r="G105" s="83">
        <f>_xll.qlOvernightIndexedSwapFairRate(Indexes!G105,InterestRatesTrigger)</f>
        <v>2.3966148195936343E-2</v>
      </c>
      <c r="I105" s="75">
        <f t="shared" si="14"/>
        <v>-6.4678697526198495E-3</v>
      </c>
      <c r="J105" s="80">
        <f t="shared" si="13"/>
        <v>-5.7510771801468942E-3</v>
      </c>
      <c r="K105" s="80">
        <f t="shared" si="15"/>
        <v>-6.0141884836567572E-3</v>
      </c>
      <c r="L105" s="77">
        <f t="shared" si="16"/>
        <v>-6.1425156977026572E-3</v>
      </c>
      <c r="M105" s="80">
        <f t="shared" si="17"/>
        <v>-5.7270597538556928E-3</v>
      </c>
      <c r="N105" s="77">
        <f t="shared" si="18"/>
        <v>-5.3569561652439777E-3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2.503453852274258E-2</v>
      </c>
      <c r="C106" s="72">
        <f>_xll.qlIndexFixing(Indexes!C106,FixingDate,TRUE,InterestRatesTrigger)</f>
        <v>2.606522193721485E-2</v>
      </c>
      <c r="D106" s="73">
        <f>_xll.qlIndexFixing(Indexes!D106,FixingDate,TRUE,InterestRatesTrigger)</f>
        <v>2.7057649232322758E-2</v>
      </c>
      <c r="E106" s="74">
        <f>_xll.qlIndexFixing(Indexes!E106,FixingDate,TRUE,InterestRatesTrigger)</f>
        <v>2.8333235850800737E-2</v>
      </c>
      <c r="F106" s="78">
        <f>_xll.qlIndexFixing(Indexes!F106,FixingDate,TRUE,InterestRatesTrigger)</f>
        <v>2.6057976228410305E-2</v>
      </c>
      <c r="G106" s="83">
        <f>_xll.qlOvernightIndexedSwapFairRate(Indexes!G106,InterestRatesTrigger)</f>
        <v>2.3999365950493491E-2</v>
      </c>
      <c r="I106" s="75">
        <f t="shared" si="14"/>
        <v>-6.5377875278567962E-3</v>
      </c>
      <c r="J106" s="80">
        <f t="shared" si="13"/>
        <v>-5.812968585379278E-3</v>
      </c>
      <c r="K106" s="80">
        <f t="shared" si="15"/>
        <v>-6.0779002051906915E-3</v>
      </c>
      <c r="L106" s="77">
        <f t="shared" si="16"/>
        <v>-6.2001858977771586E-3</v>
      </c>
      <c r="M106" s="80">
        <f t="shared" si="17"/>
        <v>-5.7868453077669184E-3</v>
      </c>
      <c r="N106" s="77">
        <f t="shared" si="18"/>
        <v>-5.4445569877681378E-3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2.5078218128776111E-2</v>
      </c>
      <c r="C107" s="72">
        <f>_xll.qlIndexFixing(Indexes!C107,FixingDate,TRUE,InterestRatesTrigger)</f>
        <v>2.6109285610083025E-2</v>
      </c>
      <c r="D107" s="73">
        <f>_xll.qlIndexFixing(Indexes!D107,FixingDate,TRUE,InterestRatesTrigger)</f>
        <v>2.709970276348686E-2</v>
      </c>
      <c r="E107" s="74">
        <f>_xll.qlIndexFixing(Indexes!E107,FixingDate,TRUE,InterestRatesTrigger)</f>
        <v>2.8371781567878347E-2</v>
      </c>
      <c r="F107" s="78">
        <f>_xll.qlIndexFixing(Indexes!F107,FixingDate,TRUE,InterestRatesTrigger)</f>
        <v>2.6104914949525725E-2</v>
      </c>
      <c r="G107" s="83">
        <f>_xll.qlOvernightIndexedSwapFairRate(Indexes!G107,InterestRatesTrigger)</f>
        <v>2.402808202699656E-2</v>
      </c>
      <c r="I107" s="75">
        <f t="shared" si="14"/>
        <v>-6.5942499381862647E-3</v>
      </c>
      <c r="J107" s="80">
        <f t="shared" si="13"/>
        <v>-5.8632643612070955E-3</v>
      </c>
      <c r="K107" s="80">
        <f t="shared" si="15"/>
        <v>-6.1298641949683111E-3</v>
      </c>
      <c r="L107" s="77">
        <f t="shared" si="16"/>
        <v>-6.2475652289575925E-3</v>
      </c>
      <c r="M107" s="80">
        <f t="shared" si="17"/>
        <v>-5.8446258772901945E-3</v>
      </c>
      <c r="N107" s="77">
        <f t="shared" si="18"/>
        <v>-5.5283887900316984E-3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2.5118550558046703E-2</v>
      </c>
      <c r="C108" s="72">
        <f>_xll.qlIndexFixing(Indexes!C108,FixingDate,TRUE,InterestRatesTrigger)</f>
        <v>2.6149999999996287E-2</v>
      </c>
      <c r="D108" s="73">
        <f>_xll.qlIndexFixing(Indexes!D108,FixingDate,TRUE,InterestRatesTrigger)</f>
        <v>2.7139007930659761E-2</v>
      </c>
      <c r="E108" s="74">
        <f>_xll.qlIndexFixing(Indexes!E108,FixingDate,TRUE,InterestRatesTrigger)</f>
        <v>2.8408066576491545E-2</v>
      </c>
      <c r="F108" s="78">
        <f>_xll.qlIndexFixing(Indexes!F108,FixingDate,TRUE,InterestRatesTrigger)</f>
        <v>2.6149999999988505E-2</v>
      </c>
      <c r="G108" s="83">
        <f>_xll.qlOvernightIndexedSwapFairRate(Indexes!G108,InterestRatesTrigger)</f>
        <v>2.4052732947866268E-2</v>
      </c>
      <c r="I108" s="75">
        <f t="shared" si="14"/>
        <v>-6.6350038163820874E-3</v>
      </c>
      <c r="J108" s="80">
        <f t="shared" si="13"/>
        <v>-5.9000000000344263E-3</v>
      </c>
      <c r="K108" s="80">
        <f t="shared" si="15"/>
        <v>-6.1679670131000279E-3</v>
      </c>
      <c r="L108" s="77">
        <f t="shared" si="16"/>
        <v>-6.2809922505061636E-3</v>
      </c>
      <c r="M108" s="80">
        <f t="shared" si="17"/>
        <v>-5.9000000000117257E-3</v>
      </c>
      <c r="N108" s="77">
        <f t="shared" si="18"/>
        <v>-5.6072670521337235E-3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2.5156602237086104E-2</v>
      </c>
      <c r="C109" s="72">
        <f>_xll.qlIndexFixing(Indexes!C109,FixingDate,TRUE,InterestRatesTrigger)</f>
        <v>2.6188328577296804E-2</v>
      </c>
      <c r="D109" s="73">
        <f>_xll.qlIndexFixing(Indexes!D109,FixingDate,TRUE,InterestRatesTrigger)</f>
        <v>2.7176653629280168E-2</v>
      </c>
      <c r="E109" s="74">
        <f>_xll.qlIndexFixing(Indexes!E109,FixingDate,TRUE,InterestRatesTrigger)</f>
        <v>2.8444183855167018E-2</v>
      </c>
      <c r="F109" s="78">
        <f>_xll.qlIndexFixing(Indexes!F109,FixingDate,TRUE,InterestRatesTrigger)</f>
        <v>2.6173570451417962E-2</v>
      </c>
      <c r="G109" s="83">
        <f>_xll.qlOvernightIndexedSwapFairRate(Indexes!G109,InterestRatesTrigger)</f>
        <v>2.4074663456708958E-2</v>
      </c>
      <c r="I109" s="75">
        <f t="shared" si="14"/>
        <v>-6.6601020746413046E-3</v>
      </c>
      <c r="J109" s="80">
        <f t="shared" si="13"/>
        <v>-5.9231952547123753E-3</v>
      </c>
      <c r="K109" s="80">
        <f t="shared" si="15"/>
        <v>-6.1922000740568424E-3</v>
      </c>
      <c r="L109" s="77">
        <f t="shared" si="16"/>
        <v>-6.3027224080733912E-3</v>
      </c>
      <c r="M109" s="80">
        <f t="shared" si="17"/>
        <v>-5.9036195699410203E-3</v>
      </c>
      <c r="N109" s="77">
        <f t="shared" si="18"/>
        <v>-5.6375902921809544E-3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2.5192011222843917E-2</v>
      </c>
      <c r="C110" s="72">
        <f>_xll.qlIndexFixing(Indexes!C110,FixingDate,TRUE,InterestRatesTrigger)</f>
        <v>2.6223908604157447E-2</v>
      </c>
      <c r="D110" s="73">
        <f>_xll.qlIndexFixing(Indexes!D110,FixingDate,TRUE,InterestRatesTrigger)</f>
        <v>2.7212102892097943E-2</v>
      </c>
      <c r="E110" s="74">
        <f>_xll.qlIndexFixing(Indexes!E110,FixingDate,TRUE,InterestRatesTrigger)</f>
        <v>2.8479337091861932E-2</v>
      </c>
      <c r="F110" s="78">
        <f>_xll.qlIndexFixing(Indexes!F110,FixingDate,TRUE,InterestRatesTrigger)</f>
        <v>2.6196242311622195E-2</v>
      </c>
      <c r="G110" s="83">
        <f>_xll.qlOvernightIndexedSwapFairRate(Indexes!G110,InterestRatesTrigger)</f>
        <v>2.4094740745563285E-2</v>
      </c>
      <c r="I110" s="75">
        <f t="shared" si="14"/>
        <v>-6.6720573500988756E-3</v>
      </c>
      <c r="J110" s="80">
        <f t="shared" si="13"/>
        <v>-5.9349427358403213E-3</v>
      </c>
      <c r="K110" s="80">
        <f t="shared" si="15"/>
        <v>-6.2047552152278522E-3</v>
      </c>
      <c r="L110" s="77">
        <f t="shared" si="16"/>
        <v>-6.3149243679216892E-3</v>
      </c>
      <c r="M110" s="80">
        <f t="shared" si="17"/>
        <v>-5.9058367593302699E-3</v>
      </c>
      <c r="N110" s="77">
        <f t="shared" si="18"/>
        <v>-5.6663257704920381E-3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2.5224134488816892E-2</v>
      </c>
      <c r="C111" s="72">
        <f>_xll.qlIndexFixing(Indexes!C111,FixingDate,TRUE,InterestRatesTrigger)</f>
        <v>2.6256116951608701E-2</v>
      </c>
      <c r="D111" s="73">
        <f>_xll.qlIndexFixing(Indexes!D111,FixingDate,TRUE,InterestRatesTrigger)</f>
        <v>2.7244511724637582E-2</v>
      </c>
      <c r="E111" s="74">
        <f>_xll.qlIndexFixing(Indexes!E111,FixingDate,TRUE,InterestRatesTrigger)</f>
        <v>2.8512188802260783E-2</v>
      </c>
      <c r="F111" s="78">
        <f>_xll.qlIndexFixing(Indexes!F111,FixingDate,TRUE,InterestRatesTrigger)</f>
        <v>2.6218083467649287E-2</v>
      </c>
      <c r="G111" s="83">
        <f>_xll.qlOvernightIndexedSwapFairRate(Indexes!G111,InterestRatesTrigger)</f>
        <v>2.4113640886273734E-2</v>
      </c>
      <c r="I111" s="75">
        <f t="shared" si="14"/>
        <v>-6.6741734453752075E-3</v>
      </c>
      <c r="J111" s="80">
        <f t="shared" si="13"/>
        <v>-5.9380849287680414E-3</v>
      </c>
      <c r="K111" s="80">
        <f t="shared" si="15"/>
        <v>-6.2085840411298561E-3</v>
      </c>
      <c r="L111" s="77">
        <f t="shared" si="16"/>
        <v>-6.3197219651272805E-3</v>
      </c>
      <c r="M111" s="80">
        <f t="shared" si="17"/>
        <v>-5.9067991247125258E-3</v>
      </c>
      <c r="N111" s="77">
        <f t="shared" si="18"/>
        <v>-5.6931031651401426E-3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2.5252242681783468E-2</v>
      </c>
      <c r="C112" s="72">
        <f>_xll.qlIndexFixing(Indexes!C112,FixingDate,TRUE,InterestRatesTrigger)</f>
        <v>2.6284240133744297E-2</v>
      </c>
      <c r="D112" s="73">
        <f>_xll.qlIndexFixing(Indexes!D112,FixingDate,TRUE,InterestRatesTrigger)</f>
        <v>2.7272969047793371E-2</v>
      </c>
      <c r="E112" s="74">
        <f>_xll.qlIndexFixing(Indexes!E112,FixingDate,TRUE,InterestRatesTrigger)</f>
        <v>2.854138571682354E-2</v>
      </c>
      <c r="F112" s="78">
        <f>_xll.qlIndexFixing(Indexes!F112,FixingDate,TRUE,InterestRatesTrigger)</f>
        <v>2.6239006506619415E-2</v>
      </c>
      <c r="G112" s="83">
        <f>_xll.qlOvernightIndexedSwapFairRate(Indexes!G112,InterestRatesTrigger)</f>
        <v>2.4131823872413038E-2</v>
      </c>
      <c r="I112" s="75">
        <f t="shared" si="14"/>
        <v>-6.6694682395633011E-3</v>
      </c>
      <c r="J112" s="80">
        <f t="shared" si="13"/>
        <v>-5.9352536947521566E-3</v>
      </c>
      <c r="K112" s="80">
        <f t="shared" si="15"/>
        <v>-6.2064152199519697E-3</v>
      </c>
      <c r="L112" s="77">
        <f t="shared" si="16"/>
        <v>-6.319170990880342E-3</v>
      </c>
      <c r="M112" s="80">
        <f t="shared" si="17"/>
        <v>-5.9067849329094077E-3</v>
      </c>
      <c r="N112" s="77">
        <f t="shared" si="18"/>
        <v>-5.7177332849491155E-3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2.5276160468417165E-2</v>
      </c>
      <c r="C113" s="72">
        <f>_xll.qlIndexFixing(Indexes!C113,FixingDate,TRUE,InterestRatesTrigger)</f>
        <v>2.6308121541573012E-2</v>
      </c>
      <c r="D113" s="73">
        <f>_xll.qlIndexFixing(Indexes!D113,FixingDate,TRUE,InterestRatesTrigger)</f>
        <v>2.729715777480253E-2</v>
      </c>
      <c r="E113" s="74">
        <f>_xll.qlIndexFixing(Indexes!E113,FixingDate,TRUE,InterestRatesTrigger)</f>
        <v>2.8566252737304846E-2</v>
      </c>
      <c r="F113" s="78">
        <f>_xll.qlIndexFixing(Indexes!F113,FixingDate,TRUE,InterestRatesTrigger)</f>
        <v>2.6259294204776601E-2</v>
      </c>
      <c r="G113" s="83">
        <f>_xll.qlOvernightIndexedSwapFairRate(Indexes!G113,InterestRatesTrigger)</f>
        <v>2.4149999999995165E-2</v>
      </c>
      <c r="I113" s="75">
        <f t="shared" si="14"/>
        <v>-6.6601930158158504E-3</v>
      </c>
      <c r="J113" s="80">
        <f t="shared" si="13"/>
        <v>-5.9283813194250939E-3</v>
      </c>
      <c r="K113" s="80">
        <f t="shared" si="15"/>
        <v>-6.2002610517058465E-3</v>
      </c>
      <c r="L113" s="77">
        <f t="shared" si="16"/>
        <v>-6.3147123641865317E-3</v>
      </c>
      <c r="M113" s="80">
        <f t="shared" si="17"/>
        <v>-5.9058242383687037E-3</v>
      </c>
      <c r="N113" s="77">
        <f t="shared" si="18"/>
        <v>-5.7400000000048419E-3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2.5295132281422682E-2</v>
      </c>
      <c r="C114" s="72">
        <f>_xll.qlIndexFixing(Indexes!C114,FixingDate,TRUE,InterestRatesTrigger)</f>
        <v>2.6327016398514109E-2</v>
      </c>
      <c r="D114" s="73">
        <f>_xll.qlIndexFixing(Indexes!D114,FixingDate,TRUE,InterestRatesTrigger)</f>
        <v>2.7316210245422894E-2</v>
      </c>
      <c r="E114" s="74">
        <f>_xll.qlIndexFixing(Indexes!E114,FixingDate,TRUE,InterestRatesTrigger)</f>
        <v>2.858564984234932E-2</v>
      </c>
      <c r="F114" s="78">
        <f>_xll.qlIndexFixing(Indexes!F114,FixingDate,TRUE,InterestRatesTrigger)</f>
        <v>2.6278644033757716E-2</v>
      </c>
      <c r="G114" s="83">
        <f>_xll.qlOvernightIndexedSwapFairRate(Indexes!G114,InterestRatesTrigger)</f>
        <v>2.4167815619910545E-2</v>
      </c>
      <c r="I114" s="75">
        <f t="shared" si="14"/>
        <v>-6.6485493003437396E-3</v>
      </c>
      <c r="J114" s="80">
        <f t="shared" si="13"/>
        <v>-5.9193608414793743E-3</v>
      </c>
      <c r="K114" s="80">
        <f t="shared" si="15"/>
        <v>-6.1920552143938899E-3</v>
      </c>
      <c r="L114" s="77">
        <f t="shared" si="16"/>
        <v>-6.3078758924299053E-3</v>
      </c>
      <c r="M114" s="80">
        <f t="shared" si="17"/>
        <v>-5.9040094042663166E-3</v>
      </c>
      <c r="N114" s="77">
        <f t="shared" si="18"/>
        <v>-5.7221606007815048E-3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2.5309142063897654E-2</v>
      </c>
      <c r="C115" s="72">
        <f>_xll.qlIndexFixing(Indexes!C115,FixingDate,TRUE,InterestRatesTrigger)</f>
        <v>2.6340928293540795E-2</v>
      </c>
      <c r="D115" s="73">
        <f>_xll.qlIndexFixing(Indexes!D115,FixingDate,TRUE,InterestRatesTrigger)</f>
        <v>2.7330159488308661E-2</v>
      </c>
      <c r="E115" s="74">
        <f>_xll.qlIndexFixing(Indexes!E115,FixingDate,TRUE,InterestRatesTrigger)</f>
        <v>2.8599677328513439E-2</v>
      </c>
      <c r="F115" s="78">
        <f>_xll.qlIndexFixing(Indexes!F115,FixingDate,TRUE,InterestRatesTrigger)</f>
        <v>2.6297390208502559E-2</v>
      </c>
      <c r="G115" s="83">
        <f>_xll.qlOvernightIndexedSwapFairRate(Indexes!G115,InterestRatesTrigger)</f>
        <v>2.4183671945482651E-2</v>
      </c>
      <c r="I115" s="75">
        <f t="shared" si="14"/>
        <v>-6.6362606020633035E-3</v>
      </c>
      <c r="J115" s="80">
        <f t="shared" si="13"/>
        <v>-5.9097187091028403E-3</v>
      </c>
      <c r="K115" s="80">
        <f t="shared" si="15"/>
        <v>-6.1833195955761401E-3</v>
      </c>
      <c r="L115" s="77">
        <f t="shared" si="16"/>
        <v>-6.300227127409911E-3</v>
      </c>
      <c r="M115" s="80">
        <f t="shared" si="17"/>
        <v>-5.9014308999127962E-3</v>
      </c>
      <c r="N115" s="77">
        <f t="shared" si="18"/>
        <v>-5.7062985439675501E-3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2.5317846792645576E-2</v>
      </c>
      <c r="C116" s="72">
        <f>_xll.qlIndexFixing(Indexes!C116,FixingDate,TRUE,InterestRatesTrigger)</f>
        <v>2.634952831278407E-2</v>
      </c>
      <c r="D116" s="73">
        <f>_xll.qlIndexFixing(Indexes!D116,FixingDate,TRUE,InterestRatesTrigger)</f>
        <v>2.733872122571156E-2</v>
      </c>
      <c r="E116" s="74">
        <f>_xll.qlIndexFixing(Indexes!E116,FixingDate,TRUE,InterestRatesTrigger)</f>
        <v>2.860815119979726E-2</v>
      </c>
      <c r="F116" s="78">
        <f>_xll.qlIndexFixing(Indexes!F116,FixingDate,TRUE,InterestRatesTrigger)</f>
        <v>2.6315505969534411E-2</v>
      </c>
      <c r="G116" s="83">
        <f>_xll.qlOvernightIndexedSwapFairRate(Indexes!G116,InterestRatesTrigger)</f>
        <v>2.4195460080617532E-2</v>
      </c>
      <c r="I116" s="75">
        <f t="shared" si="14"/>
        <v>-6.6249178475664451E-3</v>
      </c>
      <c r="J116" s="80">
        <f t="shared" si="13"/>
        <v>-5.9008477032476102E-3</v>
      </c>
      <c r="K116" s="80">
        <f t="shared" si="15"/>
        <v>-6.1754249561767928E-3</v>
      </c>
      <c r="L116" s="77">
        <f t="shared" si="16"/>
        <v>-6.2932491206800292E-3</v>
      </c>
      <c r="M116" s="80">
        <f t="shared" si="17"/>
        <v>-5.898166157638985E-3</v>
      </c>
      <c r="N116" s="77">
        <f t="shared" si="18"/>
        <v>-5.6945049938656317E-3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2.5321026154353631E-2</v>
      </c>
      <c r="C117" s="72">
        <f>_xll.qlIndexFixing(Indexes!C117,FixingDate,TRUE,InterestRatesTrigger)</f>
        <v>2.6352608948765992E-2</v>
      </c>
      <c r="D117" s="73">
        <f>_xll.qlIndexFixing(Indexes!D117,FixingDate,TRUE,InterestRatesTrigger)</f>
        <v>2.7341728473761928E-2</v>
      </c>
      <c r="E117" s="74">
        <f>_xll.qlIndexFixing(Indexes!E117,FixingDate,TRUE,InterestRatesTrigger)</f>
        <v>2.8610995473174462E-2</v>
      </c>
      <c r="F117" s="78">
        <f>_xll.qlIndexFixing(Indexes!F117,FixingDate,TRUE,InterestRatesTrigger)</f>
        <v>2.6333030707065681E-2</v>
      </c>
      <c r="G117" s="83">
        <f>_xll.qlOvernightIndexedSwapFairRate(Indexes!G117,InterestRatesTrigger)</f>
        <v>2.4201412822700295E-2</v>
      </c>
      <c r="I117" s="75">
        <f t="shared" si="14"/>
        <v>-6.6158710311026714E-3</v>
      </c>
      <c r="J117" s="80">
        <f t="shared" si="13"/>
        <v>-5.8939377555899848E-3</v>
      </c>
      <c r="K117" s="80">
        <f t="shared" si="15"/>
        <v>-6.1695450996315238E-3</v>
      </c>
      <c r="L117" s="77">
        <f t="shared" si="16"/>
        <v>-6.2882147598457942E-3</v>
      </c>
      <c r="M117" s="80">
        <f t="shared" si="17"/>
        <v>-5.8943383741063594E-3</v>
      </c>
      <c r="N117" s="77">
        <f t="shared" si="18"/>
        <v>-5.6885625549095084E-3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2.5318498836096801E-2</v>
      </c>
      <c r="C118" s="72">
        <f>_xll.qlIndexFixing(Indexes!C118,FixingDate,TRUE,InterestRatesTrigger)</f>
        <v>2.6349999999995901E-2</v>
      </c>
      <c r="D118" s="73">
        <f>_xll.qlIndexFixing(Indexes!D118,FixingDate,TRUE,InterestRatesTrigger)</f>
        <v>2.7339046332631279E-2</v>
      </c>
      <c r="E118" s="74">
        <f>_xll.qlIndexFixing(Indexes!E118,FixingDate,TRUE,InterestRatesTrigger)</f>
        <v>2.8608154254360484E-2</v>
      </c>
      <c r="F118" s="78">
        <f>_xll.qlIndexFixing(Indexes!F118,FixingDate,TRUE,InterestRatesTrigger)</f>
        <v>2.6349999999998919E-2</v>
      </c>
      <c r="G118" s="83">
        <f>_xll.qlOvernightIndexedSwapFairRate(Indexes!G118,InterestRatesTrigger)</f>
        <v>2.4199999999996422E-2</v>
      </c>
      <c r="I118" s="75">
        <f t="shared" si="14"/>
        <v>-6.6102762885476181E-3</v>
      </c>
      <c r="J118" s="80">
        <f t="shared" ref="J118:J138" si="19">C118-Q118</f>
        <v>-5.8899999999937232E-3</v>
      </c>
      <c r="K118" s="80">
        <f t="shared" si="15"/>
        <v>-6.1666701496995956E-3</v>
      </c>
      <c r="L118" s="77">
        <f t="shared" si="16"/>
        <v>-6.2861956979284005E-3</v>
      </c>
      <c r="M118" s="80">
        <f t="shared" si="17"/>
        <v>-5.8900000000015156E-3</v>
      </c>
      <c r="N118" s="77">
        <f t="shared" si="18"/>
        <v>-5.6900000000036331E-3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2.5310290797614418E-2</v>
      </c>
      <c r="C119" s="72">
        <f>_xll.qlIndexFixing(Indexes!C119,FixingDate,TRUE,InterestRatesTrigger)</f>
        <v>2.6341735580123128E-2</v>
      </c>
      <c r="D119" s="73">
        <f>_xll.qlIndexFixing(Indexes!D119,FixingDate,TRUE,InterestRatesTrigger)</f>
        <v>2.7330734874846961E-2</v>
      </c>
      <c r="E119" s="74">
        <f>_xll.qlIndexFixing(Indexes!E119,FixingDate,TRUE,InterestRatesTrigger)</f>
        <v>2.8599744570540552E-2</v>
      </c>
      <c r="F119" s="78">
        <f>_xll.qlIndexFixing(Indexes!F119,FixingDate,TRUE,InterestRatesTrigger)</f>
        <v>2.6331070035836325E-2</v>
      </c>
      <c r="G119" s="83">
        <f>_xll.qlOvernightIndexedSwapFairRate(Indexes!G119,InterestRatesTrigger)</f>
        <v>2.4190464218090204E-2</v>
      </c>
      <c r="I119" s="75">
        <f t="shared" si="14"/>
        <v>-6.6089431925346054E-3</v>
      </c>
      <c r="J119" s="80">
        <f t="shared" si="19"/>
        <v>-5.8897411306602365E-3</v>
      </c>
      <c r="K119" s="80">
        <f t="shared" si="15"/>
        <v>-6.167476570220036E-3</v>
      </c>
      <c r="L119" s="77">
        <f t="shared" si="16"/>
        <v>-6.2879106317824153E-3</v>
      </c>
      <c r="M119" s="80">
        <f t="shared" si="17"/>
        <v>-5.8997770794098972E-3</v>
      </c>
      <c r="N119" s="77">
        <f t="shared" si="18"/>
        <v>-5.6863091362839603E-3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2.5297351585831698E-2</v>
      </c>
      <c r="C120" s="72">
        <f>_xll.qlIndexFixing(Indexes!C120,FixingDate,TRUE,InterestRatesTrigger)</f>
        <v>2.6328759165592738E-2</v>
      </c>
      <c r="D120" s="73">
        <f>_xll.qlIndexFixing(Indexes!D120,FixingDate,TRUE,InterestRatesTrigger)</f>
        <v>2.7317731094502293E-2</v>
      </c>
      <c r="E120" s="74">
        <f>_xll.qlIndexFixing(Indexes!E120,FixingDate,TRUE,InterestRatesTrigger)</f>
        <v>2.8586687268093817E-2</v>
      </c>
      <c r="F120" s="78">
        <f>_xll.qlIndexFixing(Indexes!F120,FixingDate,TRUE,InterestRatesTrigger)</f>
        <v>2.631190440116753E-2</v>
      </c>
      <c r="G120" s="83">
        <f>_xll.qlOvernightIndexedSwapFairRate(Indexes!G120,InterestRatesTrigger)</f>
        <v>2.4174699774789199E-2</v>
      </c>
      <c r="I120" s="75">
        <f t="shared" si="14"/>
        <v>-6.6112960124613332E-3</v>
      </c>
      <c r="J120" s="80">
        <f t="shared" si="19"/>
        <v>-5.892659546993053E-3</v>
      </c>
      <c r="K120" s="80">
        <f t="shared" si="15"/>
        <v>-6.171484040402242E-3</v>
      </c>
      <c r="L120" s="77">
        <f t="shared" si="16"/>
        <v>-6.2928962802410032E-3</v>
      </c>
      <c r="M120" s="80">
        <f t="shared" si="17"/>
        <v>-5.9089707407771093E-3</v>
      </c>
      <c r="N120" s="77">
        <f t="shared" si="18"/>
        <v>-5.6895089176627681E-3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2.5280589967779005E-2</v>
      </c>
      <c r="C121" s="72">
        <f>_xll.qlIndexFixing(Indexes!C121,FixingDate,TRUE,InterestRatesTrigger)</f>
        <v>2.6311976523652515E-2</v>
      </c>
      <c r="D121" s="73">
        <f>_xll.qlIndexFixing(Indexes!D121,FixingDate,TRUE,InterestRatesTrigger)</f>
        <v>2.7300937292005244E-2</v>
      </c>
      <c r="E121" s="74">
        <f>_xll.qlIndexFixing(Indexes!E121,FixingDate,TRUE,InterestRatesTrigger)</f>
        <v>2.8569876315792376E-2</v>
      </c>
      <c r="F121" s="78">
        <f>_xll.qlIndexFixing(Indexes!F121,FixingDate,TRUE,InterestRatesTrigger)</f>
        <v>2.6292388059799502E-2</v>
      </c>
      <c r="G121" s="83">
        <f>_xll.qlOvernightIndexedSwapFairRate(Indexes!G121,InterestRatesTrigger)</f>
        <v>2.4154786233493479E-2</v>
      </c>
      <c r="I121" s="75">
        <f t="shared" si="14"/>
        <v>-6.6166567735792929E-3</v>
      </c>
      <c r="J121" s="80">
        <f t="shared" si="19"/>
        <v>-5.8981583899135014E-3</v>
      </c>
      <c r="K121" s="80">
        <f t="shared" si="15"/>
        <v>-6.1781067760097522E-3</v>
      </c>
      <c r="L121" s="77">
        <f t="shared" si="16"/>
        <v>-6.3005511326315287E-3</v>
      </c>
      <c r="M121" s="80">
        <f t="shared" si="17"/>
        <v>-5.9177474965282049E-3</v>
      </c>
      <c r="N121" s="77">
        <f t="shared" si="18"/>
        <v>-5.6974373080131979E-3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2.526088713501929E-2</v>
      </c>
      <c r="C122" s="72">
        <f>_xll.qlIndexFixing(Indexes!C122,FixingDate,TRUE,InterestRatesTrigger)</f>
        <v>2.6292263765408479E-2</v>
      </c>
      <c r="D122" s="73">
        <f>_xll.qlIndexFixing(Indexes!D122,FixingDate,TRUE,InterestRatesTrigger)</f>
        <v>2.7281222647050945E-2</v>
      </c>
      <c r="E122" s="74">
        <f>_xll.qlIndexFixing(Indexes!E122,FixingDate,TRUE,InterestRatesTrigger)</f>
        <v>2.8550165140086216E-2</v>
      </c>
      <c r="F122" s="78">
        <f>_xll.qlIndexFixing(Indexes!F122,FixingDate,TRUE,InterestRatesTrigger)</f>
        <v>2.6272602636177218E-2</v>
      </c>
      <c r="G122" s="83">
        <f>_xll.qlOvernightIndexedSwapFairRate(Indexes!G122,InterestRatesTrigger)</f>
        <v>2.4132667471733055E-2</v>
      </c>
      <c r="I122" s="75">
        <f t="shared" si="14"/>
        <v>-6.6244320257396599E-3</v>
      </c>
      <c r="J122" s="80">
        <f t="shared" si="19"/>
        <v>-5.9057162195470768E-3</v>
      </c>
      <c r="K122" s="80">
        <f t="shared" si="15"/>
        <v>-6.1868186396551554E-3</v>
      </c>
      <c r="L122" s="77">
        <f t="shared" si="16"/>
        <v>-6.3103262187906711E-3</v>
      </c>
      <c r="M122" s="80">
        <f t="shared" si="17"/>
        <v>-5.9261456905364725E-3</v>
      </c>
      <c r="N122" s="77">
        <f t="shared" si="18"/>
        <v>-5.7081724241695442E-3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2.5238962525587372E-2</v>
      </c>
      <c r="C123" s="72">
        <f>_xll.qlIndexFixing(Indexes!C123,FixingDate,TRUE,InterestRatesTrigger)</f>
        <v>2.627033702428486E-2</v>
      </c>
      <c r="D123" s="73">
        <f>_xll.qlIndexFixing(Indexes!D123,FixingDate,TRUE,InterestRatesTrigger)</f>
        <v>2.7259298825014079E-2</v>
      </c>
      <c r="E123" s="74">
        <f>_xll.qlIndexFixing(Indexes!E123,FixingDate,TRUE,InterestRatesTrigger)</f>
        <v>2.8528255094359835E-2</v>
      </c>
      <c r="F123" s="78">
        <f>_xll.qlIndexFixing(Indexes!F123,FixingDate,TRUE,InterestRatesTrigger)</f>
        <v>2.6252540229873982E-2</v>
      </c>
      <c r="G123" s="83">
        <f>_xll.qlOvernightIndexedSwapFairRate(Indexes!G123,InterestRatesTrigger)</f>
        <v>2.4109999999982326E-2</v>
      </c>
      <c r="I123" s="75">
        <f t="shared" si="14"/>
        <v>-6.6340974832187517E-3</v>
      </c>
      <c r="J123" s="80">
        <f t="shared" si="19"/>
        <v>-5.9148754556193027E-3</v>
      </c>
      <c r="K123" s="80">
        <f t="shared" si="15"/>
        <v>-6.1971688602496244E-3</v>
      </c>
      <c r="L123" s="77">
        <f t="shared" si="16"/>
        <v>-6.3217590865338458E-3</v>
      </c>
      <c r="M123" s="80">
        <f t="shared" si="17"/>
        <v>-5.9342288052055027E-3</v>
      </c>
      <c r="N123" s="77">
        <f t="shared" si="18"/>
        <v>-5.7200000000176485E-3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2.5215495170635573E-2</v>
      </c>
      <c r="C124" s="72">
        <f>_xll.qlIndexFixing(Indexes!C124,FixingDate,TRUE,InterestRatesTrigger)</f>
        <v>2.6246872194442123E-2</v>
      </c>
      <c r="D124" s="73">
        <f>_xll.qlIndexFixing(Indexes!D124,FixingDate,TRUE,InterestRatesTrigger)</f>
        <v>2.7235837869038743E-2</v>
      </c>
      <c r="E124" s="74">
        <f>_xll.qlIndexFixing(Indexes!E124,FixingDate,TRUE,InterestRatesTrigger)</f>
        <v>2.850480995693783E-2</v>
      </c>
      <c r="F124" s="78">
        <f>_xll.qlIndexFixing(Indexes!F124,FixingDate,TRUE,InterestRatesTrigger)</f>
        <v>2.6232232123936324E-2</v>
      </c>
      <c r="G124" s="83">
        <f>_xll.qlOvernightIndexedSwapFairRate(Indexes!G124,InterestRatesTrigger)</f>
        <v>2.4088071902906946E-2</v>
      </c>
      <c r="I124" s="75">
        <f t="shared" si="14"/>
        <v>-6.645117449264798E-3</v>
      </c>
      <c r="J124" s="80">
        <f t="shared" si="19"/>
        <v>-5.9251575494914839E-3</v>
      </c>
      <c r="K124" s="80">
        <f t="shared" si="15"/>
        <v>-6.2086861676629509E-3</v>
      </c>
      <c r="L124" s="77">
        <f t="shared" si="16"/>
        <v>-6.3343711372579013E-3</v>
      </c>
      <c r="M124" s="80">
        <f t="shared" si="17"/>
        <v>-5.9419835464183772E-3</v>
      </c>
      <c r="N124" s="77">
        <f t="shared" si="18"/>
        <v>-5.7221643392632617E-3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2.5191325457160664E-2</v>
      </c>
      <c r="C125" s="72">
        <f>_xll.qlIndexFixing(Indexes!C125,FixingDate,TRUE,InterestRatesTrigger)</f>
        <v>2.6222706169430687E-2</v>
      </c>
      <c r="D125" s="73">
        <f>_xll.qlIndexFixing(Indexes!D125,FixingDate,TRUE,InterestRatesTrigger)</f>
        <v>2.72116729634438E-2</v>
      </c>
      <c r="E125" s="74">
        <f>_xll.qlIndexFixing(Indexes!E125,FixingDate,TRUE,InterestRatesTrigger)</f>
        <v>2.8480655287943239E-2</v>
      </c>
      <c r="F125" s="78">
        <f>_xll.qlIndexFixing(Indexes!F125,FixingDate,TRUE,InterestRatesTrigger)</f>
        <v>2.6211893873336056E-2</v>
      </c>
      <c r="G125" s="83">
        <f>_xll.qlOvernightIndexedSwapFairRate(Indexes!G125,InterestRatesTrigger)</f>
        <v>2.4067272439019596E-2</v>
      </c>
      <c r="I125" s="75">
        <f t="shared" si="14"/>
        <v>-6.6569278187279465E-3</v>
      </c>
      <c r="J125" s="80">
        <f t="shared" si="19"/>
        <v>-5.9360714991878137E-3</v>
      </c>
      <c r="K125" s="80">
        <f t="shared" si="15"/>
        <v>-6.220851598557061E-3</v>
      </c>
      <c r="L125" s="77">
        <f t="shared" si="16"/>
        <v>-6.3476122418167705E-3</v>
      </c>
      <c r="M125" s="80">
        <f t="shared" si="17"/>
        <v>-5.9493652920855691E-3</v>
      </c>
      <c r="N125" s="77">
        <f t="shared" si="18"/>
        <v>-5.7242223209699183E-3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2.5166833438439819E-2</v>
      </c>
      <c r="C126" s="72">
        <f>_xll.qlIndexFixing(Indexes!C126,FixingDate,TRUE,InterestRatesTrigger)</f>
        <v>2.6198219814301264E-2</v>
      </c>
      <c r="D126" s="73">
        <f>_xll.qlIndexFixing(Indexes!D126,FixingDate,TRUE,InterestRatesTrigger)</f>
        <v>2.7187187079769734E-2</v>
      </c>
      <c r="E126" s="74">
        <f>_xll.qlIndexFixing(Indexes!E126,FixingDate,TRUE,InterestRatesTrigger)</f>
        <v>2.845617830428265E-2</v>
      </c>
      <c r="F126" s="78">
        <f>_xll.qlIndexFixing(Indexes!F126,FixingDate,TRUE,InterestRatesTrigger)</f>
        <v>2.6191417031474214E-2</v>
      </c>
      <c r="G126" s="83">
        <f>_xll.qlOvernightIndexedSwapFairRate(Indexes!G126,InterestRatesTrigger)</f>
        <v>2.4047384196878303E-2</v>
      </c>
      <c r="I126" s="75">
        <f t="shared" si="14"/>
        <v>-6.6692063273776497E-3</v>
      </c>
      <c r="J126" s="80">
        <f t="shared" si="19"/>
        <v>-5.9473405519967458E-3</v>
      </c>
      <c r="K126" s="80">
        <f t="shared" si="15"/>
        <v>-6.233389281490323E-3</v>
      </c>
      <c r="L126" s="77">
        <f t="shared" si="16"/>
        <v>-6.3611982161241552E-3</v>
      </c>
      <c r="M126" s="80">
        <f t="shared" si="17"/>
        <v>-5.9564444221584731E-3</v>
      </c>
      <c r="N126" s="77">
        <f t="shared" si="18"/>
        <v>-5.7261682225417387E-3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2.5142386553521735E-2</v>
      </c>
      <c r="C127" s="72">
        <f>_xll.qlIndexFixing(Indexes!C127,FixingDate,TRUE,InterestRatesTrigger)</f>
        <v>2.6173780712417296E-2</v>
      </c>
      <c r="D127" s="73">
        <f>_xll.qlIndexFixing(Indexes!D127,FixingDate,TRUE,InterestRatesTrigger)</f>
        <v>2.7162748815640559E-2</v>
      </c>
      <c r="E127" s="74">
        <f>_xll.qlIndexFixing(Indexes!E127,FixingDate,TRUE,InterestRatesTrigger)</f>
        <v>2.8431749705098725E-2</v>
      </c>
      <c r="F127" s="78">
        <f>_xll.qlIndexFixing(Indexes!F127,FixingDate,TRUE,InterestRatesTrigger)</f>
        <v>2.6170730456943361E-2</v>
      </c>
      <c r="G127" s="83">
        <f>_xll.qlOvernightIndexedSwapFairRate(Indexes!G127,InterestRatesTrigger)</f>
        <v>2.4028265090632547E-2</v>
      </c>
      <c r="I127" s="75">
        <f t="shared" si="14"/>
        <v>-6.6817371901529803E-3</v>
      </c>
      <c r="J127" s="80">
        <f t="shared" si="19"/>
        <v>-5.9588006721385152E-3</v>
      </c>
      <c r="K127" s="80">
        <f t="shared" si="15"/>
        <v>-6.2461171053477434E-3</v>
      </c>
      <c r="L127" s="77">
        <f t="shared" si="16"/>
        <v>-6.3749245639181697E-3</v>
      </c>
      <c r="M127" s="80">
        <f t="shared" si="17"/>
        <v>-5.9633633495522823E-3</v>
      </c>
      <c r="N127" s="77">
        <f t="shared" si="18"/>
        <v>-5.7281374712753845E-3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2.5118598145667217E-2</v>
      </c>
      <c r="C128" s="72">
        <f>_xll.qlIndexFixing(Indexes!C128,FixingDate,TRUE,InterestRatesTrigger)</f>
        <v>2.615E-2</v>
      </c>
      <c r="D128" s="73">
        <f>_xll.qlIndexFixing(Indexes!D128,FixingDate,TRUE,InterestRatesTrigger)</f>
        <v>2.7138967036689787E-2</v>
      </c>
      <c r="E128" s="74">
        <f>_xll.qlIndexFixing(Indexes!E128,FixingDate,TRUE,InterestRatesTrigger)</f>
        <v>2.8407973208768846E-2</v>
      </c>
      <c r="F128" s="78">
        <f>_xll.qlIndexFixing(Indexes!F128,FixingDate,TRUE,InterestRatesTrigger)</f>
        <v>2.6150000000000489E-2</v>
      </c>
      <c r="G128" s="83">
        <f>_xll.qlOvernightIndexedSwapFairRate(Indexes!G128,InterestRatesTrigger)</f>
        <v>2.4009999999998834E-2</v>
      </c>
      <c r="I128" s="75">
        <f t="shared" si="14"/>
        <v>-6.6940208078497161E-3</v>
      </c>
      <c r="J128" s="80">
        <f t="shared" si="19"/>
        <v>-5.9700000000000725E-3</v>
      </c>
      <c r="K128" s="80">
        <f t="shared" si="15"/>
        <v>-6.2585720662178719E-3</v>
      </c>
      <c r="L128" s="77">
        <f t="shared" si="16"/>
        <v>-6.3883184134122459E-3</v>
      </c>
      <c r="M128" s="80">
        <f t="shared" si="17"/>
        <v>-5.9699999998949586E-3</v>
      </c>
      <c r="N128" s="77">
        <f t="shared" si="18"/>
        <v>-5.7300000000011647E-3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2.5095730747955656E-2</v>
      </c>
      <c r="C129" s="72">
        <f>_xll.qlIndexFixing(Indexes!C129,FixingDate,TRUE,InterestRatesTrigger)</f>
        <v>2.6127140129480735E-2</v>
      </c>
      <c r="D129" s="73">
        <f>_xll.qlIndexFixing(Indexes!D129,FixingDate,TRUE,InterestRatesTrigger)</f>
        <v>2.7116104649094145E-2</v>
      </c>
      <c r="E129" s="74">
        <f>_xll.qlIndexFixing(Indexes!E129,FixingDate,TRUE,InterestRatesTrigger)</f>
        <v>2.8385112365842149E-2</v>
      </c>
      <c r="F129" s="78">
        <f>_xll.qlIndexFixing(Indexes!F129,FixingDate,TRUE,InterestRatesTrigger)</f>
        <v>2.6129670271469004E-2</v>
      </c>
      <c r="G129" s="83">
        <f>_xll.qlOvernightIndexedSwapFairRate(Indexes!G129,InterestRatesTrigger)</f>
        <v>2.3992496084431669E-2</v>
      </c>
      <c r="I129" s="75">
        <f t="shared" si="14"/>
        <v>-6.7058156548260271E-3</v>
      </c>
      <c r="J129" s="80">
        <f t="shared" si="19"/>
        <v>-5.9807234524062343E-3</v>
      </c>
      <c r="K129" s="80">
        <f t="shared" si="15"/>
        <v>-6.2705389476654071E-3</v>
      </c>
      <c r="L129" s="77">
        <f t="shared" si="16"/>
        <v>-6.401162325604403E-3</v>
      </c>
      <c r="M129" s="80">
        <f t="shared" si="17"/>
        <v>-5.9763224081609521E-3</v>
      </c>
      <c r="N129" s="77">
        <f t="shared" si="18"/>
        <v>-5.7317077674347468E-3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2.5073699092893257E-2</v>
      </c>
      <c r="C130" s="72">
        <f>_xll.qlIndexFixing(Indexes!C130,FixingDate,TRUE,InterestRatesTrigger)</f>
        <v>2.6105116544713293E-2</v>
      </c>
      <c r="D130" s="73">
        <f>_xll.qlIndexFixing(Indexes!D130,FixingDate,TRUE,InterestRatesTrigger)</f>
        <v>2.7094078302315784E-2</v>
      </c>
      <c r="E130" s="74">
        <f>_xll.qlIndexFixing(Indexes!E130,FixingDate,TRUE,InterestRatesTrigger)</f>
        <v>2.8363086633522577E-2</v>
      </c>
      <c r="F130" s="78">
        <f>_xll.qlIndexFixing(Indexes!F130,FixingDate,TRUE,InterestRatesTrigger)</f>
        <v>2.6110093651963144E-2</v>
      </c>
      <c r="G130" s="83">
        <f>_xll.qlOvernightIndexedSwapFairRate(Indexes!G130,InterestRatesTrigger)</f>
        <v>2.3975634697596469E-2</v>
      </c>
      <c r="I130" s="75">
        <f t="shared" si="14"/>
        <v>-6.7173393015344564E-3</v>
      </c>
      <c r="J130" s="80">
        <f t="shared" si="19"/>
        <v>-5.9912129941055714E-3</v>
      </c>
      <c r="K130" s="80">
        <f t="shared" si="15"/>
        <v>-6.2822310335927528E-3</v>
      </c>
      <c r="L130" s="77">
        <f t="shared" si="16"/>
        <v>-6.4136529319982483E-3</v>
      </c>
      <c r="M130" s="80">
        <f t="shared" si="17"/>
        <v>-5.9826129123625796E-3</v>
      </c>
      <c r="N130" s="77">
        <f t="shared" si="18"/>
        <v>-5.7335752724392043E-3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2.5052711190387864E-2</v>
      </c>
      <c r="C131" s="72">
        <f>_xll.qlIndexFixing(Indexes!C131,FixingDate,TRUE,InterestRatesTrigger)</f>
        <v>2.608413511052218E-2</v>
      </c>
      <c r="D131" s="73">
        <f>_xll.qlIndexFixing(Indexes!D131,FixingDate,TRUE,InterestRatesTrigger)</f>
        <v>2.7073091267087044E-2</v>
      </c>
      <c r="E131" s="74">
        <f>_xll.qlIndexFixing(Indexes!E131,FixingDate,TRUE,InterestRatesTrigger)</f>
        <v>2.8342093540262171E-2</v>
      </c>
      <c r="F131" s="78">
        <f>_xll.qlIndexFixing(Indexes!F131,FixingDate,TRUE,InterestRatesTrigger)</f>
        <v>2.6091448987299357E-2</v>
      </c>
      <c r="G131" s="83">
        <f>_xll.qlOvernightIndexedSwapFairRate(Indexes!G131,InterestRatesTrigger)</f>
        <v>2.3959568071792926E-2</v>
      </c>
      <c r="I131" s="75">
        <f t="shared" si="14"/>
        <v>-6.7282737053748001E-3</v>
      </c>
      <c r="J131" s="80">
        <f t="shared" si="19"/>
        <v>-6.0011404486615093E-3</v>
      </c>
      <c r="K131" s="80">
        <f t="shared" si="15"/>
        <v>-6.2933386658455444E-3</v>
      </c>
      <c r="L131" s="77">
        <f t="shared" si="16"/>
        <v>-6.4255065297059745E-3</v>
      </c>
      <c r="M131" s="80">
        <f t="shared" si="17"/>
        <v>-5.9885432966203939E-3</v>
      </c>
      <c r="N131" s="77">
        <f t="shared" si="18"/>
        <v>-5.7352751479319113E-3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2.5032510760634848E-2</v>
      </c>
      <c r="C132" s="72">
        <f>_xll.qlIndexFixing(Indexes!C132,FixingDate,TRUE,InterestRatesTrigger)</f>
        <v>2.6063941306107535E-2</v>
      </c>
      <c r="D132" s="73">
        <f>_xll.qlIndexFixing(Indexes!D132,FixingDate,TRUE,InterestRatesTrigger)</f>
        <v>2.7052891561987244E-2</v>
      </c>
      <c r="E132" s="74">
        <f>_xll.qlIndexFixing(Indexes!E132,FixingDate,TRUE,InterestRatesTrigger)</f>
        <v>2.8321886657194466E-2</v>
      </c>
      <c r="F132" s="78">
        <f>_xll.qlIndexFixing(Indexes!F132,FixingDate,TRUE,InterestRatesTrigger)</f>
        <v>2.6073512848266207E-2</v>
      </c>
      <c r="G132" s="83">
        <f>_xll.qlOvernightIndexedSwapFairRate(Indexes!G132,InterestRatesTrigger)</f>
        <v>2.3944105583687821E-2</v>
      </c>
      <c r="I132" s="75">
        <f t="shared" si="14"/>
        <v>-6.7388334846957207E-3</v>
      </c>
      <c r="J132" s="80">
        <f t="shared" si="19"/>
        <v>-6.0107152862742957E-3</v>
      </c>
      <c r="K132" s="80">
        <f t="shared" si="15"/>
        <v>-6.3040728709371843E-3</v>
      </c>
      <c r="L132" s="77">
        <f t="shared" si="16"/>
        <v>-6.4369384670545822E-3</v>
      </c>
      <c r="M132" s="80">
        <f t="shared" si="17"/>
        <v>-5.9942822764842349E-3</v>
      </c>
      <c r="N132" s="77">
        <f t="shared" si="18"/>
        <v>-5.7369356810774846E-3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2.5013104952988061E-2</v>
      </c>
      <c r="C133" s="72">
        <f>_xll.qlIndexFixing(Indexes!C133,FixingDate,TRUE,InterestRatesTrigger)</f>
        <v>2.6044541852767437E-2</v>
      </c>
      <c r="D133" s="73">
        <f>_xll.qlIndexFixing(Indexes!D133,FixingDate,TRUE,InterestRatesTrigger)</f>
        <v>2.7033485548882227E-2</v>
      </c>
      <c r="E133" s="74">
        <f>_xll.qlIndexFixing(Indexes!E133,FixingDate,TRUE,InterestRatesTrigger)</f>
        <v>2.8302471649343932E-2</v>
      </c>
      <c r="F133" s="78">
        <f>_xll.qlIndexFixing(Indexes!F133,FixingDate,TRUE,InterestRatesTrigger)</f>
        <v>2.6056290207307459E-2</v>
      </c>
      <c r="G133" s="83">
        <f>_xll.qlOvernightIndexedSwapFairRate(Indexes!G133,InterestRatesTrigger)</f>
        <v>2.3929251333821944E-2</v>
      </c>
      <c r="I133" s="75">
        <f t="shared" si="14"/>
        <v>-6.7489912256415464E-3</v>
      </c>
      <c r="J133" s="80">
        <f t="shared" si="19"/>
        <v>-6.0199098862126557E-3</v>
      </c>
      <c r="K133" s="80">
        <f t="shared" si="15"/>
        <v>-6.3144068196678699E-3</v>
      </c>
      <c r="L133" s="77">
        <f t="shared" si="16"/>
        <v>-6.4479291837058646E-3</v>
      </c>
      <c r="M133" s="80">
        <f t="shared" si="17"/>
        <v>-5.9997997036854017E-3</v>
      </c>
      <c r="N133" s="77">
        <f t="shared" si="18"/>
        <v>-5.7385256170828305E-3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2.4994452315623684E-2</v>
      </c>
      <c r="C134" s="72">
        <f>_xll.qlIndexFixing(Indexes!C134,FixingDate,TRUE,InterestRatesTrigger)</f>
        <v>2.6025895332298307E-2</v>
      </c>
      <c r="D134" s="73">
        <f>_xll.qlIndexFixing(Indexes!D134,FixingDate,TRUE,InterestRatesTrigger)</f>
        <v>2.7014832003019833E-2</v>
      </c>
      <c r="E134" s="74">
        <f>_xll.qlIndexFixing(Indexes!E134,FixingDate,TRUE,InterestRatesTrigger)</f>
        <v>2.8283807761516601E-2</v>
      </c>
      <c r="F134" s="78">
        <f>_xll.qlIndexFixing(Indexes!F134,FixingDate,TRUE,InterestRatesTrigger)</f>
        <v>2.6039743992057569E-2</v>
      </c>
      <c r="G134" s="83">
        <f>_xll.qlOvernightIndexedSwapFairRate(Indexes!G134,InterestRatesTrigger)</f>
        <v>2.3914973608088124E-2</v>
      </c>
      <c r="I134" s="75">
        <f t="shared" si="14"/>
        <v>-6.7588004063617903E-3</v>
      </c>
      <c r="J134" s="80">
        <f t="shared" si="19"/>
        <v>-6.0287818258427314E-3</v>
      </c>
      <c r="K134" s="80">
        <f t="shared" si="15"/>
        <v>-6.3243919143684511E-3</v>
      </c>
      <c r="L134" s="77">
        <f t="shared" si="16"/>
        <v>-6.4585317659657457E-3</v>
      </c>
      <c r="M134" s="80">
        <f t="shared" si="17"/>
        <v>-6.0051527057622504E-3</v>
      </c>
      <c r="N134" s="77">
        <f t="shared" si="18"/>
        <v>-5.7401041817363024E-3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2.497638870963936E-2</v>
      </c>
      <c r="C135" s="72">
        <f>_xll.qlIndexFixing(Indexes!C135,FixingDate,TRUE,InterestRatesTrigger)</f>
        <v>2.6007838735385733E-2</v>
      </c>
      <c r="D135" s="73">
        <f>_xll.qlIndexFixing(Indexes!D135,FixingDate,TRUE,InterestRatesTrigger)</f>
        <v>2.6996769557917567E-2</v>
      </c>
      <c r="E135" s="74">
        <f>_xll.qlIndexFixing(Indexes!E135,FixingDate,TRUE,InterestRatesTrigger)</f>
        <v>2.8265737239917241E-2</v>
      </c>
      <c r="F135" s="78">
        <f>_xll.qlIndexFixing(Indexes!F135,FixingDate,TRUE,InterestRatesTrigger)</f>
        <v>2.6023731275982634E-2</v>
      </c>
      <c r="G135" s="83">
        <f>_xll.qlOvernightIndexedSwapFairRate(Indexes!G135,InterestRatesTrigger)</f>
        <v>2.3901150375726071E-2</v>
      </c>
      <c r="I135" s="75">
        <f t="shared" si="14"/>
        <v>-6.7683581235038794E-3</v>
      </c>
      <c r="J135" s="80">
        <f t="shared" si="19"/>
        <v>-6.0374192766792477E-3</v>
      </c>
      <c r="K135" s="80">
        <f t="shared" si="15"/>
        <v>-6.3341248098751531E-3</v>
      </c>
      <c r="L135" s="77">
        <f t="shared" si="16"/>
        <v>-6.4688508070489918E-3</v>
      </c>
      <c r="M135" s="80">
        <f t="shared" si="17"/>
        <v>-6.0103930773474368E-3</v>
      </c>
      <c r="N135" s="77">
        <f t="shared" si="18"/>
        <v>-5.7416861480514766E-3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2.4959174633086698E-2</v>
      </c>
      <c r="C136" s="72">
        <f>_xll.qlIndexFixing(Indexes!C136,FixingDate,TRUE,InterestRatesTrigger)</f>
        <v>2.5990629943547072E-2</v>
      </c>
      <c r="D136" s="73">
        <f>_xll.qlIndexFixing(Indexes!D136,FixingDate,TRUE,InterestRatesTrigger)</f>
        <v>2.6979552832225261E-2</v>
      </c>
      <c r="E136" s="74">
        <f>_xll.qlIndexFixing(Indexes!E136,FixingDate,TRUE,InterestRatesTrigger)</f>
        <v>2.8248507686120982E-2</v>
      </c>
      <c r="F136" s="78">
        <f>_xll.qlIndexFixing(Indexes!F136,FixingDate,TRUE,InterestRatesTrigger)</f>
        <v>2.6008475897094031E-2</v>
      </c>
      <c r="G136" s="83">
        <f>_xll.qlOvernightIndexedSwapFairRate(Indexes!G136,InterestRatesTrigger)</f>
        <v>2.3887972615070665E-2</v>
      </c>
      <c r="I136" s="75">
        <f t="shared" si="14"/>
        <v>-6.7774604711458748E-3</v>
      </c>
      <c r="J136" s="80">
        <f t="shared" si="19"/>
        <v>-6.0456315819743846E-3</v>
      </c>
      <c r="K136" s="80">
        <f t="shared" si="15"/>
        <v>-6.343403348198922E-3</v>
      </c>
      <c r="L136" s="77">
        <f t="shared" si="16"/>
        <v>-6.4786871761639171E-3</v>
      </c>
      <c r="M136" s="80">
        <f t="shared" si="17"/>
        <v>-6.0153793964676551E-3</v>
      </c>
      <c r="N136" s="77">
        <f t="shared" si="18"/>
        <v>-5.7431835026790605E-3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2.4942601833145235E-2</v>
      </c>
      <c r="C137" s="72">
        <f>_xll.qlIndexFixing(Indexes!C137,FixingDate,TRUE,InterestRatesTrigger)</f>
        <v>2.5974062237571205E-2</v>
      </c>
      <c r="D137" s="73">
        <f>_xll.qlIndexFixing(Indexes!D137,FixingDate,TRUE,InterestRatesTrigger)</f>
        <v>2.6962977230958477E-2</v>
      </c>
      <c r="E137" s="74">
        <f>_xll.qlIndexFixing(Indexes!E137,FixingDate,TRUE,InterestRatesTrigger)</f>
        <v>2.8231919112344843E-2</v>
      </c>
      <c r="F137" s="78">
        <f>_xll.qlIndexFixing(Indexes!F137,FixingDate,TRUE,InterestRatesTrigger)</f>
        <v>2.5993796737957247E-2</v>
      </c>
      <c r="G137" s="83">
        <f>_xll.qlOvernightIndexedSwapFairRate(Indexes!G137,InterestRatesTrigger)</f>
        <v>2.3875285768142459E-2</v>
      </c>
      <c r="I137" s="75">
        <f t="shared" si="14"/>
        <v>-6.7862372905866872E-3</v>
      </c>
      <c r="J137" s="80">
        <f t="shared" si="19"/>
        <v>-6.0535372303349155E-3</v>
      </c>
      <c r="K137" s="80">
        <f t="shared" si="15"/>
        <v>-6.3523567743267E-3</v>
      </c>
      <c r="L137" s="77">
        <f t="shared" si="16"/>
        <v>-6.4881775224028895E-3</v>
      </c>
      <c r="M137" s="80">
        <f t="shared" si="17"/>
        <v>-6.0201853906529899E-3</v>
      </c>
      <c r="N137" s="77">
        <f t="shared" si="18"/>
        <v>-5.7446234612055502E-3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2.4926601718943609E-2</v>
      </c>
      <c r="C138" s="64">
        <f>_xll.qlIndexFixing(Indexes!C138,FixingDate,TRUE,InterestRatesTrigger)</f>
        <v>2.5958067368305783E-2</v>
      </c>
      <c r="D138" s="65">
        <f>_xll.qlIndexFixing(Indexes!D138,FixingDate,TRUE,InterestRatesTrigger)</f>
        <v>2.6946975073763174E-2</v>
      </c>
      <c r="E138" s="66">
        <f>_xll.qlIndexFixing(Indexes!E138,FixingDate,TRUE,InterestRatesTrigger)</f>
        <v>2.8215905114218974E-2</v>
      </c>
      <c r="F138" s="70">
        <f>_xll.qlIndexFixing(Indexes!F138,FixingDate,TRUE,InterestRatesTrigger)</f>
        <v>2.5979633594692225E-2</v>
      </c>
      <c r="G138" s="81">
        <f>_xll.qlOvernightIndexedSwapFairRate(Indexes!G138,InterestRatesTrigger)</f>
        <v>2.3863038416339442E-2</v>
      </c>
      <c r="I138" s="67">
        <f t="shared" si="14"/>
        <v>-6.7947558625201139E-3</v>
      </c>
      <c r="J138" s="82">
        <f t="shared" si="19"/>
        <v>-6.0612047715558684E-3</v>
      </c>
      <c r="K138" s="82">
        <f t="shared" si="15"/>
        <v>-6.361050569718904E-3</v>
      </c>
      <c r="L138" s="69">
        <f t="shared" si="16"/>
        <v>-6.4973884618778066E-3</v>
      </c>
      <c r="M138" s="82">
        <f t="shared" si="17"/>
        <v>-6.0248718372398792E-3</v>
      </c>
      <c r="N138" s="69">
        <f t="shared" si="18"/>
        <v>-5.746060688274407E-3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autoPict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K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37" x14ac:dyDescent="0.2">
      <c r="A1" s="4" t="s">
        <v>107</v>
      </c>
      <c r="B1" s="128" t="s">
        <v>97</v>
      </c>
      <c r="C1" s="130"/>
      <c r="D1" s="3" t="s">
        <v>116</v>
      </c>
    </row>
    <row r="2" spans="1:37" ht="12" thickBot="1" x14ac:dyDescent="0.25">
      <c r="A2" s="3">
        <v>0</v>
      </c>
      <c r="B2" s="128" t="s">
        <v>98</v>
      </c>
      <c r="C2" s="129" t="s">
        <v>99</v>
      </c>
      <c r="D2" s="1" t="s">
        <v>114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  <c r="Z3" s="190" t="s">
        <v>677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85"/>
      <c r="Z4" s="207" t="s">
        <v>63</v>
      </c>
      <c r="AA4" s="208"/>
      <c r="AB4" s="207" t="s">
        <v>64</v>
      </c>
      <c r="AC4" s="209"/>
      <c r="AD4" s="208" t="s">
        <v>65</v>
      </c>
      <c r="AE4" s="208"/>
      <c r="AF4" s="207" t="s">
        <v>0</v>
      </c>
      <c r="AG4" s="209"/>
      <c r="AH4" s="208" t="s">
        <v>649</v>
      </c>
      <c r="AI4" s="208"/>
      <c r="AJ4" s="207" t="s">
        <v>103</v>
      </c>
      <c r="AK4" s="209"/>
    </row>
    <row r="5" spans="1:37" hidden="1" outlineLevel="1" x14ac:dyDescent="0.2">
      <c r="A5" s="132" t="str">
        <f>Pricing!$A5</f>
        <v>ON</v>
      </c>
      <c r="B5" s="147"/>
      <c r="C5" s="148">
        <f>Pricing!$B5*100</f>
        <v>0.18218271652070683</v>
      </c>
      <c r="D5" s="148">
        <f>Pricing!$B5*100</f>
        <v>0.18218271652070683</v>
      </c>
      <c r="E5" s="146"/>
      <c r="F5" s="147"/>
      <c r="G5" s="148">
        <f>Pricing!$C5*100</f>
        <v>0.27215538143909868</v>
      </c>
      <c r="H5" s="148">
        <f>Pricing!$C5*100</f>
        <v>0.27215538143909868</v>
      </c>
      <c r="I5" s="146"/>
      <c r="J5" s="147"/>
      <c r="K5" s="148">
        <f>Pricing!$D5*100</f>
        <v>0.4155716911631302</v>
      </c>
      <c r="L5" s="148">
        <f>Pricing!$D5*100</f>
        <v>0.4155716911631302</v>
      </c>
      <c r="M5" s="146"/>
      <c r="N5" s="147"/>
      <c r="O5" s="148">
        <f>Pricing!$E5*100</f>
        <v>0.35354929981235017</v>
      </c>
      <c r="P5" s="148">
        <f>Pricing!$E5*100</f>
        <v>0.35354929981235017</v>
      </c>
      <c r="Q5" s="146"/>
      <c r="R5" s="147" t="s">
        <v>511</v>
      </c>
      <c r="S5" s="148">
        <f>Pricing!$F5*100</f>
        <v>0.27999999999384073</v>
      </c>
      <c r="T5" s="148">
        <f>Pricing!$F5*100</f>
        <v>0.27999999999384073</v>
      </c>
      <c r="U5" s="146"/>
      <c r="V5" s="147"/>
      <c r="W5" s="148">
        <f>Pricing!$G5*100</f>
        <v>0.27999999999384073</v>
      </c>
      <c r="X5" s="148">
        <f>Pricing!$G5*100</f>
        <v>0.27999999999384073</v>
      </c>
      <c r="Y5" s="186"/>
      <c r="Z5" s="193"/>
      <c r="AA5" s="194"/>
      <c r="AB5" s="193"/>
      <c r="AC5" s="194"/>
      <c r="AD5" s="193"/>
      <c r="AE5" s="194"/>
      <c r="AF5" s="195"/>
      <c r="AG5" s="195"/>
      <c r="AH5" s="193"/>
      <c r="AI5" s="194"/>
      <c r="AJ5" s="195"/>
      <c r="AK5" s="196"/>
    </row>
    <row r="6" spans="1:37" hidden="1" outlineLevel="1" x14ac:dyDescent="0.2">
      <c r="A6" s="132" t="str">
        <f>Pricing!$A6</f>
        <v>TN</v>
      </c>
      <c r="B6" s="147"/>
      <c r="C6" s="148">
        <f>Pricing!$B6*100</f>
        <v>0.18218271652070683</v>
      </c>
      <c r="D6" s="148">
        <f>Pricing!$B6*100</f>
        <v>0.18218271652070683</v>
      </c>
      <c r="E6" s="146"/>
      <c r="F6" s="147"/>
      <c r="G6" s="148">
        <f>Pricing!$C6*100</f>
        <v>0.27215538143909868</v>
      </c>
      <c r="H6" s="148">
        <f>Pricing!$C6*100</f>
        <v>0.27215538143909868</v>
      </c>
      <c r="I6" s="146"/>
      <c r="J6" s="147"/>
      <c r="K6" s="148">
        <f>Pricing!$D6*100</f>
        <v>0.4155716911631302</v>
      </c>
      <c r="L6" s="148">
        <f>Pricing!$D6*100</f>
        <v>0.4155716911631302</v>
      </c>
      <c r="M6" s="146"/>
      <c r="N6" s="147"/>
      <c r="O6" s="148">
        <f>Pricing!$E6*100</f>
        <v>0.35354929981235017</v>
      </c>
      <c r="P6" s="148">
        <f>Pricing!$E6*100</f>
        <v>0.35354929981235017</v>
      </c>
      <c r="Q6" s="146"/>
      <c r="R6" s="147" t="s">
        <v>512</v>
      </c>
      <c r="S6" s="148">
        <f>Pricing!$F6*100</f>
        <v>0.28000000000183434</v>
      </c>
      <c r="T6" s="148">
        <f>Pricing!$F6*100</f>
        <v>0.28000000000183434</v>
      </c>
      <c r="U6" s="146"/>
      <c r="V6" s="147"/>
      <c r="W6" s="148">
        <f>Pricing!$G6*100</f>
        <v>0.27999999996985991</v>
      </c>
      <c r="X6" s="148">
        <f>Pricing!$G6*100</f>
        <v>0.27999999996985991</v>
      </c>
      <c r="Y6" s="186"/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/>
      <c r="C7" s="150">
        <f>Pricing!$B7*100</f>
        <v>0.18218271652070683</v>
      </c>
      <c r="D7" s="150">
        <f>Pricing!$B7*100</f>
        <v>0.18218271652070683</v>
      </c>
      <c r="E7" s="151"/>
      <c r="F7" s="149"/>
      <c r="G7" s="150">
        <f>Pricing!$C7*100</f>
        <v>0.27215538143909868</v>
      </c>
      <c r="H7" s="150">
        <f>Pricing!$C7*100</f>
        <v>0.27215538143909868</v>
      </c>
      <c r="I7" s="151"/>
      <c r="J7" s="149"/>
      <c r="K7" s="150">
        <f>Pricing!$D7*100</f>
        <v>0.4155716911631302</v>
      </c>
      <c r="L7" s="150">
        <f>Pricing!$D7*100</f>
        <v>0.4155716911631302</v>
      </c>
      <c r="M7" s="151"/>
      <c r="N7" s="149"/>
      <c r="O7" s="150">
        <f>Pricing!$E7*100</f>
        <v>0.35354929981235017</v>
      </c>
      <c r="P7" s="150">
        <f>Pricing!$E7*100</f>
        <v>0.35354929981235017</v>
      </c>
      <c r="Q7" s="151"/>
      <c r="R7" s="149" t="s">
        <v>513</v>
      </c>
      <c r="S7" s="150">
        <f>Pricing!$F7*100</f>
        <v>0.27999999999384073</v>
      </c>
      <c r="T7" s="150">
        <f>Pricing!$F7*100</f>
        <v>0.27999999999384073</v>
      </c>
      <c r="U7" s="151"/>
      <c r="V7" s="149"/>
      <c r="W7" s="150">
        <f>Pricing!$G7*100</f>
        <v>0.23074624088259554</v>
      </c>
      <c r="X7" s="150">
        <f>Pricing!$G7*100</f>
        <v>0.23074624088259554</v>
      </c>
      <c r="Y7" s="187"/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514</v>
      </c>
      <c r="C8" s="153">
        <f>Pricing!$B8*100</f>
        <v>0.18179999999023977</v>
      </c>
      <c r="D8" s="153">
        <f>Pricing!$B8*100</f>
        <v>0.18179999999023977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526</v>
      </c>
      <c r="G8" s="153">
        <f>Pricing!$C8*100</f>
        <v>0.27213869488981346</v>
      </c>
      <c r="H8" s="153">
        <f>Pricing!$C8*100</f>
        <v>0.27213869488981346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538</v>
      </c>
      <c r="K8" s="153">
        <f>Pricing!$D8*100</f>
        <v>0.41520866311322324</v>
      </c>
      <c r="L8" s="153">
        <f>Pricing!$D8*100</f>
        <v>0.41520866311322324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550</v>
      </c>
      <c r="O8" s="153">
        <f>Pricing!$E8*100</f>
        <v>0.35387386129975035</v>
      </c>
      <c r="P8" s="153">
        <f>Pricing!$E8*100</f>
        <v>0.35387386129975035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562</v>
      </c>
      <c r="S8" s="153">
        <f>Pricing!$F8*100</f>
        <v>0.13850000000013651</v>
      </c>
      <c r="T8" s="153">
        <f>Pricing!$F8*100</f>
        <v>0.13850000000013651</v>
      </c>
      <c r="U8" s="154"/>
      <c r="V8" s="152" t="s">
        <v>575</v>
      </c>
      <c r="W8" s="153">
        <f>Pricing!$G8*100</f>
        <v>0.12899999999633444</v>
      </c>
      <c r="X8" s="153">
        <f>Pricing!$G8*100</f>
        <v>0.12899999999633444</v>
      </c>
      <c r="Y8" s="188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>
        <f>ABS(_xll.RtGet(SourceAlias,$B8,"BID")-C8)</f>
        <v>9.7602481652359074E-12</v>
      </c>
      <c r="AA8" s="196">
        <f>ABS(_xll.RtGet(SourceAlias,$B8,"ASK")-D8)</f>
        <v>9.7602481652359074E-12</v>
      </c>
      <c r="AB8" s="197">
        <f>ABS(_xll.RtGet(SourceAlias,$F8,"BID")-G8)</f>
        <v>1.8110186572606324E-8</v>
      </c>
      <c r="AC8" s="196">
        <f>ABS(_xll.RtGet(SourceAlias,$F8,"ASK")-H8)</f>
        <v>1.8110186572606324E-8</v>
      </c>
      <c r="AD8" s="197">
        <f>ABS(_xll.RtGet(SourceAlias,$J8,"BID")-K8)</f>
        <v>6.7886776811132421E-8</v>
      </c>
      <c r="AE8" s="196">
        <f>ABS(_xll.RtGet(SourceAlias,$J8,"ASK")-L8)</f>
        <v>6.7886776811132421E-8</v>
      </c>
      <c r="AF8" s="195">
        <f>ABS(_xll.RtGet(SourceAlias,$N8,"BID")-O8)</f>
        <v>1.0470024969233549E-7</v>
      </c>
      <c r="AG8" s="195">
        <f>ABS(_xll.RtGet(SourceAlias,$N8,"ASK")-P8)</f>
        <v>1.0470024969233549E-7</v>
      </c>
      <c r="AH8" s="197"/>
      <c r="AI8" s="196"/>
      <c r="AJ8" s="195">
        <f>ABS(_xll.RtGet(SourceAlias,$V8,"BID")-W8)</f>
        <v>3.6655678492536481E-12</v>
      </c>
      <c r="AK8" s="196">
        <f>ABS(_xll.RtGet(SourceAlias,$V8,"ASK")-X8)</f>
        <v>3.6655678492536481E-12</v>
      </c>
    </row>
    <row r="9" spans="1:37" x14ac:dyDescent="0.2">
      <c r="A9" s="71" t="str">
        <f>Pricing!$A9</f>
        <v>2W</v>
      </c>
      <c r="B9" s="152" t="s">
        <v>515</v>
      </c>
      <c r="C9" s="153">
        <f>Pricing!$B9*100</f>
        <v>0.18081928467842243</v>
      </c>
      <c r="D9" s="153">
        <f>Pricing!$B9*100</f>
        <v>0.18081928467842243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527</v>
      </c>
      <c r="G9" s="153">
        <f>Pricing!$C9*100</f>
        <v>0.27207588570567409</v>
      </c>
      <c r="H9" s="153">
        <f>Pricing!$C9*100</f>
        <v>0.27207588570567409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539</v>
      </c>
      <c r="K9" s="153">
        <f>Pricing!$D9*100</f>
        <v>0.41406948233608476</v>
      </c>
      <c r="L9" s="153">
        <f>Pricing!$D9*100</f>
        <v>0.41406948233608476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551</v>
      </c>
      <c r="O9" s="153">
        <f>Pricing!$E9*100</f>
        <v>0.35484817125303841</v>
      </c>
      <c r="P9" s="153">
        <f>Pricing!$E9*100</f>
        <v>0.35484817125303841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563</v>
      </c>
      <c r="S9" s="153">
        <f>Pricing!$F9*100</f>
        <v>0.14953199999994432</v>
      </c>
      <c r="T9" s="153">
        <f>Pricing!$F9*100</f>
        <v>0.14953199999994432</v>
      </c>
      <c r="U9" s="154"/>
      <c r="V9" s="152" t="s">
        <v>576</v>
      </c>
      <c r="W9" s="153">
        <f>Pricing!$G9*100</f>
        <v>0.12599999993196626</v>
      </c>
      <c r="X9" s="153">
        <f>Pricing!$G9*100</f>
        <v>0.12599999993196626</v>
      </c>
      <c r="Y9" s="188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>
        <f>ABS(_xll.RtGet(SourceAlias,$B9,"BID")-C9)</f>
        <v>2.0321577587356643E-8</v>
      </c>
      <c r="AA9" s="196">
        <f>ABS(_xll.RtGet(SourceAlias,$B9,"ASK")-D9)</f>
        <v>2.0321577587356643E-8</v>
      </c>
      <c r="AB9" s="197">
        <f>ABS(_xll.RtGet(SourceAlias,$F9,"BID")-G9)</f>
        <v>1.5294325916848095E-8</v>
      </c>
      <c r="AC9" s="196">
        <f>ABS(_xll.RtGet(SourceAlias,$F9,"ASK")-H9)</f>
        <v>1.5294325916848095E-8</v>
      </c>
      <c r="AD9" s="197">
        <f>ABS(_xll.RtGet(SourceAlias,$J9,"BID")-K9)</f>
        <v>5.7663915253858278E-8</v>
      </c>
      <c r="AE9" s="196">
        <f>ABS(_xll.RtGet(SourceAlias,$J9,"ASK")-L9)</f>
        <v>5.7663915253858278E-8</v>
      </c>
      <c r="AF9" s="195">
        <f>ABS(_xll.RtGet(SourceAlias,$N9,"BID")-O9)</f>
        <v>8.8746961612873321E-8</v>
      </c>
      <c r="AG9" s="195">
        <f>ABS(_xll.RtGet(SourceAlias,$N9,"ASK")-P9)</f>
        <v>8.8746961612873321E-8</v>
      </c>
      <c r="AH9" s="197"/>
      <c r="AI9" s="196"/>
      <c r="AJ9" s="195">
        <f>ABS(_xll.RtGet(SourceAlias,$V9,"BID")-W9)</f>
        <v>6.8033745304063586E-11</v>
      </c>
      <c r="AK9" s="196">
        <f>ABS(_xll.RtGet(SourceAlias,$V9,"ASK")-X9)</f>
        <v>6.8033745304063586E-11</v>
      </c>
    </row>
    <row r="10" spans="1:37" x14ac:dyDescent="0.2">
      <c r="A10" s="63" t="str">
        <f>Pricing!$A10</f>
        <v>3W</v>
      </c>
      <c r="B10" s="155" t="s">
        <v>516</v>
      </c>
      <c r="C10" s="156">
        <f>Pricing!$B10*100</f>
        <v>0.17970695110250798</v>
      </c>
      <c r="D10" s="156">
        <f>Pricing!$B10*100</f>
        <v>0.17970695110250798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528</v>
      </c>
      <c r="G10" s="156">
        <f>Pricing!$C10*100</f>
        <v>0.27196639396238304</v>
      </c>
      <c r="H10" s="156">
        <f>Pricing!$C10*100</f>
        <v>0.27196639396238304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540</v>
      </c>
      <c r="K10" s="156">
        <f>Pricing!$D10*100</f>
        <v>0.41215942786264137</v>
      </c>
      <c r="L10" s="156">
        <f>Pricing!$D10*100</f>
        <v>0.41215942786264137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552</v>
      </c>
      <c r="O10" s="156">
        <f>Pricing!$E10*100</f>
        <v>0.3564640831710264</v>
      </c>
      <c r="P10" s="156">
        <f>Pricing!$E10*100</f>
        <v>0.3564640831710264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564</v>
      </c>
      <c r="S10" s="156">
        <f>Pricing!$F10*100</f>
        <v>0.16056400000013277</v>
      </c>
      <c r="T10" s="156">
        <f>Pricing!$F10*100</f>
        <v>0.16056400000013277</v>
      </c>
      <c r="U10" s="157"/>
      <c r="V10" s="155" t="s">
        <v>577</v>
      </c>
      <c r="W10" s="156">
        <f>Pricing!$G10*100</f>
        <v>0.12499999989832944</v>
      </c>
      <c r="X10" s="156">
        <f>Pricing!$G10*100</f>
        <v>0.12499999989832944</v>
      </c>
      <c r="Y10" s="189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>
        <f>ABS(_xll.RtGet(SourceAlias,$B10,"BID")-C10)</f>
        <v>2.6897492039212878E-8</v>
      </c>
      <c r="AA10" s="196">
        <f>ABS(_xll.RtGet(SourceAlias,$B10,"ASK")-D10)</f>
        <v>2.6897492039212878E-8</v>
      </c>
      <c r="AB10" s="197">
        <f>ABS(_xll.RtGet(SourceAlias,$F10,"BID")-G10)</f>
        <v>1.1037616987064069E-8</v>
      </c>
      <c r="AC10" s="196">
        <f>ABS(_xll.RtGet(SourceAlias,$F10,"ASK")-H10)</f>
        <v>1.1037616987064069E-8</v>
      </c>
      <c r="AD10" s="197">
        <f>ABS(_xll.RtGet(SourceAlias,$J10,"BID")-K10)</f>
        <v>4.1137358630649601E-8</v>
      </c>
      <c r="AE10" s="196">
        <f>ABS(_xll.RtGet(SourceAlias,$J10,"ASK")-L10)</f>
        <v>4.1137358630649601E-8</v>
      </c>
      <c r="AF10" s="195">
        <f>ABS(_xll.RtGet(SourceAlias,$N10,"BID")-O10)</f>
        <v>6.2828973634854179E-8</v>
      </c>
      <c r="AG10" s="195">
        <f>ABS(_xll.RtGet(SourceAlias,$N10,"ASK")-P10)</f>
        <v>6.2828973634854179E-8</v>
      </c>
      <c r="AH10" s="197"/>
      <c r="AI10" s="196"/>
      <c r="AJ10" s="195">
        <f>ABS(_xll.RtGet(SourceAlias,$V10,"BID")-W10)</f>
        <v>1.0167056085919057E-10</v>
      </c>
      <c r="AK10" s="196">
        <f>ABS(_xll.RtGet(SourceAlias,$V10,"ASK")-X10)</f>
        <v>1.0167056085919057E-10</v>
      </c>
    </row>
    <row r="11" spans="1:37" x14ac:dyDescent="0.2">
      <c r="A11" s="71" t="str">
        <f>Pricing!$A11</f>
        <v>1M</v>
      </c>
      <c r="B11" s="152" t="s">
        <v>517</v>
      </c>
      <c r="C11" s="153">
        <f>Pricing!$B11*100</f>
        <v>0.17789999987613547</v>
      </c>
      <c r="D11" s="153">
        <f>Pricing!$B11*100</f>
        <v>0.17789999987613547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529</v>
      </c>
      <c r="G11" s="153">
        <f>Pricing!$C11*100</f>
        <v>0.27169999991835669</v>
      </c>
      <c r="H11" s="153">
        <f>Pricing!$C11*100</f>
        <v>0.27169999991835669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541</v>
      </c>
      <c r="K11" s="153">
        <f>Pricing!$D11*100</f>
        <v>0.40759999999995244</v>
      </c>
      <c r="L11" s="153">
        <f>Pricing!$D11*100</f>
        <v>0.40759999999995244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553</v>
      </c>
      <c r="O11" s="153">
        <f>Pricing!$E11*100</f>
        <v>0.36030000000020213</v>
      </c>
      <c r="P11" s="153">
        <f>Pricing!$E11*100</f>
        <v>0.36030000000020213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565</v>
      </c>
      <c r="S11" s="153">
        <f>Pricing!$F11*100</f>
        <v>0.17790000000003636</v>
      </c>
      <c r="T11" s="153">
        <f>Pricing!$F11*100</f>
        <v>0.17790000000003636</v>
      </c>
      <c r="U11" s="154"/>
      <c r="V11" s="152" t="s">
        <v>578</v>
      </c>
      <c r="W11" s="153">
        <f>Pricing!$G11*100</f>
        <v>0.12699999975487875</v>
      </c>
      <c r="X11" s="153">
        <f>Pricing!$G11*100</f>
        <v>0.12699999975487875</v>
      </c>
      <c r="Y11" s="188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>
        <f>ABS(_xll.RtGet(SourceAlias,$B11,"BID")-C11)</f>
        <v>1.23864529744111E-10</v>
      </c>
      <c r="AA11" s="196">
        <f>ABS(_xll.RtGet(SourceAlias,$B11,"ASK")-D11)</f>
        <v>1.23864529744111E-10</v>
      </c>
      <c r="AB11" s="197">
        <f>ABS(_xll.RtGet(SourceAlias,$F11,"BID")-G11)</f>
        <v>8.1643303229128605E-11</v>
      </c>
      <c r="AC11" s="196">
        <f>ABS(_xll.RtGet(SourceAlias,$F11,"ASK")-H11)</f>
        <v>8.1643303229128605E-11</v>
      </c>
      <c r="AD11" s="197">
        <f>ABS(_xll.RtGet(SourceAlias,$J11,"BID")-K11)</f>
        <v>4.7573056605187958E-14</v>
      </c>
      <c r="AE11" s="196">
        <f>ABS(_xll.RtGet(SourceAlias,$J11,"ASK")-L11)</f>
        <v>4.7573056605187958E-14</v>
      </c>
      <c r="AF11" s="195">
        <f>ABS(_xll.RtGet(SourceAlias,$N11,"BID")-O11)</f>
        <v>2.0211610163300975E-13</v>
      </c>
      <c r="AG11" s="195">
        <f>ABS(_xll.RtGet(SourceAlias,$N11,"ASK")-P11)</f>
        <v>2.0211610163300975E-13</v>
      </c>
      <c r="AH11" s="197"/>
      <c r="AI11" s="196"/>
      <c r="AJ11" s="195">
        <f>ABS(_xll.RtGet(SourceAlias,$V11,"BID")-W11)</f>
        <v>2.4512125662567996E-10</v>
      </c>
      <c r="AK11" s="196">
        <f>ABS(_xll.RtGet(SourceAlias,$V11,"ASK")-X11)</f>
        <v>2.4512125662567996E-10</v>
      </c>
    </row>
    <row r="12" spans="1:37" x14ac:dyDescent="0.2">
      <c r="A12" s="71" t="str">
        <f>Pricing!$A12</f>
        <v>2M</v>
      </c>
      <c r="B12" s="152" t="s">
        <v>518</v>
      </c>
      <c r="C12" s="153">
        <f>Pricing!$B12*100</f>
        <v>0.17512530574034108</v>
      </c>
      <c r="D12" s="153">
        <f>Pricing!$B12*100</f>
        <v>0.17512530574034108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530</v>
      </c>
      <c r="G12" s="153">
        <f>Pricing!$C12*100</f>
        <v>0.26869999999858185</v>
      </c>
      <c r="H12" s="153">
        <f>Pricing!$C12*100</f>
        <v>0.26869999999858185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542</v>
      </c>
      <c r="K12" s="153">
        <f>Pricing!$D12*100</f>
        <v>0.38930000000000226</v>
      </c>
      <c r="L12" s="153">
        <f>Pricing!$D12*100</f>
        <v>0.38930000000000226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554</v>
      </c>
      <c r="O12" s="153">
        <f>Pricing!$E12*100</f>
        <v>0.37209999999999177</v>
      </c>
      <c r="P12" s="153">
        <f>Pricing!$E12*100</f>
        <v>0.37209999999999177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566</v>
      </c>
      <c r="S12" s="153">
        <f>Pricing!$F12*100</f>
        <v>0.21849999999985567</v>
      </c>
      <c r="T12" s="153">
        <f>Pricing!$F12*100</f>
        <v>0.21849999999985567</v>
      </c>
      <c r="U12" s="154"/>
      <c r="V12" s="152" t="s">
        <v>579</v>
      </c>
      <c r="W12" s="153">
        <f>Pricing!$G12*100</f>
        <v>0.12899999985973173</v>
      </c>
      <c r="X12" s="153">
        <f>Pricing!$G12*100</f>
        <v>0.12899999985973173</v>
      </c>
      <c r="Y12" s="188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>
        <f>ABS(_xll.RtGet(SourceAlias,$B12,"BID")-C12)</f>
        <v>1.3074034105331478E-7</v>
      </c>
      <c r="AA12" s="196">
        <f>ABS(_xll.RtGet(SourceAlias,$B12,"ASK")-D12)</f>
        <v>1.3074034105331478E-7</v>
      </c>
      <c r="AB12" s="197">
        <f>ABS(_xll.RtGet(SourceAlias,$F12,"BID")-G12)</f>
        <v>1.4181433805049437E-12</v>
      </c>
      <c r="AC12" s="196">
        <f>ABS(_xll.RtGet(SourceAlias,$F12,"ASK")-H12)</f>
        <v>1.4181433805049437E-12</v>
      </c>
      <c r="AD12" s="197">
        <f>ABS(_xll.RtGet(SourceAlias,$J12,"BID")-K12)</f>
        <v>2.2204460492503131E-15</v>
      </c>
      <c r="AE12" s="196">
        <f>ABS(_xll.RtGet(SourceAlias,$J12,"ASK")-L12)</f>
        <v>2.2204460492503131E-15</v>
      </c>
      <c r="AF12" s="195">
        <f>ABS(_xll.RtGet(SourceAlias,$N12,"BID")-O12)</f>
        <v>8.2711615334574162E-15</v>
      </c>
      <c r="AG12" s="195">
        <f>ABS(_xll.RtGet(SourceAlias,$N12,"ASK")-P12)</f>
        <v>8.2711615334574162E-15</v>
      </c>
      <c r="AH12" s="197"/>
      <c r="AI12" s="196"/>
      <c r="AJ12" s="195">
        <f>ABS(_xll.RtGet(SourceAlias,$V12,"BID")-W12)</f>
        <v>1.4026826922197699E-10</v>
      </c>
      <c r="AK12" s="196">
        <f>ABS(_xll.RtGet(SourceAlias,$V12,"ASK")-X12)</f>
        <v>1.4026826922197699E-10</v>
      </c>
    </row>
    <row r="13" spans="1:37" x14ac:dyDescent="0.2">
      <c r="A13" s="71" t="str">
        <f>Pricing!$A13</f>
        <v>3M</v>
      </c>
      <c r="B13" s="152" t="s">
        <v>519</v>
      </c>
      <c r="C13" s="153">
        <f>Pricing!$B13*100</f>
        <v>0.18000750072973923</v>
      </c>
      <c r="D13" s="153">
        <f>Pricing!$B13*100</f>
        <v>0.18000750072973923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531</v>
      </c>
      <c r="G13" s="153">
        <f>Pricing!$C13*100</f>
        <v>0.26676986124946789</v>
      </c>
      <c r="H13" s="153">
        <f>Pricing!$C13*100</f>
        <v>0.26676986124946789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543</v>
      </c>
      <c r="K13" s="153">
        <f>Pricing!$D13*100</f>
        <v>0.37379999999996039</v>
      </c>
      <c r="L13" s="153">
        <f>Pricing!$D13*100</f>
        <v>0.37379999999996039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555</v>
      </c>
      <c r="O13" s="153">
        <f>Pricing!$E13*100</f>
        <v>0.38449999999999052</v>
      </c>
      <c r="P13" s="153">
        <f>Pricing!$E13*100</f>
        <v>0.38449999999999052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567</v>
      </c>
      <c r="S13" s="153">
        <f>Pricing!$F13*100</f>
        <v>0.26769999999966326</v>
      </c>
      <c r="T13" s="153">
        <f>Pricing!$F13*100</f>
        <v>0.26769999999966326</v>
      </c>
      <c r="U13" s="154"/>
      <c r="V13" s="152" t="s">
        <v>580</v>
      </c>
      <c r="W13" s="153">
        <f>Pricing!$G13*100</f>
        <v>0.13099999977323162</v>
      </c>
      <c r="X13" s="153">
        <f>Pricing!$G13*100</f>
        <v>0.13099999977323162</v>
      </c>
      <c r="Y13" s="188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>
        <f>ABS(_xll.RtGet(SourceAlias,$B13,"BID")-C13)</f>
        <v>2.70260785972809E-10</v>
      </c>
      <c r="AA13" s="196">
        <f>ABS(_xll.RtGet(SourceAlias,$B13,"ASK")-D13)</f>
        <v>2.70260785972809E-10</v>
      </c>
      <c r="AB13" s="197">
        <f>ABS(_xll.RtGet(SourceAlias,$F13,"BID")-G13)</f>
        <v>6.2750532103805767E-8</v>
      </c>
      <c r="AC13" s="196">
        <f>ABS(_xll.RtGet(SourceAlias,$F13,"ASK")-H13)</f>
        <v>6.2750532103805767E-8</v>
      </c>
      <c r="AD13" s="197">
        <f>ABS(_xll.RtGet(SourceAlias,$J13,"BID")-K13)</f>
        <v>3.9634961979118088E-14</v>
      </c>
      <c r="AE13" s="196">
        <f>ABS(_xll.RtGet(SourceAlias,$J13,"ASK")-L13)</f>
        <v>3.9634961979118088E-14</v>
      </c>
      <c r="AF13" s="195">
        <f>ABS(_xll.RtGet(SourceAlias,$N13,"BID")-O13)</f>
        <v>9.4924068605450884E-15</v>
      </c>
      <c r="AG13" s="195">
        <f>ABS(_xll.RtGet(SourceAlias,$N13,"ASK")-P13)</f>
        <v>9.4924068605450884E-15</v>
      </c>
      <c r="AH13" s="197"/>
      <c r="AI13" s="196"/>
      <c r="AJ13" s="195">
        <f>ABS(_xll.RtGet(SourceAlias,$V13,"BID")-W13)</f>
        <v>2.2676838185020642E-10</v>
      </c>
      <c r="AK13" s="196">
        <f>ABS(_xll.RtGet(SourceAlias,$V13,"ASK")-X13)</f>
        <v>2.2676838185020642E-10</v>
      </c>
    </row>
    <row r="14" spans="1:37" x14ac:dyDescent="0.2">
      <c r="A14" s="71" t="str">
        <f>Pricing!$A14</f>
        <v>4M</v>
      </c>
      <c r="B14" s="152" t="s">
        <v>520</v>
      </c>
      <c r="C14" s="153">
        <f>Pricing!$B14*100</f>
        <v>0.19340743093140619</v>
      </c>
      <c r="D14" s="153">
        <f>Pricing!$B14*100</f>
        <v>0.19340743093140619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532</v>
      </c>
      <c r="G14" s="153">
        <f>Pricing!$C14*100</f>
        <v>0.28530558132180633</v>
      </c>
      <c r="H14" s="153">
        <f>Pricing!$C14*100</f>
        <v>0.28530558132180633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544</v>
      </c>
      <c r="K14" s="153">
        <f>Pricing!$D14*100</f>
        <v>0.37960000000000299</v>
      </c>
      <c r="L14" s="153">
        <f>Pricing!$D14*100</f>
        <v>0.37960000000000299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556</v>
      </c>
      <c r="O14" s="153">
        <f>Pricing!$E14*100</f>
        <v>0.41400000000002812</v>
      </c>
      <c r="P14" s="153">
        <f>Pricing!$E14*100</f>
        <v>0.41400000000002812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568</v>
      </c>
      <c r="S14" s="153">
        <f>Pricing!$F14*100</f>
        <v>0.31271595699957577</v>
      </c>
      <c r="T14" s="153">
        <f>Pricing!$F14*100</f>
        <v>0.31271595699957577</v>
      </c>
      <c r="U14" s="154"/>
      <c r="V14" s="152" t="s">
        <v>581</v>
      </c>
      <c r="W14" s="153">
        <f>Pricing!$G14*100</f>
        <v>0.15000000000004032</v>
      </c>
      <c r="X14" s="153">
        <f>Pricing!$G14*100</f>
        <v>0.15000000000004032</v>
      </c>
      <c r="Y14" s="188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>
        <f>ABS(_xll.RtGet(SourceAlias,$B14,"BID")-C14)</f>
        <v>3.660685938267072E-7</v>
      </c>
      <c r="AA14" s="196">
        <f>ABS(_xll.RtGet(SourceAlias,$B14,"ASK")-D14)</f>
        <v>3.660685938267072E-7</v>
      </c>
      <c r="AB14" s="197">
        <f>ABS(_xll.RtGet(SourceAlias,$F14,"BID")-G14)</f>
        <v>1.9267819367785322E-7</v>
      </c>
      <c r="AC14" s="196">
        <f>ABS(_xll.RtGet(SourceAlias,$F14,"ASK")-H14)</f>
        <v>1.9267819367785322E-7</v>
      </c>
      <c r="AD14" s="197">
        <f>ABS(_xll.RtGet(SourceAlias,$J14,"BID")-K14)</f>
        <v>2.9976021664879227E-15</v>
      </c>
      <c r="AE14" s="196">
        <f>ABS(_xll.RtGet(SourceAlias,$J14,"ASK")-L14)</f>
        <v>2.9976021664879227E-15</v>
      </c>
      <c r="AF14" s="195">
        <f>ABS(_xll.RtGet(SourceAlias,$N14,"BID")-O14)</f>
        <v>2.808864252301646E-14</v>
      </c>
      <c r="AG14" s="195">
        <f>ABS(_xll.RtGet(SourceAlias,$N14,"ASK")-P14)</f>
        <v>2.808864252301646E-14</v>
      </c>
      <c r="AH14" s="197"/>
      <c r="AI14" s="196"/>
      <c r="AJ14" s="195">
        <f>ABS(_xll.RtGet(SourceAlias,$V14,"BID")-W14)</f>
        <v>4.0328851369508811E-14</v>
      </c>
      <c r="AK14" s="196">
        <f>ABS(_xll.RtGet(SourceAlias,$V14,"ASK")-X14)</f>
        <v>4.0328851369508811E-14</v>
      </c>
    </row>
    <row r="15" spans="1:37" x14ac:dyDescent="0.2">
      <c r="A15" s="71" t="str">
        <f>Pricing!$A15</f>
        <v>5M</v>
      </c>
      <c r="B15" s="152" t="s">
        <v>521</v>
      </c>
      <c r="C15" s="153">
        <f>Pricing!$B15*100</f>
        <v>0.21167572477263347</v>
      </c>
      <c r="D15" s="153">
        <f>Pricing!$B15*100</f>
        <v>0.21167572477263347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533</v>
      </c>
      <c r="G15" s="153">
        <f>Pricing!$C15*100</f>
        <v>0.3043245935885211</v>
      </c>
      <c r="H15" s="153">
        <f>Pricing!$C15*100</f>
        <v>0.3043245935885211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545</v>
      </c>
      <c r="K15" s="153">
        <f>Pricing!$D15*100</f>
        <v>0.38999999996715845</v>
      </c>
      <c r="L15" s="153">
        <f>Pricing!$D15*100</f>
        <v>0.38999999996715845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557</v>
      </c>
      <c r="O15" s="153">
        <f>Pricing!$E15*100</f>
        <v>0.44319999999999654</v>
      </c>
      <c r="P15" s="153">
        <f>Pricing!$E15*100</f>
        <v>0.44319999999999654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569</v>
      </c>
      <c r="S15" s="153">
        <f>Pricing!$F15*100</f>
        <v>0.35627978699976132</v>
      </c>
      <c r="T15" s="153">
        <f>Pricing!$F15*100</f>
        <v>0.35627978699976132</v>
      </c>
      <c r="U15" s="154"/>
      <c r="V15" s="152" t="s">
        <v>582</v>
      </c>
      <c r="W15" s="153">
        <f>Pricing!$G15*100</f>
        <v>0.16900000000000739</v>
      </c>
      <c r="X15" s="153">
        <f>Pricing!$G15*100</f>
        <v>0.16900000000000739</v>
      </c>
      <c r="Y15" s="188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>
        <f>ABS(_xll.RtGet(SourceAlias,$B15,"BID")-C15)</f>
        <v>4.6822736654572594E-7</v>
      </c>
      <c r="AA15" s="196">
        <f>ABS(_xll.RtGet(SourceAlias,$B15,"ASK")-D15)</f>
        <v>4.6822736654572594E-7</v>
      </c>
      <c r="AB15" s="197">
        <f>ABS(_xll.RtGet(SourceAlias,$F15,"BID")-G15)</f>
        <v>1.0424114789131522E-6</v>
      </c>
      <c r="AC15" s="196">
        <f>ABS(_xll.RtGet(SourceAlias,$F15,"ASK")-H15)</f>
        <v>1.0424114789131522E-6</v>
      </c>
      <c r="AD15" s="197">
        <f>ABS(_xll.RtGet(SourceAlias,$J15,"BID")-K15)</f>
        <v>3.2841562802587987E-11</v>
      </c>
      <c r="AE15" s="196">
        <f>ABS(_xll.RtGet(SourceAlias,$J15,"ASK")-L15)</f>
        <v>3.2841562802587987E-11</v>
      </c>
      <c r="AF15" s="195">
        <f>ABS(_xll.RtGet(SourceAlias,$N15,"BID")-O15)</f>
        <v>3.4972025275692431E-15</v>
      </c>
      <c r="AG15" s="195">
        <f>ABS(_xll.RtGet(SourceAlias,$N15,"ASK")-P15)</f>
        <v>3.4972025275692431E-15</v>
      </c>
      <c r="AH15" s="197"/>
      <c r="AI15" s="196"/>
      <c r="AJ15" s="195">
        <f>ABS(_xll.RtGet(SourceAlias,$V15,"BID")-W15)</f>
        <v>7.382983113757291E-15</v>
      </c>
      <c r="AK15" s="196">
        <f>ABS(_xll.RtGet(SourceAlias,$V15,"ASK")-X15)</f>
        <v>7.382983113757291E-15</v>
      </c>
    </row>
    <row r="16" spans="1:37" x14ac:dyDescent="0.2">
      <c r="A16" s="71" t="str">
        <f>Pricing!$A16</f>
        <v>6M</v>
      </c>
      <c r="B16" s="152" t="s">
        <v>522</v>
      </c>
      <c r="C16" s="153">
        <f>Pricing!$B16*100</f>
        <v>0.2360215895384398</v>
      </c>
      <c r="D16" s="153">
        <f>Pricing!$B16*100</f>
        <v>0.2360215895384398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534</v>
      </c>
      <c r="G16" s="153">
        <f>Pricing!$C16*100</f>
        <v>0.32629338633132787</v>
      </c>
      <c r="H16" s="153">
        <f>Pricing!$C16*100</f>
        <v>0.32629338633132787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546</v>
      </c>
      <c r="K16" s="153">
        <f>Pricing!$D16*100</f>
        <v>0.40420000000000145</v>
      </c>
      <c r="L16" s="153">
        <f>Pricing!$D16*100</f>
        <v>0.40420000000000145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558</v>
      </c>
      <c r="O16" s="153">
        <f>Pricing!$E16*100</f>
        <v>0.47339999999997862</v>
      </c>
      <c r="P16" s="153">
        <f>Pricing!$E16*100</f>
        <v>0.47339999999997862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570</v>
      </c>
      <c r="S16" s="153">
        <f>Pricing!$F16*100</f>
        <v>0.40419999999995848</v>
      </c>
      <c r="T16" s="153">
        <f>Pricing!$F16*100</f>
        <v>0.40419999999995848</v>
      </c>
      <c r="U16" s="154"/>
      <c r="V16" s="152" t="s">
        <v>583</v>
      </c>
      <c r="W16" s="153">
        <f>Pricing!$G16*100</f>
        <v>0.18799999999997671</v>
      </c>
      <c r="X16" s="153">
        <f>Pricing!$G16*100</f>
        <v>0.18799999999997671</v>
      </c>
      <c r="Y16" s="188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>
        <f>ABS(_xll.RtGet(SourceAlias,$B16,"BID")-C16)</f>
        <v>4.6156020672150078E-10</v>
      </c>
      <c r="AA16" s="196">
        <f>ABS(_xll.RtGet(SourceAlias,$B16,"ASK")-D16)</f>
        <v>4.6156020672150078E-10</v>
      </c>
      <c r="AB16" s="197">
        <f>ABS(_xll.RtGet(SourceAlias,$F16,"BID")-G16)</f>
        <v>7.4666867216910404E-7</v>
      </c>
      <c r="AC16" s="196">
        <f>ABS(_xll.RtGet(SourceAlias,$F16,"ASK")-H16)</f>
        <v>7.4666867216910404E-7</v>
      </c>
      <c r="AD16" s="197">
        <f>ABS(_xll.RtGet(SourceAlias,$J16,"BID")-K16)</f>
        <v>1.4432899320127035E-15</v>
      </c>
      <c r="AE16" s="196">
        <f>ABS(_xll.RtGet(SourceAlias,$J16,"ASK")-L16)</f>
        <v>1.4432899320127035E-15</v>
      </c>
      <c r="AF16" s="195">
        <f>ABS(_xll.RtGet(SourceAlias,$N16,"BID")-O16)</f>
        <v>2.1427304375265521E-14</v>
      </c>
      <c r="AG16" s="195">
        <f>ABS(_xll.RtGet(SourceAlias,$N16,"ASK")-P16)</f>
        <v>2.1427304375265521E-14</v>
      </c>
      <c r="AH16" s="197"/>
      <c r="AI16" s="196"/>
      <c r="AJ16" s="195">
        <f>ABS(_xll.RtGet(SourceAlias,$V16,"BID")-W16)</f>
        <v>2.3286927941512658E-14</v>
      </c>
      <c r="AK16" s="196">
        <f>ABS(_xll.RtGet(SourceAlias,$V16,"ASK")-X16)</f>
        <v>2.3286927941512658E-14</v>
      </c>
    </row>
    <row r="17" spans="1:37" x14ac:dyDescent="0.2">
      <c r="A17" s="71" t="str">
        <f>Pricing!$A17</f>
        <v>7M</v>
      </c>
      <c r="B17" s="152" t="s">
        <v>523</v>
      </c>
      <c r="C17" s="153">
        <f>Pricing!$B17*100</f>
        <v>0.26037074380818603</v>
      </c>
      <c r="D17" s="153">
        <f>Pricing!$B17*100</f>
        <v>0.26037074380818603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535</v>
      </c>
      <c r="G17" s="153">
        <f>Pricing!$C17*100</f>
        <v>0.35031073096063353</v>
      </c>
      <c r="H17" s="153">
        <f>Pricing!$C17*100</f>
        <v>0.35031073096063353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547</v>
      </c>
      <c r="K17" s="153">
        <f>Pricing!$D17*100</f>
        <v>0.43020453708402395</v>
      </c>
      <c r="L17" s="153">
        <f>Pricing!$D17*100</f>
        <v>0.43020453708402395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559</v>
      </c>
      <c r="O17" s="153">
        <f>Pricing!$E17*100</f>
        <v>0.50606852191151819</v>
      </c>
      <c r="P17" s="153">
        <f>Pricing!$E17*100</f>
        <v>0.50606852191151819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571</v>
      </c>
      <c r="S17" s="153">
        <f>Pricing!$F17*100</f>
        <v>0.42509599207672971</v>
      </c>
      <c r="T17" s="153">
        <f>Pricing!$F17*100</f>
        <v>0.42509599207672971</v>
      </c>
      <c r="U17" s="154"/>
      <c r="V17" s="152" t="s">
        <v>584</v>
      </c>
      <c r="W17" s="153">
        <f>Pricing!$G17*100</f>
        <v>0.21500000000002359</v>
      </c>
      <c r="X17" s="153">
        <f>Pricing!$G17*100</f>
        <v>0.21500000000002359</v>
      </c>
      <c r="Y17" s="188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>
        <f>ABS(_xll.RtGet(SourceAlias,$B17,"BID")-C17)</f>
        <v>7.9880818604216586E-7</v>
      </c>
      <c r="AA17" s="196">
        <f>ABS(_xll.RtGet(SourceAlias,$B17,"ASK")-D17)</f>
        <v>7.9880818604216586E-7</v>
      </c>
      <c r="AB17" s="197">
        <f>ABS(_xll.RtGet(SourceAlias,$F17,"BID")-G17)</f>
        <v>1.3289606334843107E-6</v>
      </c>
      <c r="AC17" s="196">
        <f>ABS(_xll.RtGet(SourceAlias,$F17,"ASK")-H17)</f>
        <v>1.3289606334843107E-6</v>
      </c>
      <c r="AD17" s="197">
        <f>ABS(_xll.RtGet(SourceAlias,$J17,"BID")-K17)</f>
        <v>8.4023898949681097E-11</v>
      </c>
      <c r="AE17" s="196">
        <f>ABS(_xll.RtGet(SourceAlias,$J17,"ASK")-L17)</f>
        <v>8.4023898949681097E-11</v>
      </c>
      <c r="AF17" s="195">
        <f>ABS(_xll.RtGet(SourceAlias,$N17,"BID")-O17)</f>
        <v>3.9674088481822523E-5</v>
      </c>
      <c r="AG17" s="195">
        <f>ABS(_xll.RtGet(SourceAlias,$N17,"ASK")-P17)</f>
        <v>3.9674088481822523E-5</v>
      </c>
      <c r="AH17" s="197"/>
      <c r="AI17" s="196"/>
      <c r="AJ17" s="195">
        <f>ABS(_xll.RtGet(SourceAlias,$V17,"BID")-W17)</f>
        <v>2.3592239273284576E-14</v>
      </c>
      <c r="AK17" s="196">
        <f>ABS(_xll.RtGet(SourceAlias,$V17,"ASK")-X17)</f>
        <v>2.3592239273284576E-14</v>
      </c>
    </row>
    <row r="18" spans="1:37" x14ac:dyDescent="0.2">
      <c r="A18" s="71" t="str">
        <f>Pricing!$A18</f>
        <v>8M</v>
      </c>
      <c r="B18" s="152" t="s">
        <v>524</v>
      </c>
      <c r="C18" s="153">
        <f>Pricing!$B18*100</f>
        <v>0.28779256533169489</v>
      </c>
      <c r="D18" s="153">
        <f>Pricing!$B18*100</f>
        <v>0.28779256533169489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536</v>
      </c>
      <c r="G18" s="153">
        <f>Pricing!$C18*100</f>
        <v>0.3788105283685495</v>
      </c>
      <c r="H18" s="153">
        <f>Pricing!$C18*100</f>
        <v>0.3788105283685495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548</v>
      </c>
      <c r="K18" s="153">
        <f>Pricing!$D18*100</f>
        <v>0.46291595782975548</v>
      </c>
      <c r="L18" s="153">
        <f>Pricing!$D18*100</f>
        <v>0.46291595782975548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560</v>
      </c>
      <c r="O18" s="153">
        <f>Pricing!$E18*100</f>
        <v>0.54418256442236268</v>
      </c>
      <c r="P18" s="153">
        <f>Pricing!$E18*100</f>
        <v>0.54418256442236268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572</v>
      </c>
      <c r="S18" s="153">
        <f>Pricing!$F18*100</f>
        <v>0.44458632828907652</v>
      </c>
      <c r="T18" s="153">
        <f>Pricing!$F18*100</f>
        <v>0.44458632828907652</v>
      </c>
      <c r="U18" s="154"/>
      <c r="V18" s="152" t="s">
        <v>585</v>
      </c>
      <c r="W18" s="153">
        <f>Pricing!$G18*100</f>
        <v>0.24300000000000138</v>
      </c>
      <c r="X18" s="153">
        <f>Pricing!$G18*100</f>
        <v>0.24300000000000138</v>
      </c>
      <c r="Y18" s="188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>
        <f>ABS(_xll.RtGet(SourceAlias,$B18,"BID")-C18)</f>
        <v>1.0923316948741046E-6</v>
      </c>
      <c r="AA18" s="196">
        <f>ABS(_xll.RtGet(SourceAlias,$B18,"ASK")-D18)</f>
        <v>1.0923316948741046E-6</v>
      </c>
      <c r="AB18" s="197">
        <f>ABS(_xll.RtGet(SourceAlias,$F18,"BID")-G18)</f>
        <v>2.3203685494688209E-6</v>
      </c>
      <c r="AC18" s="196">
        <f>ABS(_xll.RtGet(SourceAlias,$F18,"ASK")-H18)</f>
        <v>2.3203685494688209E-6</v>
      </c>
      <c r="AD18" s="197">
        <f>ABS(_xll.RtGet(SourceAlias,$J18,"BID")-K18)</f>
        <v>1.7024454068703676E-10</v>
      </c>
      <c r="AE18" s="196">
        <f>ABS(_xll.RtGet(SourceAlias,$J18,"ASK")-L18)</f>
        <v>1.7024454068703676E-10</v>
      </c>
      <c r="AF18" s="195">
        <f>ABS(_xll.RtGet(SourceAlias,$N18,"BID")-O18)</f>
        <v>6.1154577637334562E-5</v>
      </c>
      <c r="AG18" s="195">
        <f>ABS(_xll.RtGet(SourceAlias,$N18,"ASK")-P18)</f>
        <v>6.1154577637334562E-5</v>
      </c>
      <c r="AH18" s="197"/>
      <c r="AI18" s="196"/>
      <c r="AJ18" s="195">
        <f>ABS(_xll.RtGet(SourceAlias,$V18,"BID")-W18)</f>
        <v>1.3877787807814457E-15</v>
      </c>
      <c r="AK18" s="196">
        <f>ABS(_xll.RtGet(SourceAlias,$V18,"ASK")-X18)</f>
        <v>1.3877787807814457E-15</v>
      </c>
    </row>
    <row r="19" spans="1:37" x14ac:dyDescent="0.2">
      <c r="A19" s="71" t="str">
        <f>Pricing!$A19</f>
        <v>9M</v>
      </c>
      <c r="B19" s="152" t="s">
        <v>525</v>
      </c>
      <c r="C19" s="153">
        <f>Pricing!$B19*100</f>
        <v>0.31904330011605492</v>
      </c>
      <c r="D19" s="153">
        <f>Pricing!$B19*100</f>
        <v>0.31904330011605492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537</v>
      </c>
      <c r="G19" s="153">
        <f>Pricing!$C19*100</f>
        <v>0.41162919571951878</v>
      </c>
      <c r="H19" s="153">
        <f>Pricing!$C19*100</f>
        <v>0.41162919571951878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549</v>
      </c>
      <c r="K19" s="153">
        <f>Pricing!$D19*100</f>
        <v>0.49249810508183334</v>
      </c>
      <c r="L19" s="153">
        <f>Pricing!$D19*100</f>
        <v>0.49249810508183334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561</v>
      </c>
      <c r="O19" s="153">
        <f>Pricing!$E19*100</f>
        <v>0.58649999999992264</v>
      </c>
      <c r="P19" s="153">
        <f>Pricing!$E19*100</f>
        <v>0.58649999999992264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573</v>
      </c>
      <c r="S19" s="153">
        <f>Pricing!$F19*100</f>
        <v>0.46539593619433783</v>
      </c>
      <c r="T19" s="153">
        <f>Pricing!$F19*100</f>
        <v>0.46539593619433783</v>
      </c>
      <c r="U19" s="154"/>
      <c r="V19" s="152" t="s">
        <v>586</v>
      </c>
      <c r="W19" s="153">
        <f>Pricing!$G19*100</f>
        <v>0.27000000000002289</v>
      </c>
      <c r="X19" s="153">
        <f>Pricing!$G19*100</f>
        <v>0.27000000000002289</v>
      </c>
      <c r="Y19" s="188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>
        <f>ABS(_xll.RtGet(SourceAlias,$B19,"BID")-C19)</f>
        <v>8.8394508379607828E-10</v>
      </c>
      <c r="AA19" s="196">
        <f>ABS(_xll.RtGet(SourceAlias,$B19,"ASK")-D19)</f>
        <v>8.8394508379607828E-10</v>
      </c>
      <c r="AB19" s="197">
        <f>ABS(_xll.RtGet(SourceAlias,$F19,"BID")-G19)</f>
        <v>9.6628048124047794E-7</v>
      </c>
      <c r="AC19" s="196">
        <f>ABS(_xll.RtGet(SourceAlias,$F19,"ASK")-H19)</f>
        <v>9.6628048124047794E-7</v>
      </c>
      <c r="AD19" s="197">
        <f>ABS(_xll.RtGet(SourceAlias,$J19,"BID")-K19)</f>
        <v>8.1833317899793201E-11</v>
      </c>
      <c r="AE19" s="196">
        <f>ABS(_xll.RtGet(SourceAlias,$J19,"ASK")-L19)</f>
        <v>8.1833317899793201E-11</v>
      </c>
      <c r="AF19" s="195">
        <f>ABS(_xll.RtGet(SourceAlias,$N19,"BID")-O19)</f>
        <v>7.7382544816373411E-14</v>
      </c>
      <c r="AG19" s="195">
        <f>ABS(_xll.RtGet(SourceAlias,$N19,"ASK")-P19)</f>
        <v>7.7382544816373411E-14</v>
      </c>
      <c r="AH19" s="197"/>
      <c r="AI19" s="196"/>
      <c r="AJ19" s="195">
        <f>ABS(_xll.RtGet(SourceAlias,$V19,"BID")-W19)</f>
        <v>2.2870594307278225E-14</v>
      </c>
      <c r="AK19" s="196">
        <f>ABS(_xll.RtGet(SourceAlias,$V19,"ASK")-X19)</f>
        <v>2.2870594307278225E-14</v>
      </c>
    </row>
    <row r="20" spans="1:37" x14ac:dyDescent="0.2">
      <c r="A20" s="71" t="str">
        <f>Pricing!$A20</f>
        <v>10M</v>
      </c>
      <c r="B20" s="152"/>
      <c r="C20" s="153">
        <f>Pricing!$B20*100</f>
        <v>0.348849260778749</v>
      </c>
      <c r="D20" s="153">
        <f>Pricing!$B20*100</f>
        <v>0.348849260778749</v>
      </c>
      <c r="E20" s="154"/>
      <c r="F20" s="152"/>
      <c r="G20" s="153">
        <f>Pricing!$C20*100</f>
        <v>0.44265509743601122</v>
      </c>
      <c r="H20" s="153">
        <f>Pricing!$C20*100</f>
        <v>0.44265509743601122</v>
      </c>
      <c r="I20" s="154"/>
      <c r="J20" s="152"/>
      <c r="K20" s="153">
        <f>Pricing!$D20*100</f>
        <v>0.52251818032534414</v>
      </c>
      <c r="L20" s="153">
        <f>Pricing!$D20*100</f>
        <v>0.52251818032534414</v>
      </c>
      <c r="M20" s="154"/>
      <c r="N20" s="152"/>
      <c r="O20" s="153">
        <f>Pricing!$E20*100</f>
        <v>0.62499054073254545</v>
      </c>
      <c r="P20" s="153">
        <f>Pricing!$E20*100</f>
        <v>0.62499054073254545</v>
      </c>
      <c r="Q20" s="154"/>
      <c r="R20" s="152"/>
      <c r="S20" s="153">
        <f>Pricing!$F20*100</f>
        <v>0.49227862864673233</v>
      </c>
      <c r="T20" s="153">
        <f>Pricing!$F20*100</f>
        <v>0.49227862864673233</v>
      </c>
      <c r="U20" s="154"/>
      <c r="V20" s="152" t="s">
        <v>587</v>
      </c>
      <c r="W20" s="153">
        <f>Pricing!$G20*100</f>
        <v>0.29999999999998</v>
      </c>
      <c r="X20" s="153">
        <f>Pricing!$G20*100</f>
        <v>0.29999999999998</v>
      </c>
      <c r="Y20" s="188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2.0039525594484076E-14</v>
      </c>
      <c r="AK20" s="196">
        <f>ABS(_xll.RtGet(SourceAlias,$V20,"ASK")-X20)</f>
        <v>2.0039525594484076E-14</v>
      </c>
    </row>
    <row r="21" spans="1:37" x14ac:dyDescent="0.2">
      <c r="A21" s="71" t="str">
        <f>Pricing!$A21</f>
        <v>11M</v>
      </c>
      <c r="B21" s="152"/>
      <c r="C21" s="153">
        <f>Pricing!$B21*100</f>
        <v>0.38195025011641409</v>
      </c>
      <c r="D21" s="153">
        <f>Pricing!$B21*100</f>
        <v>0.38195025011641409</v>
      </c>
      <c r="E21" s="154"/>
      <c r="F21" s="152"/>
      <c r="G21" s="153">
        <f>Pricing!$C21*100</f>
        <v>0.47676686629971199</v>
      </c>
      <c r="H21" s="153">
        <f>Pricing!$C21*100</f>
        <v>0.47676686629971199</v>
      </c>
      <c r="I21" s="154"/>
      <c r="J21" s="152"/>
      <c r="K21" s="153">
        <f>Pricing!$D21*100</f>
        <v>0.55387576026672869</v>
      </c>
      <c r="L21" s="153">
        <f>Pricing!$D21*100</f>
        <v>0.55387576026672869</v>
      </c>
      <c r="M21" s="154"/>
      <c r="N21" s="152"/>
      <c r="O21" s="153">
        <f>Pricing!$E21*100</f>
        <v>0.6669968307473384</v>
      </c>
      <c r="P21" s="153">
        <f>Pricing!$E21*100</f>
        <v>0.6669968307473384</v>
      </c>
      <c r="Q21" s="154"/>
      <c r="R21" s="152"/>
      <c r="S21" s="153">
        <f>Pricing!$F21*100</f>
        <v>0.52167021938322866</v>
      </c>
      <c r="T21" s="153">
        <f>Pricing!$F21*100</f>
        <v>0.52167021938322866</v>
      </c>
      <c r="U21" s="154"/>
      <c r="V21" s="152" t="s">
        <v>588</v>
      </c>
      <c r="W21" s="153">
        <f>Pricing!$G21*100</f>
        <v>0.33300000000000762</v>
      </c>
      <c r="X21" s="153">
        <f>Pricing!$G21*100</f>
        <v>0.33300000000000762</v>
      </c>
      <c r="Y21" s="188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7.6050277186823223E-15</v>
      </c>
      <c r="AK21" s="196">
        <f>ABS(_xll.RtGet(SourceAlias,$V21,"ASK")-X21)</f>
        <v>7.6050277186823223E-15</v>
      </c>
    </row>
    <row r="22" spans="1:37" x14ac:dyDescent="0.2">
      <c r="A22" s="71" t="str">
        <f>Pricing!$A22</f>
        <v>1Y</v>
      </c>
      <c r="B22" s="152"/>
      <c r="C22" s="153">
        <f>Pricing!$B22*100</f>
        <v>0.41608338342458384</v>
      </c>
      <c r="D22" s="153">
        <f>Pricing!$B22*100</f>
        <v>0.41608338342458384</v>
      </c>
      <c r="E22" s="154"/>
      <c r="F22" s="152"/>
      <c r="G22" s="153">
        <f>Pricing!$C22*100</f>
        <v>0.51164080896460717</v>
      </c>
      <c r="H22" s="153">
        <f>Pricing!$C22*100</f>
        <v>0.51164080896460717</v>
      </c>
      <c r="I22" s="154"/>
      <c r="J22" s="152"/>
      <c r="K22" s="153">
        <f>Pricing!$D22*100</f>
        <v>0.58442044417517836</v>
      </c>
      <c r="L22" s="153">
        <f>Pricing!$D22*100</f>
        <v>0.58442044417517836</v>
      </c>
      <c r="M22" s="154"/>
      <c r="N22" s="152"/>
      <c r="O22" s="153">
        <f>Pricing!$E22*100</f>
        <v>0.71080000000050869</v>
      </c>
      <c r="P22" s="153">
        <f>Pricing!$E22*100</f>
        <v>0.71080000000050869</v>
      </c>
      <c r="Q22" s="154"/>
      <c r="R22" s="152"/>
      <c r="S22" s="153">
        <f>Pricing!$F22*100</f>
        <v>0.55108820726071261</v>
      </c>
      <c r="T22" s="153">
        <f>Pricing!$F22*100</f>
        <v>0.55108820726071261</v>
      </c>
      <c r="U22" s="154"/>
      <c r="V22" s="152" t="s">
        <v>589</v>
      </c>
      <c r="W22" s="153">
        <f>Pricing!$G22*100</f>
        <v>0.36299999999999738</v>
      </c>
      <c r="X22" s="153">
        <f>Pricing!$G22*100</f>
        <v>0.36299999999999738</v>
      </c>
      <c r="Y22" s="188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2.6090241078691179E-15</v>
      </c>
      <c r="AK22" s="196">
        <f>ABS(_xll.RtGet(SourceAlias,$V22,"ASK")-X22)</f>
        <v>2.6090241078691179E-15</v>
      </c>
    </row>
    <row r="23" spans="1:37" x14ac:dyDescent="0.2">
      <c r="A23" s="54" t="str">
        <f>Pricing!$A23</f>
        <v>#20150916</v>
      </c>
      <c r="B23" s="149" t="str">
        <f>"USD_CURVE_DEP1M_"&amp;A23</f>
        <v>USD_CURVE_DEP1M_#20150916</v>
      </c>
      <c r="C23" s="150">
        <f>Pricing!$B23*100</f>
        <v>0.23762006304134264</v>
      </c>
      <c r="D23" s="150">
        <f>Pricing!$B23*100</f>
        <v>0.23762006304134264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"USD_CURVE_DEP3M_"&amp;A23</f>
        <v>USD_CURVE_DEP3M_#20150916</v>
      </c>
      <c r="G23" s="150">
        <f>Pricing!$C23*100</f>
        <v>0.32779692387773868</v>
      </c>
      <c r="H23" s="150">
        <f>Pricing!$C23*100</f>
        <v>0.32779692387773868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"USD_CURVE_DEP6M_"&amp;A23</f>
        <v>USD_CURVE_DEP6M_#20150916</v>
      </c>
      <c r="K23" s="150">
        <f>Pricing!$D23*100</f>
        <v>0.40556615490790821</v>
      </c>
      <c r="L23" s="150">
        <f>Pricing!$D23*100</f>
        <v>0.40556615490790821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"USD_CURVE_DEP12M_"&amp;A23</f>
        <v>USD_CURVE_DEP12M_#20150916</v>
      </c>
      <c r="O23" s="150">
        <f>Pricing!$E23*100</f>
        <v>0.47544140897827047</v>
      </c>
      <c r="P23" s="150">
        <f>Pricing!$E23*100</f>
        <v>0.47544140897827047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">
        <v>574</v>
      </c>
      <c r="S23" s="150">
        <f>Pricing!$F23*100</f>
        <v>0.4075697800000031</v>
      </c>
      <c r="T23" s="150">
        <f>Pricing!$F23*100</f>
        <v>0.4075697800000031</v>
      </c>
      <c r="U23" s="151"/>
      <c r="V23" s="149"/>
      <c r="W23" s="150">
        <f>Pricing!$G23*100</f>
        <v>0.18957595841127561</v>
      </c>
      <c r="X23" s="150">
        <f>Pricing!$G23*100</f>
        <v>0.18957595841127561</v>
      </c>
      <c r="Y23" s="187"/>
      <c r="Z23" s="197">
        <f>ABS(_xll.RtGet(SourceAlias,$B23,"BID")-C23)</f>
        <v>5.1041342624680297E-8</v>
      </c>
      <c r="AA23" s="196">
        <f>ABS(_xll.RtGet(SourceAlias,$B23,"ASK")-D23)</f>
        <v>5.1041342624680297E-8</v>
      </c>
      <c r="AB23" s="197">
        <f>ABS(_xll.RtGet(SourceAlias,$F23,"BID")-G23)</f>
        <v>6.4312226133456107E-7</v>
      </c>
      <c r="AC23" s="196">
        <f>ABS(_xll.RtGet(SourceAlias,$F23,"ASK")-H23)</f>
        <v>6.4312226133456107E-7</v>
      </c>
      <c r="AD23" s="197">
        <f>ABS(_xll.RtGet(SourceAlias,$J23,"BID")-K23)</f>
        <v>1.1420920918436828E-6</v>
      </c>
      <c r="AE23" s="196">
        <f>ABS(_xll.RtGet(SourceAlias,$J23,"ASK")-L23)</f>
        <v>1.1420920918436828E-6</v>
      </c>
      <c r="AF23" s="195">
        <f>ABS(_xll.RtGet(SourceAlias,$N23,"BID")-O23)</f>
        <v>1.7760217295714753E-6</v>
      </c>
      <c r="AG23" s="195">
        <f>ABS(_xll.RtGet(SourceAlias,$N23,"ASK")-P23)</f>
        <v>1.7760217295714753E-6</v>
      </c>
      <c r="AH23" s="197"/>
      <c r="AI23" s="196"/>
      <c r="AJ23" s="195"/>
      <c r="AK23" s="196"/>
    </row>
    <row r="24" spans="1:37" x14ac:dyDescent="0.2">
      <c r="A24" s="63" t="str">
        <f>Pricing!$A24</f>
        <v>#20151216</v>
      </c>
      <c r="B24" s="155" t="str">
        <f>"USD_CURVE_DEP1M_"&amp;A24</f>
        <v>USD_CURVE_DEP1M_#20151216</v>
      </c>
      <c r="C24" s="156">
        <f>Pricing!$B24*100</f>
        <v>0.32105700347775307</v>
      </c>
      <c r="D24" s="156">
        <f>Pricing!$B24*100</f>
        <v>0.32105700347775307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"USD_CURVE_DEP3M_"&amp;A24</f>
        <v>USD_CURVE_DEP3M_#20151216</v>
      </c>
      <c r="G24" s="156">
        <f>Pricing!$C24*100</f>
        <v>0.41373631783829651</v>
      </c>
      <c r="H24" s="156">
        <f>Pricing!$C24*100</f>
        <v>0.41373631783829651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"USD_CURVE_DEP6M_"&amp;A24</f>
        <v>USD_CURVE_DEP6M_#20151216</v>
      </c>
      <c r="K24" s="156">
        <f>Pricing!$D24*100</f>
        <v>0.49444849833318333</v>
      </c>
      <c r="L24" s="156">
        <f>Pricing!$D24*100</f>
        <v>0.49444849833318333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"USD_CURVE_DEP12M_"&amp;A24</f>
        <v>USD_CURVE_DEP12M_#20151216</v>
      </c>
      <c r="O24" s="156">
        <f>Pricing!$E24*100</f>
        <v>0.58915083786132749</v>
      </c>
      <c r="P24" s="156">
        <f>Pricing!$E24*100</f>
        <v>0.58915083786132749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">
        <v>574</v>
      </c>
      <c r="S24" s="156">
        <f>Pricing!$F24*100</f>
        <v>0.46669723532818147</v>
      </c>
      <c r="T24" s="156">
        <f>Pricing!$F24*100</f>
        <v>0.46669723532818147</v>
      </c>
      <c r="U24" s="157"/>
      <c r="V24" s="155"/>
      <c r="W24" s="156">
        <f>Pricing!$G24*100</f>
        <v>0.27188002486869345</v>
      </c>
      <c r="X24" s="156">
        <f>Pricing!$G24*100</f>
        <v>0.27188002486869345</v>
      </c>
      <c r="Y24" s="189"/>
      <c r="Z24" s="197">
        <f>ABS(_xll.RtGet(SourceAlias,$B24,"BID")-C24)</f>
        <v>1.2952224692774905E-7</v>
      </c>
      <c r="AA24" s="196">
        <f>ABS(_xll.RtGet(SourceAlias,$B24,"ASK")-D24)</f>
        <v>1.2952224692774905E-7</v>
      </c>
      <c r="AB24" s="197">
        <f>ABS(_xll.RtGet(SourceAlias,$F24,"BID")-G24)</f>
        <v>1.3691617035127557E-6</v>
      </c>
      <c r="AC24" s="196">
        <f>ABS(_xll.RtGet(SourceAlias,$F24,"ASK")-H24)</f>
        <v>1.3691617035127557E-6</v>
      </c>
      <c r="AD24" s="197">
        <f>ABS(_xll.RtGet(SourceAlias,$J24,"BID")-K24)</f>
        <v>3.9904333183293783E-5</v>
      </c>
      <c r="AE24" s="196">
        <f>ABS(_xll.RtGet(SourceAlias,$J24,"ASK")-L24)</f>
        <v>3.9904333183293783E-5</v>
      </c>
      <c r="AF24" s="195">
        <f>ABS(_xll.RtGet(SourceAlias,$N24,"BID")-O24)</f>
        <v>7.6928613274018787E-6</v>
      </c>
      <c r="AG24" s="195">
        <f>ABS(_xll.RtGet(SourceAlias,$N24,"ASK")-P24)</f>
        <v>7.6928613274018787E-6</v>
      </c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0">"USD_CURVE_DEP1M_"&amp;A25</f>
        <v>USD_CURVE_DEP1M_#20151230</v>
      </c>
      <c r="C25" s="153">
        <f>Pricing!$B25*100</f>
        <v>0.335332967701648</v>
      </c>
      <c r="D25" s="153">
        <f>Pricing!$B25*100</f>
        <v>0.335332967701648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1">"USD_CURVE_DEP3M_"&amp;A25</f>
        <v>USD_CURVE_DEP3M_#20151230</v>
      </c>
      <c r="G25" s="153">
        <f>Pricing!$C25*100</f>
        <v>0.42862690926301855</v>
      </c>
      <c r="H25" s="153">
        <f>Pricing!$C25*100</f>
        <v>0.42862690926301855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2">"USD_CURVE_DEP6M_"&amp;A25</f>
        <v>USD_CURVE_DEP6M_#20151230</v>
      </c>
      <c r="K25" s="153">
        <f>Pricing!$D25*100</f>
        <v>0.50879780621334914</v>
      </c>
      <c r="L25" s="153">
        <f>Pricing!$D25*100</f>
        <v>0.50879780621334914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0.60769921734790155</v>
      </c>
      <c r="P25" s="153">
        <f>Pricing!$E25*100</f>
        <v>0.60769921734790155</v>
      </c>
      <c r="Q25" s="154"/>
      <c r="R25" s="152"/>
      <c r="S25" s="153">
        <f>Pricing!$F25*100</f>
        <v>0.47995984708717632</v>
      </c>
      <c r="T25" s="153">
        <f>Pricing!$F25*100</f>
        <v>0.47995984708717632</v>
      </c>
      <c r="U25" s="154"/>
      <c r="V25" s="152"/>
      <c r="W25" s="153">
        <f>Pricing!$G25*100</f>
        <v>0.28597888351401979</v>
      </c>
      <c r="X25" s="153">
        <f>Pricing!$G25*100</f>
        <v>0.28597888351401979</v>
      </c>
      <c r="Y25" s="188"/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0"/>
        <v>USD_CURVE_DEP1M_#20151231</v>
      </c>
      <c r="C26" s="153">
        <f>Pricing!$B26*100</f>
        <v>0.3363641598520245</v>
      </c>
      <c r="D26" s="153">
        <f>Pricing!$B26*100</f>
        <v>0.3363641598520245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1"/>
        <v>USD_CURVE_DEP3M_#20151231</v>
      </c>
      <c r="G26" s="153">
        <f>Pricing!$C26*100</f>
        <v>0.42969944036566571</v>
      </c>
      <c r="H26" s="153">
        <f>Pricing!$C26*100</f>
        <v>0.42969944036566571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2"/>
        <v>USD_CURVE_DEP6M_#20151231</v>
      </c>
      <c r="K26" s="153">
        <f>Pricing!$D26*100</f>
        <v>0.50985127140198816</v>
      </c>
      <c r="L26" s="153">
        <f>Pricing!$D26*100</f>
        <v>0.50985127140198816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0.6090256738008496</v>
      </c>
      <c r="P26" s="153">
        <f>Pricing!$E26*100</f>
        <v>0.6090256738008496</v>
      </c>
      <c r="Q26" s="154"/>
      <c r="R26" s="152"/>
      <c r="S26" s="153">
        <f>Pricing!$F26*100</f>
        <v>0.48090732001198389</v>
      </c>
      <c r="T26" s="153">
        <f>Pricing!$F26*100</f>
        <v>0.48090732001198389</v>
      </c>
      <c r="U26" s="154"/>
      <c r="V26" s="152"/>
      <c r="W26" s="153">
        <f>Pricing!$G26*100</f>
        <v>0.28703468384503283</v>
      </c>
      <c r="X26" s="153">
        <f>Pricing!$G26*100</f>
        <v>0.28703468384503283</v>
      </c>
      <c r="Y26" s="188"/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0"/>
        <v>USD_CURVE_DEP1M_#20160104</v>
      </c>
      <c r="C27" s="153">
        <f>Pricing!$B27*100</f>
        <v>0.34050343861629934</v>
      </c>
      <c r="D27" s="153">
        <f>Pricing!$B27*100</f>
        <v>0.34050343861629934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1"/>
        <v>USD_CURVE_DEP3M_#20160104</v>
      </c>
      <c r="G27" s="153">
        <f>Pricing!$C27*100</f>
        <v>0.43400076360057055</v>
      </c>
      <c r="H27" s="153">
        <f>Pricing!$C27*100</f>
        <v>0.43400076360057055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2"/>
        <v>USD_CURVE_DEP6M_#20160104</v>
      </c>
      <c r="K27" s="153">
        <f>Pricing!$D27*100</f>
        <v>0.5140780291043251</v>
      </c>
      <c r="L27" s="153">
        <f>Pricing!$D27*100</f>
        <v>0.5140780291043251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0.61433647038243266</v>
      </c>
      <c r="P27" s="153">
        <f>Pricing!$E27*100</f>
        <v>0.61433647038243266</v>
      </c>
      <c r="Q27" s="154"/>
      <c r="R27" s="152"/>
      <c r="S27" s="153">
        <f>Pricing!$F27*100</f>
        <v>0.48469741599696398</v>
      </c>
      <c r="T27" s="153">
        <f>Pricing!$F27*100</f>
        <v>0.48469741599696398</v>
      </c>
      <c r="U27" s="154"/>
      <c r="V27" s="152"/>
      <c r="W27" s="153">
        <f>Pricing!$G27*100</f>
        <v>0.2913033089169722</v>
      </c>
      <c r="X27" s="153">
        <f>Pricing!$G27*100</f>
        <v>0.2913033089169722</v>
      </c>
      <c r="Y27" s="188"/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0"/>
        <v>USD_CURVE_DEP1M_#20160105</v>
      </c>
      <c r="C28" s="156">
        <f>Pricing!$B28*100</f>
        <v>0.34154182717842069</v>
      </c>
      <c r="D28" s="156">
        <f>Pricing!$B28*100</f>
        <v>0.34154182717842069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1"/>
        <v>USD_CURVE_DEP3M_#20160105</v>
      </c>
      <c r="G28" s="156">
        <f>Pricing!$C28*100</f>
        <v>0.43507884324947688</v>
      </c>
      <c r="H28" s="156">
        <f>Pricing!$C28*100</f>
        <v>0.43507884324947688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2"/>
        <v>USD_CURVE_DEP6M_#20160105</v>
      </c>
      <c r="K28" s="156">
        <f>Pricing!$D28*100</f>
        <v>0.51513609131916238</v>
      </c>
      <c r="L28" s="156">
        <f>Pricing!$D28*100</f>
        <v>0.51513609131916238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0.61566562415607284</v>
      </c>
      <c r="P28" s="156">
        <f>Pricing!$E28*100</f>
        <v>0.61566562415607284</v>
      </c>
      <c r="Q28" s="157"/>
      <c r="R28" s="155"/>
      <c r="S28" s="156">
        <f>Pricing!$F28*100</f>
        <v>0.48564499204260086</v>
      </c>
      <c r="T28" s="156">
        <f>Pricing!$F28*100</f>
        <v>0.48564499204260086</v>
      </c>
      <c r="U28" s="157"/>
      <c r="V28" s="155"/>
      <c r="W28" s="156">
        <f>Pricing!$G28*100</f>
        <v>0.29238037977916231</v>
      </c>
      <c r="X28" s="156">
        <f>Pricing!$G28*100</f>
        <v>0.29238037977916231</v>
      </c>
      <c r="Y28" s="189"/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0"/>
        <v>USD_CURVE_DEP1M_#20161229</v>
      </c>
      <c r="C29" s="153">
        <f>Pricing!$B29*100</f>
        <v>0.74929097799882183</v>
      </c>
      <c r="D29" s="153">
        <f>Pricing!$B29*100</f>
        <v>0.74929097799882183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1"/>
        <v>USD_CURVE_DEP3M_#20161229</v>
      </c>
      <c r="G29" s="153">
        <f>Pricing!$C29*100</f>
        <v>0.85531438925202496</v>
      </c>
      <c r="H29" s="153">
        <f>Pricing!$C29*100</f>
        <v>0.85531438925202496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2"/>
        <v>USD_CURVE_DEP6M_#20161229</v>
      </c>
      <c r="K29" s="153">
        <f>Pricing!$D29*100</f>
        <v>0.92738515080678563</v>
      </c>
      <c r="L29" s="153">
        <f>Pricing!$D29*100</f>
        <v>0.92738515080678563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1.0679830290109402</v>
      </c>
      <c r="P29" s="153">
        <f>Pricing!$E29*100</f>
        <v>1.0679830290109402</v>
      </c>
      <c r="Q29" s="154"/>
      <c r="R29" s="152"/>
      <c r="S29" s="153">
        <f>Pricing!$F29*100</f>
        <v>0.87446490165472357</v>
      </c>
      <c r="T29" s="153">
        <f>Pricing!$F29*100</f>
        <v>0.87446490165472357</v>
      </c>
      <c r="U29" s="154"/>
      <c r="V29" s="152"/>
      <c r="W29" s="153">
        <f>Pricing!$G29*100</f>
        <v>0.68865449614510321</v>
      </c>
      <c r="X29" s="153">
        <f>Pricing!$G29*100</f>
        <v>0.68865449614510321</v>
      </c>
      <c r="Y29" s="188"/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0"/>
        <v>USD_CURVE_DEP1M_#20161230</v>
      </c>
      <c r="C30" s="153">
        <f>Pricing!$B30*100</f>
        <v>0.75042010759019129</v>
      </c>
      <c r="D30" s="153">
        <f>Pricing!$B30*100</f>
        <v>0.75042010759019129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1"/>
        <v>USD_CURVE_DEP3M_#20161230</v>
      </c>
      <c r="G30" s="153">
        <f>Pricing!$C30*100</f>
        <v>0.85650403856252011</v>
      </c>
      <c r="H30" s="153">
        <f>Pricing!$C30*100</f>
        <v>0.85650403856252011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2"/>
        <v>USD_CURVE_DEP6M_#20161230</v>
      </c>
      <c r="K30" s="153">
        <f>Pricing!$D30*100</f>
        <v>0.92858370672417434</v>
      </c>
      <c r="L30" s="153">
        <f>Pricing!$D30*100</f>
        <v>0.92858370672417434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1.0688788797293216</v>
      </c>
      <c r="P30" s="153">
        <f>Pricing!$E30*100</f>
        <v>1.0688788797293216</v>
      </c>
      <c r="Q30" s="154"/>
      <c r="R30" s="152"/>
      <c r="S30" s="153">
        <f>Pricing!$F30*100</f>
        <v>0.87559957608539152</v>
      </c>
      <c r="T30" s="153">
        <f>Pricing!$F30*100</f>
        <v>0.87559957608539152</v>
      </c>
      <c r="U30" s="154"/>
      <c r="V30" s="152"/>
      <c r="W30" s="153">
        <f>Pricing!$G30*100</f>
        <v>0.68980303441673518</v>
      </c>
      <c r="X30" s="153">
        <f>Pricing!$G30*100</f>
        <v>0.68980303441673518</v>
      </c>
      <c r="Y30" s="188"/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0"/>
        <v>USD_CURVE_DEP1M_#20170103</v>
      </c>
      <c r="C31" s="153">
        <f>Pricing!$B31*100</f>
        <v>0.75493321492930154</v>
      </c>
      <c r="D31" s="153">
        <f>Pricing!$B31*100</f>
        <v>0.75493321492930154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1"/>
        <v>USD_CURVE_DEP3M_#20170103</v>
      </c>
      <c r="G31" s="153">
        <f>Pricing!$C31*100</f>
        <v>0.86126184018580354</v>
      </c>
      <c r="H31" s="153">
        <f>Pricing!$C31*100</f>
        <v>0.86126184018580354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2"/>
        <v>USD_CURVE_DEP6M_#20170103</v>
      </c>
      <c r="K31" s="153">
        <f>Pricing!$D31*100</f>
        <v>0.93337299648636252</v>
      </c>
      <c r="L31" s="153">
        <f>Pricing!$D31*100</f>
        <v>0.93337299648636252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1.0724037777078976</v>
      </c>
      <c r="P31" s="153">
        <f>Pricing!$E31*100</f>
        <v>1.0724037777078976</v>
      </c>
      <c r="Q31" s="154"/>
      <c r="R31" s="152"/>
      <c r="S31" s="153">
        <f>Pricing!$F31*100</f>
        <v>0.88013902669705268</v>
      </c>
      <c r="T31" s="153">
        <f>Pricing!$F31*100</f>
        <v>0.88013902669705268</v>
      </c>
      <c r="U31" s="154"/>
      <c r="V31" s="152"/>
      <c r="W31" s="153">
        <f>Pricing!$G31*100</f>
        <v>0.69438740491349182</v>
      </c>
      <c r="X31" s="153">
        <f>Pricing!$G31*100</f>
        <v>0.69438740491349182</v>
      </c>
      <c r="Y31" s="188"/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0"/>
        <v>USD_CURVE_DEP1M_#20170104</v>
      </c>
      <c r="C32" s="156">
        <f>Pricing!$B32*100</f>
        <v>0.75606063328118867</v>
      </c>
      <c r="D32" s="156">
        <f>Pricing!$B32*100</f>
        <v>0.75606063328118867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1"/>
        <v>USD_CURVE_DEP3M_#20170104</v>
      </c>
      <c r="G32" s="156">
        <f>Pricing!$C32*100</f>
        <v>0.86245103477073548</v>
      </c>
      <c r="H32" s="156">
        <f>Pricing!$C32*100</f>
        <v>0.86245103477073548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2"/>
        <v>USD_CURVE_DEP6M_#20170104</v>
      </c>
      <c r="K32" s="156">
        <f>Pricing!$D32*100</f>
        <v>0.93456906831215802</v>
      </c>
      <c r="L32" s="156">
        <f>Pricing!$D32*100</f>
        <v>0.93456906831215802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1.0732711359846172</v>
      </c>
      <c r="P32" s="156">
        <f>Pricing!$E32*100</f>
        <v>1.0732711359846172</v>
      </c>
      <c r="Q32" s="157"/>
      <c r="R32" s="155"/>
      <c r="S32" s="156">
        <f>Pricing!$F32*100</f>
        <v>0.88127407815491632</v>
      </c>
      <c r="T32" s="156">
        <f>Pricing!$F32*100</f>
        <v>0.88127407815491632</v>
      </c>
      <c r="U32" s="157"/>
      <c r="V32" s="155"/>
      <c r="W32" s="156">
        <f>Pricing!$G32*100</f>
        <v>0.69553042601145343</v>
      </c>
      <c r="X32" s="156">
        <f>Pricing!$G32*100</f>
        <v>0.69553042601145343</v>
      </c>
      <c r="Y32" s="189"/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H5</v>
      </c>
      <c r="B33" s="149" t="str">
        <f>"USD_CURVE_FUT"&amp;B$3&amp;"M_"&amp;$A33</f>
        <v>USD_CURVE_FUT1M_H5</v>
      </c>
      <c r="C33" s="150">
        <f>Pricing!$B33</f>
        <v>99.81797315631897</v>
      </c>
      <c r="D33" s="150">
        <f>Pricing!$B33</f>
        <v>99.81797315631897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USD_CURVE_FUT3M_H5</v>
      </c>
      <c r="G33" s="150">
        <f>Pricing!$C33</f>
        <v>99.731299048020333</v>
      </c>
      <c r="H33" s="150">
        <f>Pricing!$C33</f>
        <v>99.731299048020333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USD_CURVE_FUT6M_H5</v>
      </c>
      <c r="K33" s="150">
        <f>Pricing!$D33</f>
        <v>99.62910876260456</v>
      </c>
      <c r="L33" s="150">
        <f>Pricing!$D33</f>
        <v>99.62910876260456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USD_CURVE_FUT12M_H5</v>
      </c>
      <c r="O33" s="150">
        <f>Pricing!E33</f>
        <v>99.608459098053928</v>
      </c>
      <c r="P33" s="150">
        <f>Pricing!E33</f>
        <v>99.608459098053928</v>
      </c>
      <c r="Q33" s="151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49"/>
      <c r="S33" s="150">
        <f>Pricing!$F33</f>
        <v>99.715814672632007</v>
      </c>
      <c r="T33" s="150">
        <f>Pricing!$F33</f>
        <v>99.715814672632007</v>
      </c>
      <c r="U33" s="151"/>
      <c r="V33" s="149"/>
      <c r="W33" s="150">
        <f>Pricing!$G33</f>
        <v>99.866457833001689</v>
      </c>
      <c r="X33" s="150">
        <f>Pricing!$G33</f>
        <v>99.866457833001689</v>
      </c>
      <c r="Y33" s="187"/>
      <c r="Z33" s="197">
        <f>ABS(_xll.RtGet(SourceAlias,$B33,"BID")-C33)</f>
        <v>7.2318968591389421E-8</v>
      </c>
      <c r="AA33" s="196">
        <f>ABS(_xll.RtGet(SourceAlias,$B33,"ASK")-D33)</f>
        <v>7.2318968591389421E-8</v>
      </c>
      <c r="AB33" s="197">
        <f>ABS(_xll.RtGet(SourceAlias,$F33,"BID")-G33)</f>
        <v>6.3020323182172433E-8</v>
      </c>
      <c r="AC33" s="196">
        <f>ABS(_xll.RtGet(SourceAlias,$F33,"ASK")-H33)</f>
        <v>6.3020323182172433E-8</v>
      </c>
      <c r="AD33" s="197">
        <f>ABS(_xll.RtGet(SourceAlias,$J33,"BID")-K33)</f>
        <v>1.5139544018438755E-7</v>
      </c>
      <c r="AE33" s="196">
        <f>ABS(_xll.RtGet(SourceAlias,$J33,"ASK")-L33)</f>
        <v>1.5139544018438755E-7</v>
      </c>
      <c r="AF33" s="195">
        <f>ABS(_xll.RtGet(SourceAlias,$N33,"BID")-O33)</f>
        <v>2.3394608206217526E-7</v>
      </c>
      <c r="AG33" s="195">
        <f>ABS(_xll.RtGet(SourceAlias,$N33,"ASK")-P33)</f>
        <v>2.3394608206217526E-7</v>
      </c>
      <c r="AH33" s="197"/>
      <c r="AI33" s="196"/>
      <c r="AJ33" s="195"/>
      <c r="AK33" s="196"/>
    </row>
    <row r="34" spans="1:37" hidden="1" outlineLevel="1" x14ac:dyDescent="0.2">
      <c r="A34" s="71" t="str">
        <f>Pricing!$A34</f>
        <v>J5</v>
      </c>
      <c r="B34" s="152" t="str">
        <f t="shared" ref="B34:B52" si="3">"USD_CURVE_FUT"&amp;B$3&amp;"M_"&amp;$A34</f>
        <v>USD_CURVE_FUT1M_J5</v>
      </c>
      <c r="C34" s="153">
        <f>Pricing!$B34</f>
        <v>99.799224367554174</v>
      </c>
      <c r="D34" s="153">
        <f>Pricing!$B34</f>
        <v>99.799224367554174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4">"USD_CURVE_FUT"&amp;F$3&amp;"M_"&amp;$A34</f>
        <v>USD_CURVE_FUT3M_J5</v>
      </c>
      <c r="G34" s="153">
        <f>Pricing!$C34</f>
        <v>99.707750170725717</v>
      </c>
      <c r="H34" s="153">
        <f>Pricing!$C34</f>
        <v>99.707750170725717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5">"USD_CURVE_FUT"&amp;J$3&amp;"M_"&amp;$A34</f>
        <v>USD_CURVE_FUT6M_J5</v>
      </c>
      <c r="K34" s="153">
        <f>Pricing!$D34</f>
        <v>99.629675473637818</v>
      </c>
      <c r="L34" s="153">
        <f>Pricing!$D34</f>
        <v>99.629675473637818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6">"USD_CURVE_FUT"&amp;N$3&amp;"M_"&amp;$A34</f>
        <v>USD_CURVE_FUT12M_J5</v>
      </c>
      <c r="O34" s="153">
        <f>Pricing!E34</f>
        <v>99.563586544374914</v>
      </c>
      <c r="P34" s="153">
        <f>Pricing!E34</f>
        <v>99.563586544374914</v>
      </c>
      <c r="Q34" s="154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2"/>
      <c r="S34" s="153">
        <f>Pricing!$F34</f>
        <v>99.634107203271981</v>
      </c>
      <c r="T34" s="153">
        <f>Pricing!$F34</f>
        <v>99.634107203271981</v>
      </c>
      <c r="U34" s="154"/>
      <c r="V34" s="152"/>
      <c r="W34" s="153">
        <f>Pricing!$G34</f>
        <v>99.839678340454157</v>
      </c>
      <c r="X34" s="153">
        <f>Pricing!$G34</f>
        <v>99.839678340454157</v>
      </c>
      <c r="Y34" s="188"/>
      <c r="Z34" s="197"/>
      <c r="AA34" s="196"/>
      <c r="AB34" s="197"/>
      <c r="AC34" s="196"/>
      <c r="AD34" s="197"/>
      <c r="AE34" s="196"/>
      <c r="AF34" s="195"/>
      <c r="AG34" s="195"/>
      <c r="AH34" s="197"/>
      <c r="AI34" s="196"/>
      <c r="AJ34" s="195"/>
      <c r="AK34" s="196"/>
    </row>
    <row r="35" spans="1:37" hidden="1" outlineLevel="1" x14ac:dyDescent="0.2">
      <c r="A35" s="71" t="str">
        <f>Pricing!$A35</f>
        <v>K5</v>
      </c>
      <c r="B35" s="152" t="str">
        <f t="shared" si="3"/>
        <v>USD_CURVE_FUT1M_K5</v>
      </c>
      <c r="C35" s="153">
        <f>Pricing!$B35</f>
        <v>99.751604728003798</v>
      </c>
      <c r="D35" s="153">
        <f>Pricing!$B35</f>
        <v>99.751604728003798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4"/>
        <v>USD_CURVE_FUT3M_K5</v>
      </c>
      <c r="G35" s="153">
        <f>Pricing!$C35</f>
        <v>99.659145836090602</v>
      </c>
      <c r="H35" s="153">
        <f>Pricing!$C35</f>
        <v>99.659145836090602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5"/>
        <v>USD_CURVE_FUT6M_K5</v>
      </c>
      <c r="K35" s="153">
        <f>Pricing!$D35</f>
        <v>99.601040283518188</v>
      </c>
      <c r="L35" s="153">
        <f>Pricing!$D35</f>
        <v>99.601040283518188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6"/>
        <v>USD_CURVE_FUT12M_K5</v>
      </c>
      <c r="O35" s="153">
        <f>Pricing!E35</f>
        <v>99.49298789180159</v>
      </c>
      <c r="P35" s="153">
        <f>Pricing!E35</f>
        <v>99.49298789180159</v>
      </c>
      <c r="Q35" s="154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2"/>
      <c r="S35" s="153">
        <f>Pricing!$F35</f>
        <v>99.529878717830357</v>
      </c>
      <c r="T35" s="153">
        <f>Pricing!$F35</f>
        <v>99.529878717830357</v>
      </c>
      <c r="U35" s="154"/>
      <c r="V35" s="152"/>
      <c r="W35" s="153">
        <f>Pricing!$G35</f>
        <v>99.793400168921906</v>
      </c>
      <c r="X35" s="153">
        <f>Pricing!$G35</f>
        <v>99.793400168921906</v>
      </c>
      <c r="Y35" s="188"/>
      <c r="Z35" s="197"/>
      <c r="AA35" s="196"/>
      <c r="AB35" s="197"/>
      <c r="AC35" s="196"/>
      <c r="AD35" s="197"/>
      <c r="AE35" s="196"/>
      <c r="AF35" s="195"/>
      <c r="AG35" s="195"/>
      <c r="AH35" s="197"/>
      <c r="AI35" s="196"/>
      <c r="AJ35" s="195"/>
      <c r="AK35" s="196"/>
    </row>
    <row r="36" spans="1:37" collapsed="1" x14ac:dyDescent="0.2">
      <c r="A36" s="71" t="str">
        <f>Pricing!$A36</f>
        <v>M5</v>
      </c>
      <c r="B36" s="152" t="str">
        <f t="shared" si="3"/>
        <v>USD_CURVE_FUT1M_M5</v>
      </c>
      <c r="C36" s="153">
        <f>Pricing!$B36</f>
        <v>99.701878395224966</v>
      </c>
      <c r="D36" s="153">
        <f>Pricing!$B36</f>
        <v>99.701878395224966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4"/>
        <v>USD_CURVE_FUT3M_M5</v>
      </c>
      <c r="G36" s="153">
        <f>Pricing!$C36</f>
        <v>99.608389224219124</v>
      </c>
      <c r="H36" s="153">
        <f>Pricing!$C36</f>
        <v>99.608389224219124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5"/>
        <v>USD_CURVE_FUT6M_M5</v>
      </c>
      <c r="K36" s="153">
        <f>Pricing!$D36</f>
        <v>99.559705113275371</v>
      </c>
      <c r="L36" s="153">
        <f>Pricing!$D36</f>
        <v>99.559705113275371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6"/>
        <v>USD_CURVE_FUT12M_M5</v>
      </c>
      <c r="O36" s="153">
        <f>Pricing!E36</f>
        <v>99.431257347738708</v>
      </c>
      <c r="P36" s="153">
        <f>Pricing!E36</f>
        <v>99.431257347738708</v>
      </c>
      <c r="Q36" s="154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2"/>
      <c r="S36" s="153">
        <f>Pricing!$F36</f>
        <v>99.451721103698475</v>
      </c>
      <c r="T36" s="153">
        <f>Pricing!$F36</f>
        <v>99.451721103698475</v>
      </c>
      <c r="U36" s="154"/>
      <c r="V36" s="152"/>
      <c r="W36" s="153">
        <f>Pricing!$G36</f>
        <v>99.749409940035903</v>
      </c>
      <c r="X36" s="153">
        <f>Pricing!$G36</f>
        <v>99.749409940035903</v>
      </c>
      <c r="Y36" s="188"/>
      <c r="Z36" s="197">
        <f>ABS(_xll.RtGet(SourceAlias,$B36,"BID")-C36)</f>
        <v>2.1877504252643121E-7</v>
      </c>
      <c r="AA36" s="196">
        <f>ABS(_xll.RtGet(SourceAlias,$B36,"ASK")-D36)</f>
        <v>2.1877504252643121E-7</v>
      </c>
      <c r="AB36" s="197">
        <f>ABS(_xll.RtGet(SourceAlias,$F36,"BID")-G36)</f>
        <v>1.1422191192878017E-6</v>
      </c>
      <c r="AC36" s="196">
        <f>ABS(_xll.RtGet(SourceAlias,$F36,"ASK")-H36)</f>
        <v>1.1422191192878017E-6</v>
      </c>
      <c r="AD36" s="197">
        <f>ABS(_xll.RtGet(SourceAlias,$J36,"BID")-K36)</f>
        <v>3.7372753638464928E-6</v>
      </c>
      <c r="AE36" s="196">
        <f>ABS(_xll.RtGet(SourceAlias,$J36,"ASK")-L36)</f>
        <v>3.7372753638464928E-6</v>
      </c>
      <c r="AF36" s="195">
        <f>ABS(_xll.RtGet(SourceAlias,$N36,"BID")-O36)</f>
        <v>5.8657387000948802E-6</v>
      </c>
      <c r="AG36" s="195">
        <f>ABS(_xll.RtGet(SourceAlias,$N36,"ASK")-P36)</f>
        <v>5.8657387000948802E-6</v>
      </c>
      <c r="AH36" s="197"/>
      <c r="AI36" s="196"/>
      <c r="AJ36" s="195"/>
      <c r="AK36" s="196"/>
    </row>
    <row r="37" spans="1:37" hidden="1" outlineLevel="1" x14ac:dyDescent="0.2">
      <c r="A37" s="71" t="str">
        <f>Pricing!$A37</f>
        <v>N5</v>
      </c>
      <c r="B37" s="152" t="str">
        <f t="shared" si="3"/>
        <v>USD_CURVE_FUT1M_N5</v>
      </c>
      <c r="C37" s="153">
        <f>Pricing!$B37</f>
        <v>99.646193748734319</v>
      </c>
      <c r="D37" s="153">
        <f>Pricing!$B37</f>
        <v>99.646193748734319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4"/>
        <v>USD_CURVE_FUT3M_N5</v>
      </c>
      <c r="G37" s="153">
        <f>Pricing!$C37</f>
        <v>99.559440223259458</v>
      </c>
      <c r="H37" s="153">
        <f>Pricing!$C37</f>
        <v>99.559440223259458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5"/>
        <v>USD_CURVE_FUT6M_N5</v>
      </c>
      <c r="K37" s="153">
        <f>Pricing!$D37</f>
        <v>99.497518125512542</v>
      </c>
      <c r="L37" s="153">
        <f>Pricing!$D37</f>
        <v>99.497518125512542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6"/>
        <v>USD_CURVE_FUT12M_N5</v>
      </c>
      <c r="O37" s="153">
        <f>Pricing!E37</f>
        <v>99.366780975513251</v>
      </c>
      <c r="P37" s="153">
        <f>Pricing!E37</f>
        <v>99.366780975513251</v>
      </c>
      <c r="Q37" s="154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2"/>
      <c r="S37" s="153">
        <f>Pricing!$F37</f>
        <v>99.423735841370103</v>
      </c>
      <c r="T37" s="153">
        <f>Pricing!$F37</f>
        <v>99.423735841370103</v>
      </c>
      <c r="U37" s="154"/>
      <c r="V37" s="152"/>
      <c r="W37" s="153">
        <f>Pricing!$G37</f>
        <v>99.69407614243832</v>
      </c>
      <c r="X37" s="153">
        <f>Pricing!$G37</f>
        <v>99.69407614243832</v>
      </c>
      <c r="Y37" s="188"/>
      <c r="Z37" s="197"/>
      <c r="AA37" s="196"/>
      <c r="AB37" s="197"/>
      <c r="AC37" s="196"/>
      <c r="AD37" s="197"/>
      <c r="AE37" s="196"/>
      <c r="AF37" s="195"/>
      <c r="AG37" s="195"/>
      <c r="AH37" s="197"/>
      <c r="AI37" s="196"/>
      <c r="AJ37" s="195"/>
      <c r="AK37" s="196"/>
    </row>
    <row r="38" spans="1:37" hidden="1" outlineLevel="1" x14ac:dyDescent="0.2">
      <c r="A38" s="71" t="str">
        <f>Pricing!$A38</f>
        <v>Q5</v>
      </c>
      <c r="B38" s="152" t="str">
        <f t="shared" si="3"/>
        <v>USD_CURVE_FUT1M_Q5</v>
      </c>
      <c r="C38" s="153">
        <f>Pricing!$B38</f>
        <v>99.570360979751882</v>
      </c>
      <c r="D38" s="153">
        <f>Pricing!$B38</f>
        <v>99.570360979751882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4"/>
        <v>USD_CURVE_FUT3M_Q5</v>
      </c>
      <c r="G38" s="153">
        <f>Pricing!$C38</f>
        <v>99.480690846813474</v>
      </c>
      <c r="H38" s="153">
        <f>Pricing!$C38</f>
        <v>99.480690846813474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5"/>
        <v>USD_CURVE_FUT6M_Q5</v>
      </c>
      <c r="K38" s="153">
        <f>Pricing!$D38</f>
        <v>99.396856348564995</v>
      </c>
      <c r="L38" s="153">
        <f>Pricing!$D38</f>
        <v>99.396856348564995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6"/>
        <v>USD_CURVE_FUT12M_Q5</v>
      </c>
      <c r="O38" s="153">
        <f>Pricing!E38</f>
        <v>99.267301578881529</v>
      </c>
      <c r="P38" s="153">
        <f>Pricing!E38</f>
        <v>99.267301578881529</v>
      </c>
      <c r="Q38" s="154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2"/>
      <c r="S38" s="153">
        <f>Pricing!$F38</f>
        <v>99.408029210699596</v>
      </c>
      <c r="T38" s="153">
        <f>Pricing!$F38</f>
        <v>99.408029210699596</v>
      </c>
      <c r="U38" s="154"/>
      <c r="V38" s="152"/>
      <c r="W38" s="153">
        <f>Pricing!$G38</f>
        <v>99.618893169927659</v>
      </c>
      <c r="X38" s="153">
        <f>Pricing!$G38</f>
        <v>99.618893169927659</v>
      </c>
      <c r="Y38" s="188"/>
      <c r="Z38" s="197"/>
      <c r="AA38" s="196"/>
      <c r="AB38" s="197"/>
      <c r="AC38" s="196"/>
      <c r="AD38" s="197"/>
      <c r="AE38" s="196"/>
      <c r="AF38" s="195"/>
      <c r="AG38" s="195"/>
      <c r="AH38" s="197"/>
      <c r="AI38" s="196"/>
      <c r="AJ38" s="195"/>
      <c r="AK38" s="196"/>
    </row>
    <row r="39" spans="1:37" collapsed="1" x14ac:dyDescent="0.2">
      <c r="A39" s="71" t="str">
        <f>Pricing!$A39</f>
        <v>U5</v>
      </c>
      <c r="B39" s="152" t="str">
        <f t="shared" si="3"/>
        <v>USD_CURVE_FUT1M_U5</v>
      </c>
      <c r="C39" s="153">
        <f>Pricing!$B39</f>
        <v>99.507179322448692</v>
      </c>
      <c r="D39" s="153">
        <f>Pricing!$B39</f>
        <v>99.507179322448692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4"/>
        <v>USD_CURVE_FUT3M_U5</v>
      </c>
      <c r="G39" s="153">
        <f>Pricing!$C39</f>
        <v>99.409729003217222</v>
      </c>
      <c r="H39" s="153">
        <f>Pricing!$C39</f>
        <v>99.409729003217222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5"/>
        <v>USD_CURVE_FUT6M_U5</v>
      </c>
      <c r="K39" s="153">
        <f>Pricing!$D39</f>
        <v>99.323359535652855</v>
      </c>
      <c r="L39" s="153">
        <f>Pricing!$D39</f>
        <v>99.323359535652855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6"/>
        <v>USD_CURVE_FUT12M_U5</v>
      </c>
      <c r="O39" s="153">
        <f>Pricing!E39</f>
        <v>99.17797395554426</v>
      </c>
      <c r="P39" s="153">
        <f>Pricing!E39</f>
        <v>99.17797395554426</v>
      </c>
      <c r="Q39" s="154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2"/>
      <c r="S39" s="153">
        <f>Pricing!$F39</f>
        <v>99.412400000047001</v>
      </c>
      <c r="T39" s="153">
        <f>Pricing!$F39</f>
        <v>99.412400000047001</v>
      </c>
      <c r="U39" s="154"/>
      <c r="V39" s="152"/>
      <c r="W39" s="153">
        <f>Pricing!$G39</f>
        <v>99.558522266863719</v>
      </c>
      <c r="X39" s="153">
        <f>Pricing!$G39</f>
        <v>99.558522266863719</v>
      </c>
      <c r="Y39" s="188"/>
      <c r="Z39" s="197">
        <f>ABS(_xll.RtGet(SourceAlias,$B39,"BID")-C39)</f>
        <v>5.0244868532445253E-7</v>
      </c>
      <c r="AA39" s="196">
        <f>ABS(_xll.RtGet(SourceAlias,$B39,"ASK")-D39)</f>
        <v>5.0244868532445253E-7</v>
      </c>
      <c r="AB39" s="197">
        <f>ABS(_xll.RtGet(SourceAlias,$F39,"BID")-G39)</f>
        <v>2.8622172152381609E-6</v>
      </c>
      <c r="AC39" s="196">
        <f>ABS(_xll.RtGet(SourceAlias,$F39,"ASK")-H39)</f>
        <v>2.8622172152381609E-6</v>
      </c>
      <c r="AD39" s="197">
        <f>ABS(_xll.RtGet(SourceAlias,$J39,"BID")-K39)</f>
        <v>1.244443471506429E-4</v>
      </c>
      <c r="AE39" s="196">
        <f>ABS(_xll.RtGet(SourceAlias,$J39,"ASK")-L39)</f>
        <v>1.244443471506429E-4</v>
      </c>
      <c r="AF39" s="195">
        <f>ABS(_xll.RtGet(SourceAlias,$N39,"BID")-O39)</f>
        <v>2.7194455739731893E-5</v>
      </c>
      <c r="AG39" s="195">
        <f>ABS(_xll.RtGet(SourceAlias,$N39,"ASK")-P39)</f>
        <v>2.7194455739731893E-5</v>
      </c>
      <c r="AH39" s="197"/>
      <c r="AI39" s="196"/>
      <c r="AJ39" s="195"/>
      <c r="AK39" s="196"/>
    </row>
    <row r="40" spans="1:37" hidden="1" outlineLevel="1" x14ac:dyDescent="0.2">
      <c r="A40" s="71" t="str">
        <f>Pricing!$A40</f>
        <v>V5</v>
      </c>
      <c r="B40" s="152" t="str">
        <f t="shared" si="3"/>
        <v>USD_CURVE_FUT1M_V5</v>
      </c>
      <c r="C40" s="153">
        <f>Pricing!$B40</f>
        <v>99.422389999381039</v>
      </c>
      <c r="D40" s="153">
        <f>Pricing!$B40</f>
        <v>99.422389999381039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4"/>
        <v>USD_CURVE_FUT3M_V5</v>
      </c>
      <c r="G40" s="153">
        <f>Pricing!$C40</f>
        <v>99.319140639763532</v>
      </c>
      <c r="H40" s="153">
        <f>Pricing!$C40</f>
        <v>99.319140639763532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5"/>
        <v>USD_CURVE_FUT6M_V5</v>
      </c>
      <c r="K40" s="153">
        <f>Pricing!$D40</f>
        <v>99.245238486811786</v>
      </c>
      <c r="L40" s="153">
        <f>Pricing!$D40</f>
        <v>99.245238486811786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6"/>
        <v>USD_CURVE_FUT12M_V5</v>
      </c>
      <c r="O40" s="153">
        <f>Pricing!E40</f>
        <v>99.072371321085569</v>
      </c>
      <c r="P40" s="153">
        <f>Pricing!E40</f>
        <v>99.072371321085569</v>
      </c>
      <c r="Q40" s="154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2"/>
      <c r="S40" s="153">
        <f>Pricing!$F40</f>
        <v>99.330048097468662</v>
      </c>
      <c r="T40" s="153">
        <f>Pricing!$F40</f>
        <v>99.330048097468662</v>
      </c>
      <c r="U40" s="154"/>
      <c r="V40" s="152"/>
      <c r="W40" s="153">
        <f>Pricing!$G40</f>
        <v>99.479872238646919</v>
      </c>
      <c r="X40" s="153">
        <f>Pricing!$G40</f>
        <v>99.479872238646919</v>
      </c>
      <c r="Y40" s="188"/>
      <c r="Z40" s="197"/>
      <c r="AA40" s="196"/>
      <c r="AB40" s="197"/>
      <c r="AC40" s="196"/>
      <c r="AD40" s="197"/>
      <c r="AE40" s="196"/>
      <c r="AF40" s="195"/>
      <c r="AG40" s="195"/>
      <c r="AH40" s="197"/>
      <c r="AI40" s="196"/>
      <c r="AJ40" s="195"/>
      <c r="AK40" s="196"/>
    </row>
    <row r="41" spans="1:37" hidden="1" outlineLevel="1" x14ac:dyDescent="0.2">
      <c r="A41" s="71" t="str">
        <f>Pricing!$A41</f>
        <v>X5</v>
      </c>
      <c r="B41" s="152" t="str">
        <f t="shared" si="3"/>
        <v>USD_CURVE_FUT1M_X5</v>
      </c>
      <c r="C41" s="153">
        <f>Pricing!$B41</f>
        <v>99.353720348128789</v>
      </c>
      <c r="D41" s="153">
        <f>Pricing!$B41</f>
        <v>99.353720348128789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4"/>
        <v>USD_CURVE_FUT3M_X5</v>
      </c>
      <c r="G41" s="153">
        <f>Pricing!$C41</f>
        <v>99.249407738035615</v>
      </c>
      <c r="H41" s="153">
        <f>Pricing!$C41</f>
        <v>99.249407738035615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5"/>
        <v>USD_CURVE_FUT6M_X5</v>
      </c>
      <c r="K41" s="153">
        <f>Pricing!$D41</f>
        <v>99.194474721825415</v>
      </c>
      <c r="L41" s="153">
        <f>Pricing!$D41</f>
        <v>99.194474721825415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6"/>
        <v>USD_CURVE_FUT12M_X5</v>
      </c>
      <c r="O41" s="153">
        <f>Pricing!E41</f>
        <v>98.992304906011952</v>
      </c>
      <c r="P41" s="153">
        <f>Pricing!E41</f>
        <v>98.992304906011952</v>
      </c>
      <c r="Q41" s="154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2"/>
      <c r="S41" s="153">
        <f>Pricing!$F41</f>
        <v>99.259760512189217</v>
      </c>
      <c r="T41" s="153">
        <f>Pricing!$F41</f>
        <v>99.259760512189217</v>
      </c>
      <c r="U41" s="154"/>
      <c r="V41" s="152"/>
      <c r="W41" s="153">
        <f>Pricing!$G41</f>
        <v>99.414590801029362</v>
      </c>
      <c r="X41" s="153">
        <f>Pricing!$G41</f>
        <v>99.414590801029362</v>
      </c>
      <c r="Y41" s="188"/>
      <c r="Z41" s="197"/>
      <c r="AA41" s="196"/>
      <c r="AB41" s="197"/>
      <c r="AC41" s="196"/>
      <c r="AD41" s="197"/>
      <c r="AE41" s="196"/>
      <c r="AF41" s="195"/>
      <c r="AG41" s="195"/>
      <c r="AH41" s="197"/>
      <c r="AI41" s="196"/>
      <c r="AJ41" s="195"/>
      <c r="AK41" s="196"/>
    </row>
    <row r="42" spans="1:37" collapsed="1" x14ac:dyDescent="0.2">
      <c r="A42" s="71" t="str">
        <f>Pricing!$A42</f>
        <v>Z5</v>
      </c>
      <c r="B42" s="152" t="str">
        <f t="shared" si="3"/>
        <v>USD_CURVE_FUT1M_Z5</v>
      </c>
      <c r="C42" s="153">
        <f>Pricing!$B42</f>
        <v>99.285270739973555</v>
      </c>
      <c r="D42" s="153">
        <f>Pricing!$B42</f>
        <v>99.285270739973555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4"/>
        <v>USD_CURVE_FUT3M_Z5</v>
      </c>
      <c r="G42" s="153">
        <f>Pricing!$C42</f>
        <v>99.181575974284954</v>
      </c>
      <c r="H42" s="153">
        <f>Pricing!$C42</f>
        <v>99.181575974284954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5"/>
        <v>USD_CURVE_FUT6M_Z5</v>
      </c>
      <c r="K42" s="153">
        <f>Pricing!$D42</f>
        <v>99.1347944931657</v>
      </c>
      <c r="L42" s="153">
        <f>Pricing!$D42</f>
        <v>99.1347944931657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6"/>
        <v>USD_CURVE_FUT12M_Z5</v>
      </c>
      <c r="O42" s="153">
        <f>Pricing!E42</f>
        <v>98.909402646650292</v>
      </c>
      <c r="P42" s="153">
        <f>Pricing!E42</f>
        <v>98.909402646650292</v>
      </c>
      <c r="Q42" s="154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2"/>
      <c r="S42" s="153">
        <f>Pricing!$F42</f>
        <v>99.185400000076257</v>
      </c>
      <c r="T42" s="153">
        <f>Pricing!$F42</f>
        <v>99.185400000076257</v>
      </c>
      <c r="U42" s="154"/>
      <c r="V42" s="152"/>
      <c r="W42" s="153">
        <f>Pricing!$G42</f>
        <v>99.350314752387845</v>
      </c>
      <c r="X42" s="153">
        <f>Pricing!$G42</f>
        <v>99.350314752387845</v>
      </c>
      <c r="Y42" s="188"/>
      <c r="Z42" s="197">
        <f>ABS(_xll.RtGet(SourceAlias,$B42,"BID")-C42)</f>
        <v>1.8840264459640821E-6</v>
      </c>
      <c r="AA42" s="196">
        <f>ABS(_xll.RtGet(SourceAlias,$B42,"ASK")-D42)</f>
        <v>1.8840264459640821E-6</v>
      </c>
      <c r="AB42" s="197">
        <f>ABS(_xll.RtGet(SourceAlias,$F42,"BID")-G42)</f>
        <v>5.2342849556907822E-6</v>
      </c>
      <c r="AC42" s="196">
        <f>ABS(_xll.RtGet(SourceAlias,$F42,"ASK")-H42)</f>
        <v>5.2342849556907822E-6</v>
      </c>
      <c r="AD42" s="197">
        <f>ABS(_xll.RtGet(SourceAlias,$J42,"BID")-K42)</f>
        <v>6.3815165688652087E-5</v>
      </c>
      <c r="AE42" s="196">
        <f>ABS(_xll.RtGet(SourceAlias,$J42,"ASK")-L42)</f>
        <v>6.3815165688652087E-5</v>
      </c>
      <c r="AF42" s="195">
        <f>ABS(_xll.RtGet(SourceAlias,$N42,"BID")-O42)</f>
        <v>1.1355465028373146E-4</v>
      </c>
      <c r="AG42" s="195">
        <f>ABS(_xll.RtGet(SourceAlias,$N42,"ASK")-P42)</f>
        <v>1.1355465028373146E-4</v>
      </c>
      <c r="AH42" s="197"/>
      <c r="AI42" s="196"/>
      <c r="AJ42" s="195"/>
      <c r="AK42" s="196"/>
    </row>
    <row r="43" spans="1:37" hidden="1" outlineLevel="1" x14ac:dyDescent="0.2">
      <c r="A43" s="71" t="str">
        <f>Pricing!$A43</f>
        <v>F6</v>
      </c>
      <c r="B43" s="152" t="str">
        <f t="shared" si="3"/>
        <v>USD_CURVE_FUT1M_F6</v>
      </c>
      <c r="C43" s="153">
        <f>Pricing!$B43</f>
        <v>99.197509360735964</v>
      </c>
      <c r="D43" s="153">
        <f>Pricing!$B43</f>
        <v>99.197509360735964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4"/>
        <v>USD_CURVE_FUT3M_F6</v>
      </c>
      <c r="G43" s="153">
        <f>Pricing!$C43</f>
        <v>99.09513060681374</v>
      </c>
      <c r="H43" s="153">
        <f>Pricing!$C43</f>
        <v>99.09513060681374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5"/>
        <v>USD_CURVE_FUT6M_F6</v>
      </c>
      <c r="K43" s="153">
        <f>Pricing!$D43</f>
        <v>99.060165419145704</v>
      </c>
      <c r="L43" s="153">
        <f>Pricing!$D43</f>
        <v>99.060165419145704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6"/>
        <v>USD_CURVE_FUT12M_F6</v>
      </c>
      <c r="O43" s="153">
        <f>Pricing!E43</f>
        <v>98.788326161557833</v>
      </c>
      <c r="P43" s="153">
        <f>Pricing!E43</f>
        <v>98.788326161557833</v>
      </c>
      <c r="Q43" s="154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2"/>
      <c r="S43" s="153">
        <f>Pricing!$F43</f>
        <v>99.10129965476753</v>
      </c>
      <c r="T43" s="153">
        <f>Pricing!$F43</f>
        <v>99.10129965476753</v>
      </c>
      <c r="U43" s="154"/>
      <c r="V43" s="152"/>
      <c r="W43" s="153">
        <f>Pricing!$G43</f>
        <v>99.263253244870128</v>
      </c>
      <c r="X43" s="153">
        <f>Pricing!$G43</f>
        <v>99.263253244870128</v>
      </c>
      <c r="Y43" s="188"/>
      <c r="Z43" s="197"/>
      <c r="AA43" s="196"/>
      <c r="AB43" s="197"/>
      <c r="AC43" s="196"/>
      <c r="AD43" s="197"/>
      <c r="AE43" s="196"/>
      <c r="AF43" s="195"/>
      <c r="AG43" s="195"/>
      <c r="AH43" s="197"/>
      <c r="AI43" s="196"/>
      <c r="AJ43" s="195"/>
      <c r="AK43" s="196"/>
    </row>
    <row r="44" spans="1:37" hidden="1" outlineLevel="1" x14ac:dyDescent="0.2">
      <c r="A44" s="71" t="str">
        <f>Pricing!$A44</f>
        <v>G6</v>
      </c>
      <c r="B44" s="152" t="str">
        <f t="shared" si="3"/>
        <v>USD_CURVE_FUT1M_G6</v>
      </c>
      <c r="C44" s="153">
        <f>Pricing!$B44</f>
        <v>99.128814046532469</v>
      </c>
      <c r="D44" s="153">
        <f>Pricing!$B44</f>
        <v>99.128814046532469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4"/>
        <v>USD_CURVE_FUT3M_G6</v>
      </c>
      <c r="G44" s="153">
        <f>Pricing!$C44</f>
        <v>99.02677807902532</v>
      </c>
      <c r="H44" s="153">
        <f>Pricing!$C44</f>
        <v>99.02677807902532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5"/>
        <v>USD_CURVE_FUT6M_G6</v>
      </c>
      <c r="K44" s="153">
        <f>Pricing!$D44</f>
        <v>98.988635596271024</v>
      </c>
      <c r="L44" s="153">
        <f>Pricing!$D44</f>
        <v>98.988635596271024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6"/>
        <v>USD_CURVE_FUT12M_G6</v>
      </c>
      <c r="O44" s="153">
        <f>Pricing!E44</f>
        <v>98.681210671280084</v>
      </c>
      <c r="P44" s="153">
        <f>Pricing!E44</f>
        <v>98.681210671280084</v>
      </c>
      <c r="Q44" s="154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2"/>
      <c r="S44" s="153">
        <f>Pricing!$F44</f>
        <v>99.032954585111639</v>
      </c>
      <c r="T44" s="153">
        <f>Pricing!$F44</f>
        <v>99.032954585111639</v>
      </c>
      <c r="U44" s="154"/>
      <c r="V44" s="152"/>
      <c r="W44" s="153">
        <f>Pricing!$G44</f>
        <v>99.199124407689084</v>
      </c>
      <c r="X44" s="153">
        <f>Pricing!$G44</f>
        <v>99.199124407689084</v>
      </c>
      <c r="Y44" s="188"/>
      <c r="Z44" s="197"/>
      <c r="AA44" s="196"/>
      <c r="AB44" s="197"/>
      <c r="AC44" s="196"/>
      <c r="AD44" s="197"/>
      <c r="AE44" s="196"/>
      <c r="AF44" s="195"/>
      <c r="AG44" s="195"/>
      <c r="AH44" s="197"/>
      <c r="AI44" s="196"/>
      <c r="AJ44" s="195"/>
      <c r="AK44" s="196"/>
    </row>
    <row r="45" spans="1:37" collapsed="1" x14ac:dyDescent="0.2">
      <c r="A45" s="71" t="str">
        <f>Pricing!$A45</f>
        <v>H6</v>
      </c>
      <c r="B45" s="152" t="str">
        <f t="shared" si="3"/>
        <v>USD_CURVE_FUT1M_H6</v>
      </c>
      <c r="C45" s="153">
        <f>Pricing!$B45</f>
        <v>99.057369948970702</v>
      </c>
      <c r="D45" s="153">
        <f>Pricing!$B45</f>
        <v>99.057369948970702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4"/>
        <v>USD_CURVE_FUT3M_H6</v>
      </c>
      <c r="G45" s="153">
        <f>Pricing!$C45</f>
        <v>98.953936184868979</v>
      </c>
      <c r="H45" s="153">
        <f>Pricing!$C45</f>
        <v>98.953936184868979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5"/>
        <v>USD_CURVE_FUT6M_H6</v>
      </c>
      <c r="K45" s="153">
        <f>Pricing!$D45</f>
        <v>98.903822708001798</v>
      </c>
      <c r="L45" s="153">
        <f>Pricing!$D45</f>
        <v>98.903822708001798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6"/>
        <v>USD_CURVE_FUT12M_H6</v>
      </c>
      <c r="O45" s="153">
        <f>Pricing!E45</f>
        <v>98.597651799088922</v>
      </c>
      <c r="P45" s="153">
        <f>Pricing!E45</f>
        <v>98.597651799088922</v>
      </c>
      <c r="Q45" s="154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2"/>
      <c r="S45" s="153">
        <f>Pricing!$F45</f>
        <v>98.959100000113793</v>
      </c>
      <c r="T45" s="153">
        <f>Pricing!$F45</f>
        <v>98.959100000113793</v>
      </c>
      <c r="U45" s="154"/>
      <c r="V45" s="152"/>
      <c r="W45" s="153">
        <f>Pricing!$G45</f>
        <v>99.125773411643252</v>
      </c>
      <c r="X45" s="153">
        <f>Pricing!$G45</f>
        <v>99.125773411643252</v>
      </c>
      <c r="Y45" s="188"/>
      <c r="Z45" s="197">
        <f>ABS(_xll.RtGet(SourceAlias,$B45,"BID")-C45)</f>
        <v>1.483630292966609E-4</v>
      </c>
      <c r="AA45" s="196">
        <f>ABS(_xll.RtGet(SourceAlias,$B45,"ASK")-D45)</f>
        <v>1.483630292966609E-4</v>
      </c>
      <c r="AB45" s="197">
        <f>ABS(_xll.RtGet(SourceAlias,$F45,"BID")-G45)</f>
        <v>8.2648689812003795E-6</v>
      </c>
      <c r="AC45" s="196">
        <f>ABS(_xll.RtGet(SourceAlias,$F45,"ASK")-H45)</f>
        <v>8.2648689812003795E-6</v>
      </c>
      <c r="AD45" s="197">
        <f>ABS(_xll.RtGet(SourceAlias,$J45,"BID")-K45)</f>
        <v>2.4950059982131734E-3</v>
      </c>
      <c r="AE45" s="196">
        <f>ABS(_xll.RtGet(SourceAlias,$J45,"ASK")-L45)</f>
        <v>2.4950059982131734E-3</v>
      </c>
      <c r="AF45" s="195">
        <f>ABS(_xll.RtGet(SourceAlias,$N45,"BID")-O45)</f>
        <v>1.6100708891997328E-4</v>
      </c>
      <c r="AG45" s="195">
        <f>ABS(_xll.RtGet(SourceAlias,$N45,"ASK")-P45)</f>
        <v>1.6100708891997328E-4</v>
      </c>
      <c r="AH45" s="197"/>
      <c r="AI45" s="196"/>
      <c r="AJ45" s="195"/>
      <c r="AK45" s="196"/>
    </row>
    <row r="46" spans="1:37" x14ac:dyDescent="0.2">
      <c r="A46" s="71" t="str">
        <f>Pricing!$A46</f>
        <v>M6</v>
      </c>
      <c r="B46" s="152" t="str">
        <f t="shared" si="3"/>
        <v>USD_CURVE_FUT1M_M6</v>
      </c>
      <c r="C46" s="153">
        <f>Pricing!$B46</f>
        <v>98.84375036523258</v>
      </c>
      <c r="D46" s="153">
        <f>Pricing!$B46</f>
        <v>98.84375036523258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4"/>
        <v>USD_CURVE_FUT3M_M6</v>
      </c>
      <c r="G46" s="153">
        <f>Pricing!$C46</f>
        <v>98.726758824825509</v>
      </c>
      <c r="H46" s="153">
        <f>Pricing!$C46</f>
        <v>98.726758824825509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5"/>
        <v>USD_CURVE_FUT6M_M6</v>
      </c>
      <c r="K46" s="153">
        <f>Pricing!$D46</f>
        <v>98.653312328849054</v>
      </c>
      <c r="L46" s="153">
        <f>Pricing!$D46</f>
        <v>98.653312328849054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6"/>
        <v>USD_CURVE_FUT12M_M6</v>
      </c>
      <c r="O46" s="153">
        <f>Pricing!E46</f>
        <v>98.583848142098702</v>
      </c>
      <c r="P46" s="153">
        <f>Pricing!E46</f>
        <v>98.583848142098702</v>
      </c>
      <c r="Q46" s="154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2"/>
      <c r="S46" s="153">
        <f>Pricing!$F46</f>
        <v>98.733400000160827</v>
      </c>
      <c r="T46" s="153">
        <f>Pricing!$F46</f>
        <v>98.733400000160827</v>
      </c>
      <c r="U46" s="154"/>
      <c r="V46" s="152"/>
      <c r="W46" s="153">
        <f>Pricing!$G46</f>
        <v>98.913935768957685</v>
      </c>
      <c r="X46" s="153">
        <f>Pricing!$G46</f>
        <v>98.913935768957685</v>
      </c>
      <c r="Y46" s="188"/>
      <c r="Z46" s="197">
        <f>ABS(_xll.RtGet(SourceAlias,$B46,"BID")-C46)</f>
        <v>1.7476376743275068E-4</v>
      </c>
      <c r="AA46" s="196">
        <f>ABS(_xll.RtGet(SourceAlias,$B46,"ASK")-D46)</f>
        <v>1.7476376743275068E-4</v>
      </c>
      <c r="AB46" s="197">
        <f>ABS(_xll.RtGet(SourceAlias,$F46,"BID")-G46)</f>
        <v>1.1888825497408106E-5</v>
      </c>
      <c r="AC46" s="196">
        <f>ABS(_xll.RtGet(SourceAlias,$F46,"ASK")-H46)</f>
        <v>1.1888825497408106E-5</v>
      </c>
      <c r="AD46" s="197">
        <f>ABS(_xll.RtGet(SourceAlias,$J46,"BID")-K46)</f>
        <v>1.9394541509569763E-3</v>
      </c>
      <c r="AE46" s="196">
        <f>ABS(_xll.RtGet(SourceAlias,$J46,"ASK")-L46)</f>
        <v>1.9394541509569763E-3</v>
      </c>
      <c r="AF46" s="195">
        <f>ABS(_xll.RtGet(SourceAlias,$N46,"BID")-O46)</f>
        <v>1.7543790130503112E-4</v>
      </c>
      <c r="AG46" s="195">
        <f>ABS(_xll.RtGet(SourceAlias,$N46,"ASK")-P46)</f>
        <v>1.7543790130503112E-4</v>
      </c>
      <c r="AH46" s="197"/>
      <c r="AI46" s="196"/>
      <c r="AJ46" s="195"/>
      <c r="AK46" s="196"/>
    </row>
    <row r="47" spans="1:37" x14ac:dyDescent="0.2">
      <c r="A47" s="71" t="str">
        <f>Pricing!$A47</f>
        <v>U6</v>
      </c>
      <c r="B47" s="152" t="str">
        <f t="shared" si="3"/>
        <v>USD_CURVE_FUT1M_U6</v>
      </c>
      <c r="C47" s="153">
        <f>Pricing!$B47</f>
        <v>98.633207521102122</v>
      </c>
      <c r="D47" s="153">
        <f>Pricing!$B47</f>
        <v>98.633207521102122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4"/>
        <v>USD_CURVE_FUT3M_U6</v>
      </c>
      <c r="G47" s="153">
        <f>Pricing!$C47</f>
        <v>98.505288561289561</v>
      </c>
      <c r="H47" s="153">
        <f>Pricing!$C47</f>
        <v>98.505288561289561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5"/>
        <v>USD_CURVE_FUT6M_U6</v>
      </c>
      <c r="K47" s="153">
        <f>Pricing!$D47</f>
        <v>98.421385626503664</v>
      </c>
      <c r="L47" s="153">
        <f>Pricing!$D47</f>
        <v>98.421385626503664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6"/>
        <v>USD_CURVE_FUT12M_U6</v>
      </c>
      <c r="O47" s="153">
        <f>Pricing!E47</f>
        <v>98.314761823732027</v>
      </c>
      <c r="P47" s="153">
        <f>Pricing!E47</f>
        <v>98.314761823732027</v>
      </c>
      <c r="Q47" s="154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2"/>
      <c r="S47" s="153">
        <f>Pricing!$F47</f>
        <v>98.513300000209398</v>
      </c>
      <c r="T47" s="153">
        <f>Pricing!$F47</f>
        <v>98.513300000209398</v>
      </c>
      <c r="U47" s="154"/>
      <c r="V47" s="152"/>
      <c r="W47" s="153">
        <f>Pricing!$G47</f>
        <v>98.703760983072414</v>
      </c>
      <c r="X47" s="153">
        <f>Pricing!$G47</f>
        <v>98.703760983072414</v>
      </c>
      <c r="Y47" s="188"/>
      <c r="Z47" s="197">
        <f>ABS(_xll.RtGet(SourceAlias,$B47,"BID")-C47)</f>
        <v>1.1332102118899456E-5</v>
      </c>
      <c r="AA47" s="196">
        <f>ABS(_xll.RtGet(SourceAlias,$B47,"ASK")-D47)</f>
        <v>1.1332102118899456E-5</v>
      </c>
      <c r="AB47" s="197">
        <f>ABS(_xll.RtGet(SourceAlias,$F47,"BID")-G47)</f>
        <v>4.9834177104486344E-3</v>
      </c>
      <c r="AC47" s="196">
        <f>ABS(_xll.RtGet(SourceAlias,$F47,"ASK")-H47)</f>
        <v>4.9834177104486344E-3</v>
      </c>
      <c r="AD47" s="197">
        <f>ABS(_xll.RtGet(SourceAlias,$J47,"BID")-K47)</f>
        <v>9.3940249634272277E-4</v>
      </c>
      <c r="AE47" s="196">
        <f>ABS(_xll.RtGet(SourceAlias,$J47,"ASK")-L47)</f>
        <v>9.3940249634272277E-4</v>
      </c>
      <c r="AF47" s="195">
        <f>ABS(_xll.RtGet(SourceAlias,$N47,"BID")-O47)</f>
        <v>2.7904326798022794E-4</v>
      </c>
      <c r="AG47" s="195">
        <f>ABS(_xll.RtGet(SourceAlias,$N47,"ASK")-P47)</f>
        <v>2.7904326798022794E-4</v>
      </c>
      <c r="AH47" s="197"/>
      <c r="AI47" s="196"/>
      <c r="AJ47" s="195"/>
      <c r="AK47" s="196"/>
    </row>
    <row r="48" spans="1:37" x14ac:dyDescent="0.2">
      <c r="A48" s="71" t="str">
        <f>Pricing!$A48</f>
        <v>Z6</v>
      </c>
      <c r="B48" s="152" t="str">
        <f t="shared" si="3"/>
        <v>USD_CURVE_FUT1M_Z6</v>
      </c>
      <c r="C48" s="153">
        <f>Pricing!$B48</f>
        <v>98.454786758958605</v>
      </c>
      <c r="D48" s="153">
        <f>Pricing!$B48</f>
        <v>98.454786758958605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4"/>
        <v>USD_CURVE_FUT3M_Z6</v>
      </c>
      <c r="G48" s="153">
        <f>Pricing!$C48</f>
        <v>98.309028910226104</v>
      </c>
      <c r="H48" s="153">
        <f>Pricing!$C48</f>
        <v>98.309028910226104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5"/>
        <v>USD_CURVE_FUT6M_Z6</v>
      </c>
      <c r="K48" s="153">
        <f>Pricing!$D48</f>
        <v>98.239947674412946</v>
      </c>
      <c r="L48" s="153">
        <f>Pricing!$D48</f>
        <v>98.239947674412946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6"/>
        <v>USD_CURVE_FUT12M_Z6</v>
      </c>
      <c r="O48" s="153">
        <f>Pricing!E48</f>
        <v>98.369757496538227</v>
      </c>
      <c r="P48" s="153">
        <f>Pricing!E48</f>
        <v>98.369757496538227</v>
      </c>
      <c r="Q48" s="154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2"/>
      <c r="S48" s="153">
        <f>Pricing!$F48</f>
        <v>98.319100000320788</v>
      </c>
      <c r="T48" s="153">
        <f>Pricing!$F48</f>
        <v>98.319100000320788</v>
      </c>
      <c r="U48" s="154"/>
      <c r="V48" s="152"/>
      <c r="W48" s="153">
        <f>Pricing!$G48</f>
        <v>98.507548277256518</v>
      </c>
      <c r="X48" s="153">
        <f>Pricing!$G48</f>
        <v>98.507548277256518</v>
      </c>
      <c r="Y48" s="188"/>
      <c r="Z48" s="197">
        <f>ABS(_xll.RtGet(SourceAlias,$B48,"BID")-C48)</f>
        <v>3.8283995860410869E-4</v>
      </c>
      <c r="AA48" s="196">
        <f>ABS(_xll.RtGet(SourceAlias,$B48,"ASK")-D48)</f>
        <v>3.8283995860410869E-4</v>
      </c>
      <c r="AB48" s="197">
        <f>ABS(_xll.RtGet(SourceAlias,$F48,"BID")-G48)</f>
        <v>2.1224226102845023E-5</v>
      </c>
      <c r="AC48" s="196">
        <f>ABS(_xll.RtGet(SourceAlias,$F48,"ASK")-H48)</f>
        <v>2.1224226102845023E-5</v>
      </c>
      <c r="AD48" s="197">
        <f>ABS(_xll.RtGet(SourceAlias,$J48,"BID")-K48)</f>
        <v>3.6396641293379162E-4</v>
      </c>
      <c r="AE48" s="196">
        <f>ABS(_xll.RtGet(SourceAlias,$J48,"ASK")-L48)</f>
        <v>3.6396641293379162E-4</v>
      </c>
      <c r="AF48" s="195">
        <f>ABS(_xll.RtGet(SourceAlias,$N48,"BID")-O48)</f>
        <v>5.4949914617736795E-3</v>
      </c>
      <c r="AG48" s="195">
        <f>ABS(_xll.RtGet(SourceAlias,$N48,"ASK")-P48)</f>
        <v>5.4949914617736795E-3</v>
      </c>
      <c r="AH48" s="197"/>
      <c r="AI48" s="196"/>
      <c r="AJ48" s="195"/>
      <c r="AK48" s="196"/>
    </row>
    <row r="49" spans="1:37" x14ac:dyDescent="0.2">
      <c r="A49" s="71" t="str">
        <f>Pricing!$A49</f>
        <v>H7</v>
      </c>
      <c r="B49" s="152" t="str">
        <f t="shared" si="3"/>
        <v>USD_CURVE_FUT1M_H7</v>
      </c>
      <c r="C49" s="153">
        <f>Pricing!$B49</f>
        <v>98.303269086409045</v>
      </c>
      <c r="D49" s="153">
        <f>Pricing!$B49</f>
        <v>98.303269086409045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4"/>
        <v>USD_CURVE_FUT3M_H7</v>
      </c>
      <c r="G49" s="153">
        <f>Pricing!$C49</f>
        <v>98.165360165708364</v>
      </c>
      <c r="H49" s="153">
        <f>Pricing!$C49</f>
        <v>98.165360165708364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5"/>
        <v>USD_CURVE_FUT6M_H7</v>
      </c>
      <c r="K49" s="153">
        <f>Pricing!$D49</f>
        <v>98.096358673069389</v>
      </c>
      <c r="L49" s="153">
        <f>Pricing!$D49</f>
        <v>98.096358673069389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6"/>
        <v>USD_CURVE_FUT12M_H7</v>
      </c>
      <c r="O49" s="153">
        <f>Pricing!E49</f>
        <v>98.144360102118384</v>
      </c>
      <c r="P49" s="153">
        <f>Pricing!E49</f>
        <v>98.144360102118384</v>
      </c>
      <c r="Q49" s="154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2"/>
      <c r="S49" s="153">
        <f>Pricing!$F49</f>
        <v>98.265790022001397</v>
      </c>
      <c r="T49" s="153">
        <f>Pricing!$F49</f>
        <v>98.265790022001397</v>
      </c>
      <c r="U49" s="154"/>
      <c r="V49" s="152"/>
      <c r="W49" s="153">
        <f>Pricing!$G49</f>
        <v>98.357690325392284</v>
      </c>
      <c r="X49" s="153">
        <f>Pricing!$G49</f>
        <v>98.357690325392284</v>
      </c>
      <c r="Y49" s="188"/>
      <c r="Z49" s="197">
        <f>ABS(_xll.RtGet(SourceAlias,$B49,"BID")-C49)</f>
        <v>7.5615940903617229E-4</v>
      </c>
      <c r="AA49" s="196">
        <f>ABS(_xll.RtGet(SourceAlias,$B49,"ASK")-D49)</f>
        <v>7.5615940903617229E-4</v>
      </c>
      <c r="AB49" s="197">
        <f>ABS(_xll.RtGet(SourceAlias,$F49,"BID")-G49)</f>
        <v>2.1552487083624783E-3</v>
      </c>
      <c r="AC49" s="196">
        <f>ABS(_xll.RtGet(SourceAlias,$F49,"ASK")-H49)</f>
        <v>2.1552487083624783E-3</v>
      </c>
      <c r="AD49" s="197">
        <f>ABS(_xll.RtGet(SourceAlias,$J49,"BID")-K49)</f>
        <v>1.6524650693838794E-3</v>
      </c>
      <c r="AE49" s="196">
        <f>ABS(_xll.RtGet(SourceAlias,$J49,"ASK")-L49)</f>
        <v>1.6524650693838794E-3</v>
      </c>
      <c r="AF49" s="195">
        <f>ABS(_xll.RtGet(SourceAlias,$N49,"BID")-O49)</f>
        <v>1.8511798816263081E-3</v>
      </c>
      <c r="AG49" s="195">
        <f>ABS(_xll.RtGet(SourceAlias,$N49,"ASK")-P49)</f>
        <v>1.8511798816263081E-3</v>
      </c>
      <c r="AH49" s="197"/>
      <c r="AI49" s="196"/>
      <c r="AJ49" s="195"/>
      <c r="AK49" s="196"/>
    </row>
    <row r="50" spans="1:37" hidden="1" outlineLevel="1" x14ac:dyDescent="0.2">
      <c r="A50" s="71" t="str">
        <f>Pricing!$A50</f>
        <v>M7</v>
      </c>
      <c r="B50" s="152" t="str">
        <f t="shared" si="3"/>
        <v>USD_CURVE_FUT1M_M7</v>
      </c>
      <c r="C50" s="153">
        <f>Pricing!$B50</f>
        <v>98.152795981258649</v>
      </c>
      <c r="D50" s="153">
        <f>Pricing!$B50</f>
        <v>98.152795981258649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4"/>
        <v>USD_CURVE_FUT3M_M7</v>
      </c>
      <c r="G50" s="153">
        <f>Pricing!$C50</f>
        <v>98.025711746696814</v>
      </c>
      <c r="H50" s="153">
        <f>Pricing!$C50</f>
        <v>98.025711746696814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5"/>
        <v>USD_CURVE_FUT6M_M7</v>
      </c>
      <c r="K50" s="153">
        <f>Pricing!$D50</f>
        <v>97.95194560929805</v>
      </c>
      <c r="L50" s="153">
        <f>Pricing!$D50</f>
        <v>97.95194560929805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6"/>
        <v>USD_CURVE_FUT12M_M7</v>
      </c>
      <c r="O50" s="153">
        <f>Pricing!E50</f>
        <v>97.858939475292445</v>
      </c>
      <c r="P50" s="153">
        <f>Pricing!E50</f>
        <v>97.858939475292445</v>
      </c>
      <c r="Q50" s="154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2"/>
      <c r="S50" s="153">
        <f>Pricing!$F50</f>
        <v>98.090805448471571</v>
      </c>
      <c r="T50" s="153">
        <f>Pricing!$F50</f>
        <v>98.090805448471571</v>
      </c>
      <c r="U50" s="154"/>
      <c r="V50" s="152"/>
      <c r="W50" s="153">
        <f>Pricing!$G50</f>
        <v>98.225212775444575</v>
      </c>
      <c r="X50" s="153">
        <f>Pricing!$G50</f>
        <v>98.225212775444575</v>
      </c>
      <c r="Y50" s="188"/>
      <c r="Z50" s="197"/>
      <c r="AA50" s="196"/>
      <c r="AB50" s="197"/>
      <c r="AC50" s="196"/>
      <c r="AD50" s="197"/>
      <c r="AE50" s="196"/>
      <c r="AF50" s="195"/>
      <c r="AG50" s="195"/>
      <c r="AH50" s="197"/>
      <c r="AI50" s="196"/>
      <c r="AJ50" s="195"/>
      <c r="AK50" s="196"/>
    </row>
    <row r="51" spans="1:37" hidden="1" outlineLevel="1" x14ac:dyDescent="0.2">
      <c r="A51" s="71" t="str">
        <f>Pricing!$A51</f>
        <v>U7</v>
      </c>
      <c r="B51" s="152" t="str">
        <f t="shared" si="3"/>
        <v>USD_CURVE_FUT1M_U7</v>
      </c>
      <c r="C51" s="153">
        <f>Pricing!$B51</f>
        <v>98.037802217426645</v>
      </c>
      <c r="D51" s="153">
        <f>Pricing!$B51</f>
        <v>98.037802217426645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4"/>
        <v>USD_CURVE_FUT3M_U7</v>
      </c>
      <c r="G51" s="153">
        <f>Pricing!$C51</f>
        <v>97.912325961795176</v>
      </c>
      <c r="H51" s="153">
        <f>Pricing!$C51</f>
        <v>97.912325961795176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5"/>
        <v>USD_CURVE_FUT6M_U7</v>
      </c>
      <c r="K51" s="153">
        <f>Pricing!$D51</f>
        <v>97.836591537164324</v>
      </c>
      <c r="L51" s="153">
        <f>Pricing!$D51</f>
        <v>97.836591537164324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6"/>
        <v>USD_CURVE_FUT12M_U7</v>
      </c>
      <c r="O51" s="153">
        <f>Pricing!E51</f>
        <v>97.673840754448776</v>
      </c>
      <c r="P51" s="153">
        <f>Pricing!E51</f>
        <v>97.673840754448776</v>
      </c>
      <c r="Q51" s="154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2"/>
      <c r="S51" s="153">
        <f>Pricing!$F51</f>
        <v>97.921432374806542</v>
      </c>
      <c r="T51" s="153">
        <f>Pricing!$F51</f>
        <v>97.921432374806542</v>
      </c>
      <c r="U51" s="154"/>
      <c r="V51" s="152"/>
      <c r="W51" s="153">
        <f>Pricing!$G51</f>
        <v>98.11757501749068</v>
      </c>
      <c r="X51" s="153">
        <f>Pricing!$G51</f>
        <v>98.11757501749068</v>
      </c>
      <c r="Y51" s="188"/>
      <c r="Z51" s="197"/>
      <c r="AA51" s="196"/>
      <c r="AB51" s="197"/>
      <c r="AC51" s="196"/>
      <c r="AD51" s="197"/>
      <c r="AE51" s="196"/>
      <c r="AF51" s="195"/>
      <c r="AG51" s="195"/>
      <c r="AH51" s="197"/>
      <c r="AI51" s="196"/>
      <c r="AJ51" s="195"/>
      <c r="AK51" s="196"/>
    </row>
    <row r="52" spans="1:37" hidden="1" outlineLevel="1" x14ac:dyDescent="0.2">
      <c r="A52" s="63" t="str">
        <f>Pricing!$A52</f>
        <v>Z7</v>
      </c>
      <c r="B52" s="152" t="str">
        <f t="shared" si="3"/>
        <v>USD_CURVE_FUT1M_Z7</v>
      </c>
      <c r="C52" s="153">
        <f>Pricing!$B52</f>
        <v>97.945817120442058</v>
      </c>
      <c r="D52" s="153">
        <f>Pricing!$B52</f>
        <v>97.945817120442058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4"/>
        <v>USD_CURVE_FUT3M_Z7</v>
      </c>
      <c r="G52" s="156">
        <f>Pricing!$C52</f>
        <v>97.813873594421267</v>
      </c>
      <c r="H52" s="156">
        <f>Pricing!$C52</f>
        <v>97.813873594421267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5"/>
        <v>USD_CURVE_FUT6M_Z7</v>
      </c>
      <c r="K52" s="153">
        <f>Pricing!$D52</f>
        <v>97.738508033420501</v>
      </c>
      <c r="L52" s="153">
        <f>Pricing!$D52</f>
        <v>97.738508033420501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6"/>
        <v>USD_CURVE_FUT12M_Z7</v>
      </c>
      <c r="O52" s="156">
        <f>Pricing!E52</f>
        <v>97.564209968501018</v>
      </c>
      <c r="P52" s="156">
        <f>Pricing!E52</f>
        <v>97.564209968501018</v>
      </c>
      <c r="Q52" s="154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5"/>
      <c r="S52" s="156">
        <f>Pricing!$F52</f>
        <v>97.771750395543393</v>
      </c>
      <c r="T52" s="156">
        <f>Pricing!$F52</f>
        <v>97.771750395543393</v>
      </c>
      <c r="U52" s="157"/>
      <c r="V52" s="155"/>
      <c r="W52" s="156">
        <f>Pricing!$G52</f>
        <v>98.024040311220162</v>
      </c>
      <c r="X52" s="156">
        <f>Pricing!$G52</f>
        <v>98.024040311220162</v>
      </c>
      <c r="Y52" s="189"/>
      <c r="Z52" s="197"/>
      <c r="AA52" s="196"/>
      <c r="AB52" s="197"/>
      <c r="AC52" s="196"/>
      <c r="AD52" s="197"/>
      <c r="AE52" s="196"/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0.17789999987613547</v>
      </c>
      <c r="D53" s="150">
        <f>Pricing!$B53*100</f>
        <v>0.17789999987613547</v>
      </c>
      <c r="E53" s="151"/>
      <c r="F53" s="149" t="s">
        <v>194</v>
      </c>
      <c r="G53" s="150">
        <f>Pricing!$C53*100</f>
        <v>0.26676986124946789</v>
      </c>
      <c r="H53" s="150">
        <f>Pricing!$C53*100</f>
        <v>0.26676986124946789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0.40420000000000145</v>
      </c>
      <c r="L53" s="150">
        <f>Pricing!$D53*100</f>
        <v>0.40420000000000145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0.71080000000050869</v>
      </c>
      <c r="P53" s="150">
        <f>Pricing!$E53*100</f>
        <v>0.71080000000050869</v>
      </c>
      <c r="Q53" s="151"/>
      <c r="R53" s="149"/>
      <c r="S53" s="150">
        <f>Pricing!$F53*100</f>
        <v>0.26769999999966326</v>
      </c>
      <c r="T53" s="150">
        <f>Pricing!$F53*100</f>
        <v>0.26769999999966326</v>
      </c>
      <c r="U53" s="151"/>
      <c r="V53" s="149"/>
      <c r="W53" s="150">
        <f>Pricing!$G53*100</f>
        <v>0.27999999999384073</v>
      </c>
      <c r="X53" s="150">
        <f>Pricing!$G53*100</f>
        <v>0.27999999999384073</v>
      </c>
      <c r="Y53" s="187"/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0.17776094814396648</v>
      </c>
      <c r="D54" s="156">
        <f>Pricing!$B54*100</f>
        <v>0.17776094814396648</v>
      </c>
      <c r="E54" s="157"/>
      <c r="F54" s="155" t="s">
        <v>195</v>
      </c>
      <c r="G54" s="156">
        <f>Pricing!$C54*100</f>
        <v>0.26765942697726725</v>
      </c>
      <c r="H54" s="156">
        <f>Pricing!$C54*100</f>
        <v>0.26765942697726725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0.40413386621593944</v>
      </c>
      <c r="L54" s="156">
        <f>Pricing!$D54*100</f>
        <v>0.40413386621593944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0.71176644502510988</v>
      </c>
      <c r="P54" s="156">
        <f>Pricing!$E54*100</f>
        <v>0.71176644502510988</v>
      </c>
      <c r="Q54" s="157"/>
      <c r="R54" s="155"/>
      <c r="S54" s="156">
        <f>Pricing!$F54*100</f>
        <v>0.27199116098875403</v>
      </c>
      <c r="T54" s="156">
        <f>Pricing!$F54*100</f>
        <v>0.27199116098875403</v>
      </c>
      <c r="U54" s="157"/>
      <c r="V54" s="155"/>
      <c r="W54" s="156">
        <f>Pricing!$G54*100</f>
        <v>0.27999999996985991</v>
      </c>
      <c r="X54" s="156">
        <f>Pricing!$G54*100</f>
        <v>0.27999999996985991</v>
      </c>
      <c r="Y54" s="189"/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0.17217339359820727</v>
      </c>
      <c r="D55" s="150">
        <f>Pricing!$B55*100</f>
        <v>0.17217339359820727</v>
      </c>
      <c r="E55" s="151"/>
      <c r="F55" s="149" t="s">
        <v>196</v>
      </c>
      <c r="G55" s="150">
        <f>Pricing!$C55*100</f>
        <v>0.29001991856272258</v>
      </c>
      <c r="H55" s="150">
        <f>Pricing!$C55*100</f>
        <v>0.29001991856272258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0.43399999999999089</v>
      </c>
      <c r="L55" s="150">
        <f>Pricing!$D55*100</f>
        <v>0.43399999999999089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0.78999999999999937</v>
      </c>
      <c r="P55" s="150">
        <f>Pricing!$E55*100</f>
        <v>0.78999999999999937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0.3600668274867399</v>
      </c>
      <c r="T55" s="150">
        <f>Pricing!$F55*100</f>
        <v>0.3600668274867399</v>
      </c>
      <c r="U55" s="151"/>
      <c r="V55" s="149"/>
      <c r="W55" s="150">
        <f>Pricing!$G55*100</f>
        <v>0.13357927135615455</v>
      </c>
      <c r="X55" s="150">
        <f>Pricing!$G55*100</f>
        <v>0.13357927135615455</v>
      </c>
      <c r="Y55" s="187"/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0.18955815104266233</v>
      </c>
      <c r="D56" s="153">
        <f>Pricing!$B56*100</f>
        <v>0.18955815104266233</v>
      </c>
      <c r="E56" s="154"/>
      <c r="F56" s="152" t="s">
        <v>197</v>
      </c>
      <c r="G56" s="153">
        <f>Pricing!$C56*100</f>
        <v>0.32779600342422327</v>
      </c>
      <c r="H56" s="153">
        <f>Pricing!$C56*100</f>
        <v>0.32779600342422327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0.48700000000001042</v>
      </c>
      <c r="L56" s="153">
        <f>Pricing!$D56*100</f>
        <v>0.48700000000001042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0.87300000000000366</v>
      </c>
      <c r="P56" s="153">
        <f>Pricing!$E56*100</f>
        <v>0.87300000000000366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0.44746810735427928</v>
      </c>
      <c r="T56" s="153">
        <f>Pricing!$F56*100</f>
        <v>0.44746810735427928</v>
      </c>
      <c r="U56" s="154"/>
      <c r="V56" s="152"/>
      <c r="W56" s="153">
        <f>Pricing!$G56*100</f>
        <v>0.12619151447257337</v>
      </c>
      <c r="X56" s="153">
        <f>Pricing!$G56*100</f>
        <v>0.12619151447257337</v>
      </c>
      <c r="Y56" s="188"/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0.23306775009069108</v>
      </c>
      <c r="D57" s="153">
        <f>Pricing!$B57*100</f>
        <v>0.23306775009069108</v>
      </c>
      <c r="E57" s="154"/>
      <c r="F57" s="152" t="s">
        <v>198</v>
      </c>
      <c r="G57" s="153">
        <f>Pricing!$C57*100</f>
        <v>0.38428846661486588</v>
      </c>
      <c r="H57" s="153">
        <f>Pricing!$C57*100</f>
        <v>0.38428846661486588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0.55099999999999105</v>
      </c>
      <c r="L57" s="153">
        <f>Pricing!$D57*100</f>
        <v>0.55099999999999105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0.96500000000001096</v>
      </c>
      <c r="P57" s="153">
        <f>Pricing!$E57*100</f>
        <v>0.96500000000001096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0.53742807818997385</v>
      </c>
      <c r="T57" s="153">
        <f>Pricing!$F57*100</f>
        <v>0.53742807818997385</v>
      </c>
      <c r="U57" s="154"/>
      <c r="V57" s="152"/>
      <c r="W57" s="153">
        <f>Pricing!$G57*100</f>
        <v>0.160942316066226</v>
      </c>
      <c r="X57" s="153">
        <f>Pricing!$G57*100</f>
        <v>0.160942316066226</v>
      </c>
      <c r="Y57" s="188"/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0.28733630491971673</v>
      </c>
      <c r="D58" s="153">
        <f>Pricing!$B58*100</f>
        <v>0.28733630491971673</v>
      </c>
      <c r="E58" s="154"/>
      <c r="F58" s="152" t="s">
        <v>199</v>
      </c>
      <c r="G58" s="153">
        <f>Pricing!$C58*100</f>
        <v>0.43679400551082492</v>
      </c>
      <c r="H58" s="153">
        <f>Pricing!$C58*100</f>
        <v>0.43679400551082492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0.61899999999999755</v>
      </c>
      <c r="L58" s="153">
        <f>Pricing!$D58*100</f>
        <v>0.61899999999999755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1.034999999999999</v>
      </c>
      <c r="P58" s="153">
        <f>Pricing!$E58*100</f>
        <v>1.034999999999999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0.57472914572241574</v>
      </c>
      <c r="T58" s="153">
        <f>Pricing!$F58*100</f>
        <v>0.57472914572241574</v>
      </c>
      <c r="U58" s="154"/>
      <c r="V58" s="152"/>
      <c r="W58" s="153">
        <f>Pricing!$G58*100</f>
        <v>0.2312635984313971</v>
      </c>
      <c r="X58" s="153">
        <f>Pricing!$G58*100</f>
        <v>0.2312635984313971</v>
      </c>
      <c r="Y58" s="188"/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0.3485842776085526</v>
      </c>
      <c r="D59" s="153">
        <f>Pricing!$B59*100</f>
        <v>0.3485842776085526</v>
      </c>
      <c r="E59" s="154"/>
      <c r="F59" s="152" t="s">
        <v>200</v>
      </c>
      <c r="G59" s="153">
        <f>Pricing!$C59*100</f>
        <v>0.50203455521323437</v>
      </c>
      <c r="H59" s="153">
        <f>Pricing!$C59*100</f>
        <v>0.50203455521323437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0.68899999997252204</v>
      </c>
      <c r="L59" s="153">
        <f>Pricing!$D59*100</f>
        <v>0.68899999997252204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1.1080000000000034</v>
      </c>
      <c r="P59" s="153">
        <f>Pricing!$E59*100</f>
        <v>1.1080000000000034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0.59054974188900977</v>
      </c>
      <c r="T59" s="153">
        <f>Pricing!$F59*100</f>
        <v>0.59054974188900977</v>
      </c>
      <c r="U59" s="154"/>
      <c r="V59" s="152"/>
      <c r="W59" s="153">
        <f>Pricing!$G59*100</f>
        <v>0.25067874604101092</v>
      </c>
      <c r="X59" s="153">
        <f>Pricing!$G59*100</f>
        <v>0.25067874604101092</v>
      </c>
      <c r="Y59" s="188"/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0.41716699271612256</v>
      </c>
      <c r="D60" s="153">
        <f>Pricing!$B60*100</f>
        <v>0.41716699271612256</v>
      </c>
      <c r="E60" s="154"/>
      <c r="F60" s="152" t="s">
        <v>201</v>
      </c>
      <c r="G60" s="153">
        <f>Pricing!$C60*100</f>
        <v>0.58506550688948467</v>
      </c>
      <c r="H60" s="153">
        <f>Pricing!$C60*100</f>
        <v>0.58506550688948467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0.76700000000001345</v>
      </c>
      <c r="L60" s="153">
        <f>Pricing!$D60*100</f>
        <v>0.76700000000001345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1.1849999999999989</v>
      </c>
      <c r="P60" s="153">
        <f>Pricing!$E60*100</f>
        <v>1.1849999999999989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0.58924717568427876</v>
      </c>
      <c r="T60" s="153">
        <f>Pricing!$F60*100</f>
        <v>0.58924717568427876</v>
      </c>
      <c r="U60" s="154"/>
      <c r="V60" s="152"/>
      <c r="W60" s="153">
        <f>Pricing!$G60*100</f>
        <v>0.31388668671450404</v>
      </c>
      <c r="X60" s="153">
        <f>Pricing!$G60*100</f>
        <v>0.31388668671450404</v>
      </c>
      <c r="Y60" s="188"/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0.48473998753929515</v>
      </c>
      <c r="D61" s="153">
        <f>Pricing!$B61*100</f>
        <v>0.48473998753929515</v>
      </c>
      <c r="E61" s="154"/>
      <c r="F61" s="152"/>
      <c r="G61" s="153">
        <f>Pricing!$C61*100</f>
        <v>0.66070303301230715</v>
      </c>
      <c r="H61" s="153">
        <f>Pricing!$C61*100</f>
        <v>0.66070303301230715</v>
      </c>
      <c r="I61" s="154"/>
      <c r="J61" s="152" t="s">
        <v>279</v>
      </c>
      <c r="K61" s="153">
        <f>Pricing!$D61*100</f>
        <v>0.83218001087337168</v>
      </c>
      <c r="L61" s="153">
        <f>Pricing!$D61*100</f>
        <v>0.83218001087337168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1.2560508848326613</v>
      </c>
      <c r="P61" s="153">
        <f>Pricing!$E61*100</f>
        <v>1.2560508848326613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0.65079192342344727</v>
      </c>
      <c r="T61" s="153">
        <f>Pricing!$F61*100</f>
        <v>0.65079192342344727</v>
      </c>
      <c r="U61" s="154"/>
      <c r="V61" s="152"/>
      <c r="W61" s="153">
        <f>Pricing!$G61*100</f>
        <v>0.41925483714333467</v>
      </c>
      <c r="X61" s="153">
        <f>Pricing!$G61*100</f>
        <v>0.41925483714333467</v>
      </c>
      <c r="Y61" s="188"/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0.55721538278410976</v>
      </c>
      <c r="D62" s="153">
        <f>Pricing!$B62*100</f>
        <v>0.55721538278410976</v>
      </c>
      <c r="E62" s="154"/>
      <c r="F62" s="152"/>
      <c r="G62" s="153">
        <f>Pricing!$C62*100</f>
        <v>0.73573212392386989</v>
      </c>
      <c r="H62" s="153">
        <f>Pricing!$C62*100</f>
        <v>0.73573212392386989</v>
      </c>
      <c r="I62" s="154"/>
      <c r="J62" s="152" t="s">
        <v>280</v>
      </c>
      <c r="K62" s="153">
        <f>Pricing!$D62*100</f>
        <v>0.89537564690167248</v>
      </c>
      <c r="L62" s="153">
        <f>Pricing!$D62*100</f>
        <v>0.89537564690167248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1.3322665409507528</v>
      </c>
      <c r="P62" s="153">
        <f>Pricing!$E62*100</f>
        <v>1.3322665409507528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0.72475511249265501</v>
      </c>
      <c r="T62" s="153">
        <f>Pricing!$F62*100</f>
        <v>0.72475511249265501</v>
      </c>
      <c r="U62" s="154"/>
      <c r="V62" s="152"/>
      <c r="W62" s="153">
        <f>Pricing!$G62*100</f>
        <v>0.45052577941895322</v>
      </c>
      <c r="X62" s="153">
        <f>Pricing!$G62*100</f>
        <v>0.45052577941895322</v>
      </c>
      <c r="Y62" s="188"/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0.63448648887267223</v>
      </c>
      <c r="D63" s="153">
        <f>Pricing!$B63*100</f>
        <v>0.63448648887267223</v>
      </c>
      <c r="E63" s="154"/>
      <c r="F63" s="152"/>
      <c r="G63" s="153">
        <f>Pricing!$C63*100</f>
        <v>0.81349521435986494</v>
      </c>
      <c r="H63" s="153">
        <f>Pricing!$C63*100</f>
        <v>0.81349521435986494</v>
      </c>
      <c r="I63" s="154"/>
      <c r="J63" s="152" t="s">
        <v>281</v>
      </c>
      <c r="K63" s="153">
        <f>Pricing!$D63*100</f>
        <v>0.97745366799717459</v>
      </c>
      <c r="L63" s="153">
        <f>Pricing!$D63*100</f>
        <v>0.97745366799717459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1.4009999999999201</v>
      </c>
      <c r="P63" s="153">
        <f>Pricing!$E63*100</f>
        <v>1.4009999999999201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0.80903459061669925</v>
      </c>
      <c r="T63" s="153">
        <f>Pricing!$F63*100</f>
        <v>0.80903459061669925</v>
      </c>
      <c r="U63" s="154"/>
      <c r="V63" s="152"/>
      <c r="W63" s="153">
        <f>Pricing!$G63*100</f>
        <v>0.51073380471233776</v>
      </c>
      <c r="X63" s="153">
        <f>Pricing!$G63*100</f>
        <v>0.51073380471233776</v>
      </c>
      <c r="Y63" s="188"/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0.70659384280668014</v>
      </c>
      <c r="D64" s="153">
        <f>Pricing!$B64*100</f>
        <v>0.70659384280668014</v>
      </c>
      <c r="E64" s="154"/>
      <c r="F64" s="152"/>
      <c r="G64" s="153">
        <f>Pricing!$C64*100</f>
        <v>0.88506735652161328</v>
      </c>
      <c r="H64" s="153">
        <f>Pricing!$C64*100</f>
        <v>0.88506735652161328</v>
      </c>
      <c r="I64" s="154"/>
      <c r="J64" s="152" t="s">
        <v>282</v>
      </c>
      <c r="K64" s="153">
        <f>Pricing!$D64*100</f>
        <v>1.0484143811130677</v>
      </c>
      <c r="L64" s="153">
        <f>Pricing!$D64*100</f>
        <v>1.0484143811130677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1.4527616820328064</v>
      </c>
      <c r="P64" s="153">
        <f>Pricing!$E64*100</f>
        <v>1.4527616820328064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0.87919920221856263</v>
      </c>
      <c r="T64" s="153">
        <f>Pricing!$F64*100</f>
        <v>0.87919920221856263</v>
      </c>
      <c r="U64" s="154"/>
      <c r="V64" s="152"/>
      <c r="W64" s="153">
        <f>Pricing!$G64*100</f>
        <v>0.62691746708587459</v>
      </c>
      <c r="X64" s="153">
        <f>Pricing!$G64*100</f>
        <v>0.62691746708587459</v>
      </c>
      <c r="Y64" s="188"/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0.78433918647047662</v>
      </c>
      <c r="D65" s="153">
        <f>Pricing!$B65*100</f>
        <v>0.78433918647047662</v>
      </c>
      <c r="E65" s="154"/>
      <c r="F65" s="152"/>
      <c r="G65" s="153">
        <f>Pricing!$C65*100</f>
        <v>0.96075042312158132</v>
      </c>
      <c r="H65" s="153">
        <f>Pricing!$C65*100</f>
        <v>0.96075042312158132</v>
      </c>
      <c r="I65" s="154"/>
      <c r="J65" s="152" t="s">
        <v>283</v>
      </c>
      <c r="K65" s="153">
        <f>Pricing!$D65*100</f>
        <v>1.1301691688808619</v>
      </c>
      <c r="L65" s="153">
        <f>Pricing!$D65*100</f>
        <v>1.1301691688808619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1.4981667512795456</v>
      </c>
      <c r="P65" s="153">
        <f>Pricing!$E65*100</f>
        <v>1.4981667512795456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0.95445530810938095</v>
      </c>
      <c r="T65" s="153">
        <f>Pricing!$F65*100</f>
        <v>0.95445530810938095</v>
      </c>
      <c r="U65" s="154"/>
      <c r="V65" s="152"/>
      <c r="W65" s="153">
        <f>Pricing!$G65*100</f>
        <v>0.66314437503667278</v>
      </c>
      <c r="X65" s="153">
        <f>Pricing!$G65*100</f>
        <v>0.66314437503667278</v>
      </c>
      <c r="Y65" s="188"/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0.86233745510246806</v>
      </c>
      <c r="D66" s="153">
        <f>Pricing!$B66*100</f>
        <v>0.86233745510246806</v>
      </c>
      <c r="E66" s="154"/>
      <c r="F66" s="152"/>
      <c r="G66" s="153">
        <f>Pricing!$C66*100</f>
        <v>1.0410149340657833</v>
      </c>
      <c r="H66" s="153">
        <f>Pricing!$C66*100</f>
        <v>1.0410149340657833</v>
      </c>
      <c r="I66" s="154"/>
      <c r="J66" s="152" t="s">
        <v>284</v>
      </c>
      <c r="K66" s="153">
        <f>Pricing!$D66*100</f>
        <v>1.2190806847284821</v>
      </c>
      <c r="L66" s="153">
        <f>Pricing!$D66*100</f>
        <v>1.2190806847284821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1.5372092631947512</v>
      </c>
      <c r="P66" s="153">
        <f>Pricing!$E66*100</f>
        <v>1.5372092631947512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1.0357306648132654</v>
      </c>
      <c r="T66" s="153">
        <f>Pricing!$F66*100</f>
        <v>1.0357306648132654</v>
      </c>
      <c r="U66" s="154"/>
      <c r="V66" s="152"/>
      <c r="W66" s="153">
        <f>Pricing!$G66*100</f>
        <v>0.72799971690162835</v>
      </c>
      <c r="X66" s="153">
        <f>Pricing!$G66*100</f>
        <v>0.72799971690162835</v>
      </c>
      <c r="Y66" s="188"/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0.93274453506104749</v>
      </c>
      <c r="D67" s="153">
        <f>Pricing!$B67*100</f>
        <v>0.93274453506104749</v>
      </c>
      <c r="E67" s="154"/>
      <c r="F67" s="152"/>
      <c r="G67" s="153">
        <f>Pricing!$C67*100</f>
        <v>1.1131945725291705</v>
      </c>
      <c r="H67" s="153">
        <f>Pricing!$C67*100</f>
        <v>1.1131945725291705</v>
      </c>
      <c r="I67" s="154"/>
      <c r="J67" s="152" t="s">
        <v>285</v>
      </c>
      <c r="K67" s="153">
        <f>Pricing!$D67*100</f>
        <v>1.296381063727247</v>
      </c>
      <c r="L67" s="153">
        <f>Pricing!$D67*100</f>
        <v>1.296381063727247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1.5732507955064947</v>
      </c>
      <c r="P67" s="153">
        <f>Pricing!$E67*100</f>
        <v>1.5732507955064947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1.1053975549296939</v>
      </c>
      <c r="T67" s="153">
        <f>Pricing!$F67*100</f>
        <v>1.1053975549296939</v>
      </c>
      <c r="U67" s="154"/>
      <c r="V67" s="152"/>
      <c r="W67" s="153">
        <f>Pricing!$G67*100</f>
        <v>0.85025993052667559</v>
      </c>
      <c r="X67" s="153">
        <f>Pricing!$G67*100</f>
        <v>0.85025993052667559</v>
      </c>
      <c r="Y67" s="188"/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1.0075088061751447</v>
      </c>
      <c r="D68" s="153">
        <f>Pricing!$B68*100</f>
        <v>1.0075088061751447</v>
      </c>
      <c r="E68" s="154"/>
      <c r="F68" s="152"/>
      <c r="G68" s="153">
        <f>Pricing!$C68*100</f>
        <v>1.1900679692176217</v>
      </c>
      <c r="H68" s="153">
        <f>Pricing!$C68*100</f>
        <v>1.1900679692176217</v>
      </c>
      <c r="I68" s="154"/>
      <c r="J68" s="152" t="s">
        <v>286</v>
      </c>
      <c r="K68" s="153">
        <f>Pricing!$D68*100</f>
        <v>1.3779230301372094</v>
      </c>
      <c r="L68" s="153">
        <f>Pricing!$D68*100</f>
        <v>1.3779230301372094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1.6085404930811742</v>
      </c>
      <c r="P68" s="153">
        <f>Pricing!$E68*100</f>
        <v>1.6085404930811742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1.1809867427719234</v>
      </c>
      <c r="T68" s="153">
        <f>Pricing!$F68*100</f>
        <v>1.1809867427719234</v>
      </c>
      <c r="U68" s="154"/>
      <c r="V68" s="152"/>
      <c r="W68" s="153">
        <f>Pricing!$G68*100</f>
        <v>0.87940061984426166</v>
      </c>
      <c r="X68" s="153">
        <f>Pricing!$G68*100</f>
        <v>0.87940061984426166</v>
      </c>
      <c r="Y68" s="188"/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1.0803172335928757</v>
      </c>
      <c r="D69" s="153">
        <f>Pricing!$B69*100</f>
        <v>1.0803172335928757</v>
      </c>
      <c r="E69" s="154"/>
      <c r="F69" s="152"/>
      <c r="G69" s="153">
        <f>Pricing!$C69*100</f>
        <v>1.2684610058032888</v>
      </c>
      <c r="H69" s="153">
        <f>Pricing!$C69*100</f>
        <v>1.2684610058032888</v>
      </c>
      <c r="I69" s="154"/>
      <c r="J69" s="152" t="s">
        <v>287</v>
      </c>
      <c r="K69" s="153">
        <f>Pricing!$D69*100</f>
        <v>1.4533327903827296</v>
      </c>
      <c r="L69" s="153">
        <f>Pricing!$D69*100</f>
        <v>1.4533327903827296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1.6509649132546143</v>
      </c>
      <c r="P69" s="153">
        <f>Pricing!$E69*100</f>
        <v>1.6509649132546143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1.2615214406160145</v>
      </c>
      <c r="T69" s="153">
        <f>Pricing!$F69*100</f>
        <v>1.2615214406160145</v>
      </c>
      <c r="U69" s="154"/>
      <c r="V69" s="152"/>
      <c r="W69" s="153">
        <f>Pricing!$G69*100</f>
        <v>0.95383111461178061</v>
      </c>
      <c r="X69" s="153">
        <f>Pricing!$G69*100</f>
        <v>0.95383111461178061</v>
      </c>
      <c r="Y69" s="188"/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1.1478494861500916</v>
      </c>
      <c r="D70" s="153">
        <f>Pricing!$B70*100</f>
        <v>1.1478494861500916</v>
      </c>
      <c r="E70" s="154"/>
      <c r="F70" s="152"/>
      <c r="G70" s="153">
        <f>Pricing!$C70*100</f>
        <v>1.336297378745362</v>
      </c>
      <c r="H70" s="153">
        <f>Pricing!$C70*100</f>
        <v>1.336297378745362</v>
      </c>
      <c r="I70" s="154"/>
      <c r="J70" s="152" t="s">
        <v>288</v>
      </c>
      <c r="K70" s="153">
        <f>Pricing!$D70*100</f>
        <v>1.5226235228345952</v>
      </c>
      <c r="L70" s="153">
        <f>Pricing!$D70*100</f>
        <v>1.5226235228345952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1.7078756072803778</v>
      </c>
      <c r="P70" s="153">
        <f>Pricing!$E70*100</f>
        <v>1.7078756072803778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1.3277388143546911</v>
      </c>
      <c r="T70" s="153">
        <f>Pricing!$F70*100</f>
        <v>1.3277388143546911</v>
      </c>
      <c r="U70" s="154"/>
      <c r="V70" s="152"/>
      <c r="W70" s="153">
        <f>Pricing!$G70*100</f>
        <v>1.0515866352367453</v>
      </c>
      <c r="X70" s="153">
        <f>Pricing!$G70*100</f>
        <v>1.0515866352367453</v>
      </c>
      <c r="Y70" s="188"/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1.2169296040960216</v>
      </c>
      <c r="D71" s="153">
        <f>Pricing!$B71*100</f>
        <v>1.2169296040960216</v>
      </c>
      <c r="E71" s="154"/>
      <c r="F71" s="152"/>
      <c r="G71" s="153">
        <f>Pricing!$C71*100</f>
        <v>1.4086550324134735</v>
      </c>
      <c r="H71" s="153">
        <f>Pricing!$C71*100</f>
        <v>1.4086550324134735</v>
      </c>
      <c r="I71" s="154"/>
      <c r="J71" s="152" t="s">
        <v>289</v>
      </c>
      <c r="K71" s="153">
        <f>Pricing!$D71*100</f>
        <v>1.5927991577627709</v>
      </c>
      <c r="L71" s="153">
        <f>Pricing!$D71*100</f>
        <v>1.5927991577627709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1.7684494088187885</v>
      </c>
      <c r="P71" s="153">
        <f>Pricing!$E71*100</f>
        <v>1.7684494088187885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1.399953201529782</v>
      </c>
      <c r="T71" s="153">
        <f>Pricing!$F71*100</f>
        <v>1.399953201529782</v>
      </c>
      <c r="U71" s="154"/>
      <c r="V71" s="152"/>
      <c r="W71" s="153">
        <f>Pricing!$G71*100</f>
        <v>1.1003106038298682</v>
      </c>
      <c r="X71" s="153">
        <f>Pricing!$G71*100</f>
        <v>1.1003106038298682</v>
      </c>
      <c r="Y71" s="188"/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1.2830028876112287</v>
      </c>
      <c r="D72" s="156">
        <f>Pricing!$B72*100</f>
        <v>1.2830028876112287</v>
      </c>
      <c r="E72" s="157"/>
      <c r="F72" s="155"/>
      <c r="G72" s="153">
        <f>Pricing!$C72*100</f>
        <v>1.474496404943773</v>
      </c>
      <c r="H72" s="153">
        <f>Pricing!$C72*100</f>
        <v>1.474496404943773</v>
      </c>
      <c r="I72" s="157"/>
      <c r="J72" s="155" t="s">
        <v>290</v>
      </c>
      <c r="K72" s="156">
        <f>Pricing!$D72*100</f>
        <v>1.655035127593026</v>
      </c>
      <c r="L72" s="156">
        <f>Pricing!$D72*100</f>
        <v>1.655035127593026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1.8297395496832984</v>
      </c>
      <c r="P72" s="156">
        <f>Pricing!$E72*100</f>
        <v>1.8297395496832984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1.4664634628587223</v>
      </c>
      <c r="T72" s="156">
        <f>Pricing!$F72*100</f>
        <v>1.4664634628587223</v>
      </c>
      <c r="U72" s="157"/>
      <c r="V72" s="155"/>
      <c r="W72" s="156">
        <f>Pricing!$G72*100</f>
        <v>1.166053301475678</v>
      </c>
      <c r="X72" s="156">
        <f>Pricing!$G72*100</f>
        <v>1.166053301475678</v>
      </c>
      <c r="Y72" s="189"/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125</v>
      </c>
      <c r="C73" s="150">
        <f>Pricing!$B73*100</f>
        <v>0.41599999999048298</v>
      </c>
      <c r="D73" s="150">
        <f>Pricing!$B73*100</f>
        <v>0.41599999999048298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0.5116556650557269</v>
      </c>
      <c r="H73" s="150">
        <f>Pricing!$C73*100</f>
        <v>0.5116556650557269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0.58418735467051786</v>
      </c>
      <c r="L73" s="153">
        <f>Pricing!$D73*100</f>
        <v>0.58418735467051786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0.71084999999999987</v>
      </c>
      <c r="P73" s="153">
        <f>Pricing!$E73*100</f>
        <v>0.71084999999999987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">
        <v>202</v>
      </c>
      <c r="S73" s="150">
        <f>Pricing!$F73*100</f>
        <v>0.55108820726081809</v>
      </c>
      <c r="T73" s="150">
        <f>Pricing!$F73*100</f>
        <v>0.55108820726081809</v>
      </c>
      <c r="U73" s="154"/>
      <c r="V73" s="149" t="s">
        <v>589</v>
      </c>
      <c r="W73" s="150">
        <f>Pricing!$G73*100</f>
        <v>0.36299999999999744</v>
      </c>
      <c r="X73" s="150">
        <f>Pricing!$G73*100</f>
        <v>0.36299999999999744</v>
      </c>
      <c r="Y73" s="188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9.5170538116917669E-12</v>
      </c>
      <c r="AA73" s="196">
        <f>ABS(_xll.RtGet(SourceAlias,$B73,"ASK")-D73)</f>
        <v>9.5170538116917669E-12</v>
      </c>
      <c r="AB73" s="197">
        <f>ABS(_xll.RtGet(SourceAlias,$F73,"BID")-G73)</f>
        <v>3.3799442731297091E-6</v>
      </c>
      <c r="AC73" s="196">
        <f>ABS(_xll.RtGet(SourceAlias,$F73,"ASK")-H73)</f>
        <v>3.3799442731297091E-6</v>
      </c>
      <c r="AD73" s="197">
        <f>ABS(_xll.RtGet(SourceAlias,$J73,"BID")-K73)</f>
        <v>3.2948221928563726E-10</v>
      </c>
      <c r="AE73" s="196">
        <f>ABS(_xll.RtGet(SourceAlias,$J73,"ASK")-L73)</f>
        <v>3.2948221928563726E-10</v>
      </c>
      <c r="AF73" s="195">
        <f>ABS(_xll.RtGet(SourceAlias,$N73,"BID")-O73)</f>
        <v>2.2204460492503131E-16</v>
      </c>
      <c r="AG73" s="195">
        <f>ABS(_xll.RtGet(SourceAlias,$N73,"ASK")-P73)</f>
        <v>2.2204460492503131E-16</v>
      </c>
      <c r="AH73" s="197"/>
      <c r="AI73" s="196"/>
      <c r="AJ73" s="195">
        <f>ABS(_xll.RtGet(SourceAlias,$V73,"BID")-W73)</f>
        <v>2.55351295663786E-15</v>
      </c>
      <c r="AK73" s="196">
        <f>ABS(_xll.RtGet(SourceAlias,$V73,"ASK")-X73)</f>
        <v>2.55351295663786E-15</v>
      </c>
    </row>
    <row r="74" spans="1:37" x14ac:dyDescent="0.2">
      <c r="A74" s="71" t="str">
        <f>Pricing!$A74</f>
        <v>1Y3M</v>
      </c>
      <c r="B74" s="152" t="s">
        <v>126</v>
      </c>
      <c r="C74" s="153">
        <f>Pricing!$B74*100</f>
        <v>0.51933828088783873</v>
      </c>
      <c r="D74" s="153">
        <f>Pricing!$B74*100</f>
        <v>0.51933828088783873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0.61656124565381776</v>
      </c>
      <c r="H74" s="153">
        <f>Pricing!$C74*100</f>
        <v>0.61656124565381776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0.69066035830914407</v>
      </c>
      <c r="L74" s="153">
        <f>Pricing!$D74*100</f>
        <v>0.69066035830914407</v>
      </c>
      <c r="M74" s="154"/>
      <c r="N74" s="152"/>
      <c r="O74" s="153">
        <f>Pricing!$E74*100</f>
        <v>0.91383235975792398</v>
      </c>
      <c r="P74" s="153">
        <f>Pricing!$E74*100</f>
        <v>0.91383235975792398</v>
      </c>
      <c r="Q74" s="154"/>
      <c r="R74" s="152" t="s">
        <v>203</v>
      </c>
      <c r="S74" s="153">
        <f>Pricing!$F74*100</f>
        <v>0.64713040857257076</v>
      </c>
      <c r="T74" s="153">
        <f>Pricing!$F74*100</f>
        <v>0.64713040857257076</v>
      </c>
      <c r="U74" s="154"/>
      <c r="V74" s="152" t="s">
        <v>657</v>
      </c>
      <c r="W74" s="153">
        <f>Pricing!$G74*100</f>
        <v>0.46299999995375807</v>
      </c>
      <c r="X74" s="153">
        <f>Pricing!$G74*100</f>
        <v>0.46299999995375807</v>
      </c>
      <c r="Y74" s="188" t="str">
        <f>IF(Contribute="abcd",IF($A$2&lt;&gt;-1,_xll.RtContribute(SourceAlias,V74,Fields,W74:X74,"SCOPE:SERVER"),_xll.RtContribute(SourceAlias,"DDS_INSERT_S",$A$2:$C$2,V74:X74,"SCOPE:SERVER FTC:ALL")),"stopped")</f>
        <v>stopped</v>
      </c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>
        <f>ABS(_xll.RtGet(SourceAlias,$V74,"BID")-W74)</f>
        <v>4.6241954709813626E-11</v>
      </c>
      <c r="AK74" s="196">
        <f>ABS(_xll.RtGet(SourceAlias,$V74,"ASK")-X74)</f>
        <v>4.6241954709813626E-11</v>
      </c>
    </row>
    <row r="75" spans="1:37" x14ac:dyDescent="0.2">
      <c r="A75" s="71" t="str">
        <f>Pricing!$A75</f>
        <v>1Y6M</v>
      </c>
      <c r="B75" s="152" t="s">
        <v>127</v>
      </c>
      <c r="C75" s="153">
        <f>Pricing!$B75*100</f>
        <v>0.62381991521572933</v>
      </c>
      <c r="D75" s="153">
        <f>Pricing!$B75*100</f>
        <v>0.62381991521572933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0.72432472855415753</v>
      </c>
      <c r="H75" s="153">
        <f>Pricing!$C75*100</f>
        <v>0.72432472855415753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0.79325655565642417</v>
      </c>
      <c r="L75" s="153">
        <f>Pricing!$D75*100</f>
        <v>0.79325655565642417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1.0226012462437861</v>
      </c>
      <c r="P75" s="153">
        <f>Pricing!$E75*100</f>
        <v>1.0226012462437861</v>
      </c>
      <c r="Q75" s="154"/>
      <c r="R75" s="152" t="s">
        <v>204</v>
      </c>
      <c r="S75" s="153">
        <f>Pricing!$F75*100</f>
        <v>0.74876478362798304</v>
      </c>
      <c r="T75" s="153">
        <f>Pricing!$F75*100</f>
        <v>0.74876478362798304</v>
      </c>
      <c r="U75" s="154"/>
      <c r="V75" s="152" t="s">
        <v>658</v>
      </c>
      <c r="W75" s="153">
        <f>Pricing!$G75*100</f>
        <v>0.56499999999999995</v>
      </c>
      <c r="X75" s="153">
        <f>Pricing!$G75*100</f>
        <v>0.56499999999999995</v>
      </c>
      <c r="Y75" s="188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>
        <f>ABS(_xll.RtGet(SourceAlias,$V75,"BID")-W75)</f>
        <v>1.1102230246251565E-16</v>
      </c>
      <c r="AK75" s="196">
        <f>ABS(_xll.RtGet(SourceAlias,$V75,"ASK")-X75)</f>
        <v>1.1102230246251565E-16</v>
      </c>
    </row>
    <row r="76" spans="1:37" x14ac:dyDescent="0.2">
      <c r="A76" s="71" t="str">
        <f>Pricing!$A76</f>
        <v>1Y9M</v>
      </c>
      <c r="B76" s="152" t="s">
        <v>128</v>
      </c>
      <c r="C76" s="153">
        <f>Pricing!$B76*100</f>
        <v>0.72667775441018123</v>
      </c>
      <c r="D76" s="153">
        <f>Pricing!$B76*100</f>
        <v>0.72667775441018123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0.83092313998466594</v>
      </c>
      <c r="H76" s="153">
        <f>Pricing!$C76*100</f>
        <v>0.83092313998466594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0.90653470952487969</v>
      </c>
      <c r="L76" s="153">
        <f>Pricing!$D76*100</f>
        <v>0.90653470952487969</v>
      </c>
      <c r="M76" s="154"/>
      <c r="N76" s="152"/>
      <c r="O76" s="153">
        <f>Pricing!$E76*100</f>
        <v>1.1001810141209321</v>
      </c>
      <c r="P76" s="153">
        <f>Pricing!$E76*100</f>
        <v>1.1001810141209321</v>
      </c>
      <c r="Q76" s="154"/>
      <c r="R76" s="152" t="s">
        <v>205</v>
      </c>
      <c r="S76" s="153">
        <f>Pricing!$F76*100</f>
        <v>0.85081189167612292</v>
      </c>
      <c r="T76" s="153">
        <f>Pricing!$F76*100</f>
        <v>0.85081189167612292</v>
      </c>
      <c r="U76" s="154"/>
      <c r="V76" s="152" t="s">
        <v>659</v>
      </c>
      <c r="W76" s="153">
        <f>Pricing!$G76*100</f>
        <v>0.66600000000000681</v>
      </c>
      <c r="X76" s="153">
        <f>Pricing!$G76*100</f>
        <v>0.66600000000000681</v>
      </c>
      <c r="Y76" s="188" t="str">
        <f>IF(Contribute="abcd",IF($A$2&lt;&gt;-1,_xll.RtContribute(SourceAlias,V76,Fields,W76:X76,"SCOPE:SERVER"),_xll.RtContribute(SourceAlias,"DDS_INSERT_S",$A$2:$C$2,V76:X76,"SCOPE:SERVER FTC:ALL")),"stopped")</f>
        <v>stopped</v>
      </c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>
        <f>ABS(_xll.RtGet(SourceAlias,$V76,"BID")-W76)</f>
        <v>6.7723604502134549E-15</v>
      </c>
      <c r="AK76" s="196">
        <f>ABS(_xll.RtGet(SourceAlias,$V76,"ASK")-X76)</f>
        <v>6.7723604502134549E-15</v>
      </c>
    </row>
    <row r="77" spans="1:37" x14ac:dyDescent="0.2">
      <c r="A77" s="71" t="str">
        <f>Pricing!$A77</f>
        <v>2Y</v>
      </c>
      <c r="B77" s="152" t="s">
        <v>129</v>
      </c>
      <c r="C77" s="153">
        <f>Pricing!$B77*100</f>
        <v>0.82655710621928491</v>
      </c>
      <c r="D77" s="153">
        <f>Pricing!$B77*100</f>
        <v>0.82655710621928491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0.9359445201735993</v>
      </c>
      <c r="H77" s="153">
        <f>Pricing!$C77*100</f>
        <v>0.9359445201735993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1.0071935194034305</v>
      </c>
      <c r="L77" s="153">
        <f>Pricing!$D77*100</f>
        <v>1.0071935194034305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1.1190845534078204</v>
      </c>
      <c r="P77" s="153">
        <f>Pricing!$E77*100</f>
        <v>1.1190845534078204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">
        <v>206</v>
      </c>
      <c r="S77" s="153">
        <f>Pricing!$F77*100</f>
        <v>0.9520452668881263</v>
      </c>
      <c r="T77" s="153">
        <f>Pricing!$F77*100</f>
        <v>0.9520452668881263</v>
      </c>
      <c r="U77" s="154"/>
      <c r="V77" s="152" t="s">
        <v>590</v>
      </c>
      <c r="W77" s="153">
        <f>Pricing!$G77*100</f>
        <v>0.7669999999999938</v>
      </c>
      <c r="X77" s="153">
        <f>Pricing!$G77*100</f>
        <v>0.7669999999999938</v>
      </c>
      <c r="Y77" s="188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2.1928481253041809E-10</v>
      </c>
      <c r="AA77" s="196">
        <f>ABS(_xll.RtGet(SourceAlias,$B77,"ASK")-D77)</f>
        <v>2.1928481253041809E-10</v>
      </c>
      <c r="AB77" s="197">
        <f>ABS(_xll.RtGet(SourceAlias,$F77,"BID")-G77)</f>
        <v>6.5948817359928746E-4</v>
      </c>
      <c r="AC77" s="196">
        <f>ABS(_xll.RtGet(SourceAlias,$F77,"ASK")-H77)</f>
        <v>6.5948817359928746E-4</v>
      </c>
      <c r="AD77" s="197">
        <f>ABS(_xll.RtGet(SourceAlias,$J77,"BID")-K77)</f>
        <v>6.5948840343033055E-4</v>
      </c>
      <c r="AE77" s="196">
        <f>ABS(_xll.RtGet(SourceAlias,$J77,"ASK")-L77)</f>
        <v>6.5948840343033055E-4</v>
      </c>
      <c r="AF77" s="195">
        <f>ABS(_xll.RtGet(SourceAlias,$N77,"BID")-O77)</f>
        <v>6.5948840782037443E-4</v>
      </c>
      <c r="AG77" s="195">
        <f>ABS(_xll.RtGet(SourceAlias,$N77,"ASK")-P77)</f>
        <v>6.5948840782037443E-4</v>
      </c>
      <c r="AH77" s="197"/>
      <c r="AI77" s="196"/>
      <c r="AJ77" s="195">
        <f>ABS(_xll.RtGet(SourceAlias,$V77,"BID")-W77)</f>
        <v>6.2172489379008766E-15</v>
      </c>
      <c r="AK77" s="196">
        <f>ABS(_xll.RtGet(SourceAlias,$V77,"ASK")-X77)</f>
        <v>6.2172489379008766E-15</v>
      </c>
    </row>
    <row r="78" spans="1:37" hidden="1" outlineLevel="1" x14ac:dyDescent="0.2">
      <c r="A78" s="71" t="str">
        <f>Pricing!$A78</f>
        <v>2Y3M</v>
      </c>
      <c r="B78" s="152" t="s">
        <v>130</v>
      </c>
      <c r="C78" s="153">
        <f>Pricing!$B78*100</f>
        <v>0.92204198344079757</v>
      </c>
      <c r="D78" s="153">
        <f>Pricing!$B78*100</f>
        <v>0.92204198344079757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1.0346790767513256</v>
      </c>
      <c r="H78" s="153">
        <f>Pricing!$C78*100</f>
        <v>1.0346790767513256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1.1092043434719547</v>
      </c>
      <c r="L78" s="153">
        <f>Pricing!$D78*100</f>
        <v>1.1092043434719547</v>
      </c>
      <c r="M78" s="154"/>
      <c r="N78" s="152"/>
      <c r="O78" s="153">
        <f>Pricing!$E78*100</f>
        <v>1.236693357020338</v>
      </c>
      <c r="P78" s="153">
        <f>Pricing!$E78*100</f>
        <v>1.236693357020338</v>
      </c>
      <c r="Q78" s="154"/>
      <c r="R78" s="152" t="s">
        <v>207</v>
      </c>
      <c r="S78" s="153">
        <f>Pricing!$F78*100</f>
        <v>1.038025579626106</v>
      </c>
      <c r="T78" s="153">
        <f>Pricing!$F78*100</f>
        <v>1.038025579626106</v>
      </c>
      <c r="U78" s="154"/>
      <c r="V78" s="152" t="s">
        <v>662</v>
      </c>
      <c r="W78" s="153">
        <f>Pricing!$G78*100</f>
        <v>0.86251996910696949</v>
      </c>
      <c r="X78" s="153">
        <f>Pricing!$G78*100</f>
        <v>0.86251996910696949</v>
      </c>
      <c r="Y78" s="188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131</v>
      </c>
      <c r="C79" s="153">
        <f>Pricing!$B79*100</f>
        <v>1.0133303683829844</v>
      </c>
      <c r="D79" s="153">
        <f>Pricing!$B79*100</f>
        <v>1.0133303683829844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1.127542900900157</v>
      </c>
      <c r="H79" s="153">
        <f>Pricing!$C79*100</f>
        <v>1.127542900900157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1.1989873979643662</v>
      </c>
      <c r="L79" s="153">
        <f>Pricing!$D79*100</f>
        <v>1.1989873979643662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1.3410647341170048</v>
      </c>
      <c r="P79" s="153">
        <f>Pricing!$E79*100</f>
        <v>1.3410647341170048</v>
      </c>
      <c r="Q79" s="154"/>
      <c r="R79" s="152" t="s">
        <v>208</v>
      </c>
      <c r="S79" s="153">
        <f>Pricing!$F79*100</f>
        <v>1.1235739687739028</v>
      </c>
      <c r="T79" s="153">
        <f>Pricing!$F79*100</f>
        <v>1.1235739687739028</v>
      </c>
      <c r="U79" s="154"/>
      <c r="V79" s="152" t="s">
        <v>660</v>
      </c>
      <c r="W79" s="153">
        <f>Pricing!$G79*100</f>
        <v>0.95241911040917282</v>
      </c>
      <c r="X79" s="153">
        <f>Pricing!$G79*100</f>
        <v>0.95241911040917282</v>
      </c>
      <c r="Y79" s="188"/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132</v>
      </c>
      <c r="C80" s="153">
        <f>Pricing!$B80*100</f>
        <v>1.0978178445166182</v>
      </c>
      <c r="D80" s="153">
        <f>Pricing!$B80*100</f>
        <v>1.0978178445166182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1.2131042908167606</v>
      </c>
      <c r="H80" s="153">
        <f>Pricing!$C80*100</f>
        <v>1.2131042908167606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1.2878512745408017</v>
      </c>
      <c r="L80" s="153">
        <f>Pricing!$D80*100</f>
        <v>1.2878512745408017</v>
      </c>
      <c r="M80" s="154"/>
      <c r="N80" s="152"/>
      <c r="O80" s="153">
        <f>Pricing!$E80*100</f>
        <v>1.4192815584372234</v>
      </c>
      <c r="P80" s="153">
        <f>Pricing!$E80*100</f>
        <v>1.4192815584372234</v>
      </c>
      <c r="Q80" s="154"/>
      <c r="R80" s="152" t="s">
        <v>209</v>
      </c>
      <c r="S80" s="153">
        <f>Pricing!$F80*100</f>
        <v>1.2081900347561263</v>
      </c>
      <c r="T80" s="153">
        <f>Pricing!$F80*100</f>
        <v>1.2081900347561263</v>
      </c>
      <c r="U80" s="154"/>
      <c r="V80" s="152" t="s">
        <v>661</v>
      </c>
      <c r="W80" s="153">
        <f>Pricing!$G80*100</f>
        <v>1.0353772312994547</v>
      </c>
      <c r="X80" s="153">
        <f>Pricing!$G80*100</f>
        <v>1.0353772312994547</v>
      </c>
      <c r="Y80" s="188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133</v>
      </c>
      <c r="C81" s="153">
        <f>Pricing!$B81*100</f>
        <v>1.1753406167592442</v>
      </c>
      <c r="D81" s="153">
        <f>Pricing!$B81*100</f>
        <v>1.1753406167592442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1.2919999999971812</v>
      </c>
      <c r="H81" s="153">
        <f>Pricing!$C81*100</f>
        <v>1.2919999999971812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1.3643401910716715</v>
      </c>
      <c r="L81" s="153">
        <f>Pricing!$D81*100</f>
        <v>1.3643401910716715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1.4703386654923776</v>
      </c>
      <c r="P81" s="153">
        <f>Pricing!$E81*100</f>
        <v>1.4703386654923776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">
        <v>210</v>
      </c>
      <c r="S81" s="153">
        <f>Pricing!$F81*100</f>
        <v>1.2920000000000049</v>
      </c>
      <c r="T81" s="153">
        <f>Pricing!$F81*100</f>
        <v>1.2920000000000049</v>
      </c>
      <c r="U81" s="154"/>
      <c r="V81" s="152" t="s">
        <v>591</v>
      </c>
      <c r="W81" s="153">
        <f>Pricing!$G81*100</f>
        <v>1.1120000000001624</v>
      </c>
      <c r="X81" s="153">
        <f>Pricing!$G81*100</f>
        <v>1.1120000000001624</v>
      </c>
      <c r="Y81" s="188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2.9075924401489317E-7</v>
      </c>
      <c r="AA81" s="196">
        <f>ABS(_xll.RtGet(SourceAlias,$B81,"ASK")-D81)</f>
        <v>2.9075924401489317E-7</v>
      </c>
      <c r="AB81" s="197">
        <f>ABS(_xll.RtGet(SourceAlias,$F81,"BID")-G81)</f>
        <v>2.8188562595232725E-12</v>
      </c>
      <c r="AC81" s="196">
        <f>ABS(_xll.RtGet(SourceAlias,$F81,"ASK")-H81)</f>
        <v>2.8188562595232725E-12</v>
      </c>
      <c r="AD81" s="197">
        <f>ABS(_xll.RtGet(SourceAlias,$J81,"BID")-K81)</f>
        <v>1.979283286157596E-7</v>
      </c>
      <c r="AE81" s="196">
        <f>ABS(_xll.RtGet(SourceAlias,$J81,"ASK")-L81)</f>
        <v>1.979283286157596E-7</v>
      </c>
      <c r="AF81" s="195">
        <f>ABS(_xll.RtGet(SourceAlias,$N81,"BID")-O81)</f>
        <v>4.8950762243649137E-7</v>
      </c>
      <c r="AG81" s="195">
        <f>ABS(_xll.RtGet(SourceAlias,$N81,"ASK")-P81)</f>
        <v>4.8950762243649137E-7</v>
      </c>
      <c r="AH81" s="197"/>
      <c r="AI81" s="196"/>
      <c r="AJ81" s="195">
        <f>ABS(_xll.RtGet(SourceAlias,$V81,"BID")-W81)</f>
        <v>1.6231460620019789E-13</v>
      </c>
      <c r="AK81" s="196">
        <f>ABS(_xll.RtGet(SourceAlias,$V81,"ASK")-X81)</f>
        <v>1.6231460620019789E-13</v>
      </c>
    </row>
    <row r="82" spans="1:37" x14ac:dyDescent="0.2">
      <c r="A82" s="71" t="str">
        <f>Pricing!$A82</f>
        <v>4Y</v>
      </c>
      <c r="B82" s="152" t="s">
        <v>134</v>
      </c>
      <c r="C82" s="153">
        <f>Pricing!$B82*100</f>
        <v>1.432157158485702</v>
      </c>
      <c r="D82" s="153">
        <f>Pricing!$B82*100</f>
        <v>1.432157158485702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1.5569999999893882</v>
      </c>
      <c r="H82" s="153">
        <f>Pricing!$C82*100</f>
        <v>1.5569999999893882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1.6304105035387078</v>
      </c>
      <c r="L82" s="153">
        <f>Pricing!$D82*100</f>
        <v>1.6304105035387078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1.7392692297029226</v>
      </c>
      <c r="P82" s="153">
        <f>Pricing!$E82*100</f>
        <v>1.7392692297029226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">
        <v>211</v>
      </c>
      <c r="S82" s="153">
        <f>Pricing!$F82*100</f>
        <v>1.5569999999999939</v>
      </c>
      <c r="T82" s="153">
        <f>Pricing!$F82*100</f>
        <v>1.5569999999999939</v>
      </c>
      <c r="U82" s="154"/>
      <c r="V82" s="152" t="s">
        <v>592</v>
      </c>
      <c r="W82" s="153">
        <f>Pricing!$G82*100</f>
        <v>1.369000000000103</v>
      </c>
      <c r="X82" s="153">
        <f>Pricing!$G82*100</f>
        <v>1.369000000000103</v>
      </c>
      <c r="Y82" s="188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9.9937948570194557E-4</v>
      </c>
      <c r="AA82" s="196">
        <f>ABS(_xll.RtGet(SourceAlias,$B82,"ASK")-D82)</f>
        <v>9.9937948570194557E-4</v>
      </c>
      <c r="AB82" s="197">
        <f>ABS(_xll.RtGet(SourceAlias,$F82,"BID")-G82)</f>
        <v>9.9999998938815615E-4</v>
      </c>
      <c r="AC82" s="196">
        <f>ABS(_xll.RtGet(SourceAlias,$F82,"ASK")-H82)</f>
        <v>9.9999998938815615E-4</v>
      </c>
      <c r="AD82" s="197">
        <f>ABS(_xll.RtGet(SourceAlias,$J82,"BID")-K82)</f>
        <v>1.0003785387076025E-3</v>
      </c>
      <c r="AE82" s="196">
        <f>ABS(_xll.RtGet(SourceAlias,$J82,"ASK")-L82)</f>
        <v>1.0003785387076025E-3</v>
      </c>
      <c r="AF82" s="195">
        <f>ABS(_xll.RtGet(SourceAlias,$N82,"BID")-O82)</f>
        <v>1.0009407029225592E-3</v>
      </c>
      <c r="AG82" s="195">
        <f>ABS(_xll.RtGet(SourceAlias,$N82,"ASK")-P82)</f>
        <v>1.0009407029225592E-3</v>
      </c>
      <c r="AH82" s="197"/>
      <c r="AI82" s="196"/>
      <c r="AJ82" s="195">
        <f>ABS(_xll.RtGet(SourceAlias,$V82,"BID")-W82)</f>
        <v>1.0302869668521453E-13</v>
      </c>
      <c r="AK82" s="196">
        <f>ABS(_xll.RtGet(SourceAlias,$V82,"ASK")-X82)</f>
        <v>1.0302869668521453E-13</v>
      </c>
    </row>
    <row r="83" spans="1:37" x14ac:dyDescent="0.2">
      <c r="A83" s="71" t="str">
        <f>Pricing!$A83</f>
        <v>5Y</v>
      </c>
      <c r="B83" s="152" t="s">
        <v>135</v>
      </c>
      <c r="C83" s="153">
        <f>Pricing!$B83*100</f>
        <v>1.625039684578979</v>
      </c>
      <c r="D83" s="153">
        <f>Pricing!$B83*100</f>
        <v>1.625039684578979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1.7520000000011713</v>
      </c>
      <c r="H83" s="153">
        <f>Pricing!$C83*100</f>
        <v>1.7520000000011713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1.8284778418825267</v>
      </c>
      <c r="L83" s="153">
        <f>Pricing!$D83*100</f>
        <v>1.8284778418825267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1.9369053084931291</v>
      </c>
      <c r="P83" s="153">
        <f>Pricing!$E83*100</f>
        <v>1.9369053084931291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">
        <v>212</v>
      </c>
      <c r="S83" s="153">
        <f>Pricing!$F83*100</f>
        <v>1.7520000000000042</v>
      </c>
      <c r="T83" s="153">
        <f>Pricing!$F83*100</f>
        <v>1.7520000000000042</v>
      </c>
      <c r="U83" s="154"/>
      <c r="V83" s="152" t="s">
        <v>593</v>
      </c>
      <c r="W83" s="153">
        <f>Pricing!$G83*100</f>
        <v>1.5610000000000728</v>
      </c>
      <c r="X83" s="153">
        <f>Pricing!$G83*100</f>
        <v>1.5610000000000728</v>
      </c>
      <c r="Y83" s="188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1.0023675789787578E-3</v>
      </c>
      <c r="AA83" s="196">
        <f>ABS(_xll.RtGet(SourceAlias,$B83,"ASK")-D83)</f>
        <v>1.0023675789787578E-3</v>
      </c>
      <c r="AB83" s="197">
        <f>ABS(_xll.RtGet(SourceAlias,$F83,"BID")-G83)</f>
        <v>1.0000000011711752E-3</v>
      </c>
      <c r="AC83" s="196">
        <f>ABS(_xll.RtGet(SourceAlias,$F83,"ASK")-H83)</f>
        <v>1.0000000011711752E-3</v>
      </c>
      <c r="AD83" s="197">
        <f>ABS(_xll.RtGet(SourceAlias,$J83,"BID")-K83)</f>
        <v>9.9863288252666216E-4</v>
      </c>
      <c r="AE83" s="196">
        <f>ABS(_xll.RtGet(SourceAlias,$J83,"ASK")-L83)</f>
        <v>9.9863288252666216E-4</v>
      </c>
      <c r="AF83" s="195">
        <f>ABS(_xll.RtGet(SourceAlias,$N83,"BID")-O83)</f>
        <v>9.9669549312908501E-4</v>
      </c>
      <c r="AG83" s="195">
        <f>ABS(_xll.RtGet(SourceAlias,$N83,"ASK")-P83)</f>
        <v>9.9669549312908501E-4</v>
      </c>
      <c r="AH83" s="197"/>
      <c r="AI83" s="196"/>
      <c r="AJ83" s="195">
        <f>ABS(_xll.RtGet(SourceAlias,$V83,"BID")-W83)</f>
        <v>7.2830630415410269E-14</v>
      </c>
      <c r="AK83" s="196">
        <f>ABS(_xll.RtGet(SourceAlias,$V83,"ASK")-X83)</f>
        <v>7.2830630415410269E-14</v>
      </c>
    </row>
    <row r="84" spans="1:37" x14ac:dyDescent="0.2">
      <c r="A84" s="71" t="str">
        <f>Pricing!$A84</f>
        <v>6Y</v>
      </c>
      <c r="B84" s="152" t="s">
        <v>136</v>
      </c>
      <c r="C84" s="153">
        <f>Pricing!$B84*100</f>
        <v>1.7729646440888123</v>
      </c>
      <c r="D84" s="153">
        <f>Pricing!$B84*100</f>
        <v>1.7729646440888123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1.8999999999970005</v>
      </c>
      <c r="H84" s="153">
        <f>Pricing!$C84*100</f>
        <v>1.8999999999970005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1.9785278398581432</v>
      </c>
      <c r="L84" s="153">
        <f>Pricing!$D84*100</f>
        <v>1.9785278398581432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2.0849934689096479</v>
      </c>
      <c r="P84" s="153">
        <f>Pricing!$E84*100</f>
        <v>2.0849934689096479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">
        <v>213</v>
      </c>
      <c r="S84" s="153">
        <f>Pricing!$F84*100</f>
        <v>1.9000000000000006</v>
      </c>
      <c r="T84" s="153">
        <f>Pricing!$F84*100</f>
        <v>1.9000000000000006</v>
      </c>
      <c r="U84" s="154"/>
      <c r="V84" s="152" t="s">
        <v>594</v>
      </c>
      <c r="W84" s="153">
        <f>Pricing!$G84*100</f>
        <v>1.7009999999999945</v>
      </c>
      <c r="X84" s="153">
        <f>Pricing!$G84*100</f>
        <v>1.7009999999999945</v>
      </c>
      <c r="Y84" s="188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9.9944108881211413E-4</v>
      </c>
      <c r="AA84" s="196">
        <f>ABS(_xll.RtGet(SourceAlias,$B84,"ASK")-D84)</f>
        <v>9.9944108881211413E-4</v>
      </c>
      <c r="AB84" s="197">
        <f>ABS(_xll.RtGet(SourceAlias,$F84,"BID")-G84)</f>
        <v>9.9999999700051134E-4</v>
      </c>
      <c r="AC84" s="196">
        <f>ABS(_xll.RtGet(SourceAlias,$F84,"ASK")-H84)</f>
        <v>9.9999999700051134E-4</v>
      </c>
      <c r="AD84" s="197">
        <f>ABS(_xll.RtGet(SourceAlias,$J84,"BID")-K84)</f>
        <v>1.0002658581429458E-3</v>
      </c>
      <c r="AE84" s="196">
        <f>ABS(_xll.RtGet(SourceAlias,$J84,"ASK")-L84)</f>
        <v>1.0002658581429458E-3</v>
      </c>
      <c r="AF84" s="195">
        <f>ABS(_xll.RtGet(SourceAlias,$N84,"BID")-O84)</f>
        <v>1.0006269096476395E-3</v>
      </c>
      <c r="AG84" s="195">
        <f>ABS(_xll.RtGet(SourceAlias,$N84,"ASK")-P84)</f>
        <v>1.0006269096476395E-3</v>
      </c>
      <c r="AH84" s="197"/>
      <c r="AI84" s="196"/>
      <c r="AJ84" s="195">
        <f>ABS(_xll.RtGet(SourceAlias,$V84,"BID")-W84)</f>
        <v>9.9999999999433875E-4</v>
      </c>
      <c r="AK84" s="196">
        <f>ABS(_xll.RtGet(SourceAlias,$V84,"ASK")-X84)</f>
        <v>9.9999999999433875E-4</v>
      </c>
    </row>
    <row r="85" spans="1:37" x14ac:dyDescent="0.2">
      <c r="A85" s="71" t="str">
        <f>Pricing!$A85</f>
        <v>7Y</v>
      </c>
      <c r="B85" s="152" t="s">
        <v>137</v>
      </c>
      <c r="C85" s="153">
        <f>Pricing!$B85*100</f>
        <v>1.8919288689653888</v>
      </c>
      <c r="D85" s="153">
        <f>Pricing!$B85*100</f>
        <v>1.8919288689653888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2.0159999999931069</v>
      </c>
      <c r="H85" s="153">
        <f>Pricing!$C85*100</f>
        <v>2.0159999999931069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2.0975802378734434</v>
      </c>
      <c r="L85" s="153">
        <f>Pricing!$D85*100</f>
        <v>2.0975802378734434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2.201066280380207</v>
      </c>
      <c r="P85" s="153">
        <f>Pricing!$E85*100</f>
        <v>2.201066280380207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">
        <v>214</v>
      </c>
      <c r="S85" s="153">
        <f>Pricing!$F85*100</f>
        <v>2.0159999999999996</v>
      </c>
      <c r="T85" s="153">
        <f>Pricing!$F85*100</f>
        <v>2.0159999999999996</v>
      </c>
      <c r="U85" s="154"/>
      <c r="V85" s="152" t="s">
        <v>595</v>
      </c>
      <c r="W85" s="153">
        <f>Pricing!$G85*100</f>
        <v>1.8139999999999958</v>
      </c>
      <c r="X85" s="153">
        <f>Pricing!$G85*100</f>
        <v>1.8139999999999958</v>
      </c>
      <c r="Y85" s="188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9.9992396538861605E-4</v>
      </c>
      <c r="AA85" s="196">
        <f>ABS(_xll.RtGet(SourceAlias,$B85,"ASK")-D85)</f>
        <v>9.9992396538861605E-4</v>
      </c>
      <c r="AB85" s="197">
        <f>ABS(_xll.RtGet(SourceAlias,$F85,"BID")-G85)</f>
        <v>9.9999999310673715E-4</v>
      </c>
      <c r="AC85" s="196">
        <f>ABS(_xll.RtGet(SourceAlias,$F85,"ASK")-H85)</f>
        <v>9.9999999310673715E-4</v>
      </c>
      <c r="AD85" s="197">
        <f>ABS(_xll.RtGet(SourceAlias,$J85,"BID")-K85)</f>
        <v>9.99984873443438E-4</v>
      </c>
      <c r="AE85" s="196">
        <f>ABS(_xll.RtGet(SourceAlias,$J85,"ASK")-L85)</f>
        <v>9.99984873443438E-4</v>
      </c>
      <c r="AF85" s="195">
        <f>ABS(_xll.RtGet(SourceAlias,$N85,"BID")-O85)</f>
        <v>9.9996538020707959E-4</v>
      </c>
      <c r="AG85" s="195">
        <f>ABS(_xll.RtGet(SourceAlias,$N85,"ASK")-P85)</f>
        <v>9.9996538020707959E-4</v>
      </c>
      <c r="AH85" s="197"/>
      <c r="AI85" s="196"/>
      <c r="AJ85" s="195">
        <f>ABS(_xll.RtGet(SourceAlias,$V85,"BID")-W85)</f>
        <v>9.9999999999589306E-4</v>
      </c>
      <c r="AK85" s="196">
        <f>ABS(_xll.RtGet(SourceAlias,$V85,"ASK")-X85)</f>
        <v>9.9999999999589306E-4</v>
      </c>
    </row>
    <row r="86" spans="1:37" x14ac:dyDescent="0.2">
      <c r="A86" s="71" t="str">
        <f>Pricing!$A86</f>
        <v>8Y</v>
      </c>
      <c r="B86" s="152" t="s">
        <v>138</v>
      </c>
      <c r="C86" s="153">
        <f>Pricing!$B86*100</f>
        <v>1.9859094767191676</v>
      </c>
      <c r="D86" s="153">
        <f>Pricing!$B86*100</f>
        <v>1.9859094767191676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2.1070000000000522</v>
      </c>
      <c r="H86" s="153">
        <f>Pricing!$C86*100</f>
        <v>2.1070000000000522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2.1916274684664092</v>
      </c>
      <c r="L86" s="153">
        <f>Pricing!$D86*100</f>
        <v>2.1916274684664092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2.2935892755736806</v>
      </c>
      <c r="P86" s="153">
        <f>Pricing!$E86*100</f>
        <v>2.2935892755736806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">
        <v>215</v>
      </c>
      <c r="S86" s="153">
        <f>Pricing!$F86*100</f>
        <v>2.1069999999946036</v>
      </c>
      <c r="T86" s="153">
        <f>Pricing!$F86*100</f>
        <v>2.1069999999946036</v>
      </c>
      <c r="U86" s="154"/>
      <c r="V86" s="152" t="s">
        <v>596</v>
      </c>
      <c r="W86" s="153">
        <f>Pricing!$G86*100</f>
        <v>1.9029999999999974</v>
      </c>
      <c r="X86" s="153">
        <f>Pricing!$G86*100</f>
        <v>1.9029999999999974</v>
      </c>
      <c r="Y86" s="188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1.5128083252768931E-7</v>
      </c>
      <c r="AA86" s="196">
        <f>ABS(_xll.RtGet(SourceAlias,$B86,"ASK")-D86)</f>
        <v>1.5128083252768931E-7</v>
      </c>
      <c r="AB86" s="197">
        <f>ABS(_xll.RtGet(SourceAlias,$F86,"BID")-G86)</f>
        <v>5.1958437552457326E-14</v>
      </c>
      <c r="AC86" s="196">
        <f>ABS(_xll.RtGet(SourceAlias,$F86,"ASK")-H86)</f>
        <v>5.1958437552457326E-14</v>
      </c>
      <c r="AD86" s="197">
        <f>ABS(_xll.RtGet(SourceAlias,$J86,"BID")-K86)</f>
        <v>3.7466409086306385E-8</v>
      </c>
      <c r="AE86" s="196">
        <f>ABS(_xll.RtGet(SourceAlias,$J86,"ASK")-L86)</f>
        <v>3.7466409086306385E-8</v>
      </c>
      <c r="AF86" s="195">
        <f>ABS(_xll.RtGet(SourceAlias,$N86,"BID")-O86)</f>
        <v>8.1573680699165152E-8</v>
      </c>
      <c r="AG86" s="195">
        <f>ABS(_xll.RtGet(SourceAlias,$N86,"ASK")-P86)</f>
        <v>8.1573680699165152E-8</v>
      </c>
      <c r="AH86" s="197"/>
      <c r="AI86" s="196"/>
      <c r="AJ86" s="195">
        <f>ABS(_xll.RtGet(SourceAlias,$V86,"BID")-W86)</f>
        <v>9.9999999999722533E-4</v>
      </c>
      <c r="AK86" s="196">
        <f>ABS(_xll.RtGet(SourceAlias,$V86,"ASK")-X86)</f>
        <v>9.9999999999722533E-4</v>
      </c>
    </row>
    <row r="87" spans="1:37" x14ac:dyDescent="0.2">
      <c r="A87" s="71" t="str">
        <f>Pricing!$A87</f>
        <v>9Y</v>
      </c>
      <c r="B87" s="152" t="s">
        <v>139</v>
      </c>
      <c r="C87" s="153">
        <f>Pricing!$B87*100</f>
        <v>2.0639066121722269</v>
      </c>
      <c r="D87" s="153">
        <f>Pricing!$B87*100</f>
        <v>2.0639066121722269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2.1809999999982508</v>
      </c>
      <c r="H87" s="153">
        <f>Pricing!$C87*100</f>
        <v>2.1809999999982508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2.2686736049395217</v>
      </c>
      <c r="L87" s="153">
        <f>Pricing!$D87*100</f>
        <v>2.2686736049395217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2.3710663702415862</v>
      </c>
      <c r="P87" s="153">
        <f>Pricing!$E87*100</f>
        <v>2.3710663702415862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">
        <v>216</v>
      </c>
      <c r="S87" s="153">
        <f>Pricing!$F87*100</f>
        <v>2.1809999999999894</v>
      </c>
      <c r="T87" s="153">
        <f>Pricing!$F87*100</f>
        <v>2.1809999999999894</v>
      </c>
      <c r="U87" s="154"/>
      <c r="V87" s="152" t="s">
        <v>597</v>
      </c>
      <c r="W87" s="153">
        <f>Pricing!$G87*100</f>
        <v>1.9820000000017663</v>
      </c>
      <c r="X87" s="153">
        <f>Pricing!$G87*100</f>
        <v>1.9820000000017663</v>
      </c>
      <c r="Y87" s="188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1.0003821722270878E-3</v>
      </c>
      <c r="AA87" s="196">
        <f>ABS(_xll.RtGet(SourceAlias,$B87,"ASK")-D87)</f>
        <v>1.0003821722270878E-3</v>
      </c>
      <c r="AB87" s="197">
        <f>ABS(_xll.RtGet(SourceAlias,$F87,"BID")-G87)</f>
        <v>9.9999999825062247E-4</v>
      </c>
      <c r="AC87" s="196">
        <f>ABS(_xll.RtGet(SourceAlias,$F87,"ASK")-H87)</f>
        <v>9.9999999825062247E-4</v>
      </c>
      <c r="AD87" s="197">
        <f>ABS(_xll.RtGet(SourceAlias,$J87,"BID")-K87)</f>
        <v>9.9971693952172203E-4</v>
      </c>
      <c r="AE87" s="196">
        <f>ABS(_xll.RtGet(SourceAlias,$J87,"ASK")-L87)</f>
        <v>9.9971693952172203E-4</v>
      </c>
      <c r="AF87" s="195">
        <f>ABS(_xll.RtGet(SourceAlias,$N87,"BID")-O87)</f>
        <v>9.9938524158593722E-4</v>
      </c>
      <c r="AG87" s="195">
        <f>ABS(_xll.RtGet(SourceAlias,$N87,"ASK")-P87)</f>
        <v>9.9938524158593722E-4</v>
      </c>
      <c r="AH87" s="197"/>
      <c r="AI87" s="196"/>
      <c r="AJ87" s="195">
        <f>ABS(_xll.RtGet(SourceAlias,$V87,"BID")-W87)</f>
        <v>1.7663648321786241E-12</v>
      </c>
      <c r="AK87" s="196">
        <f>ABS(_xll.RtGet(SourceAlias,$V87,"ASK")-X87)</f>
        <v>1.7663648321786241E-12</v>
      </c>
    </row>
    <row r="88" spans="1:37" x14ac:dyDescent="0.2">
      <c r="A88" s="71" t="str">
        <f>Pricing!$A88</f>
        <v>10Y</v>
      </c>
      <c r="B88" s="152" t="s">
        <v>140</v>
      </c>
      <c r="C88" s="153">
        <f>Pricing!$B88*100</f>
        <v>2.1299164876080234</v>
      </c>
      <c r="D88" s="153">
        <f>Pricing!$B88*100</f>
        <v>2.1299164876080234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2.2429999999965777</v>
      </c>
      <c r="H88" s="153">
        <f>Pricing!$C88*100</f>
        <v>2.2429999999965777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2.3337148176861482</v>
      </c>
      <c r="L88" s="153">
        <f>Pricing!$D88*100</f>
        <v>2.3337148176861482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2.4370289156122422</v>
      </c>
      <c r="P88" s="153">
        <f>Pricing!$E88*100</f>
        <v>2.4370289156122422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">
        <v>217</v>
      </c>
      <c r="S88" s="153">
        <f>Pricing!$F88*100</f>
        <v>2.2429999999999901</v>
      </c>
      <c r="T88" s="153">
        <f>Pricing!$F88*100</f>
        <v>2.2429999999999901</v>
      </c>
      <c r="U88" s="154"/>
      <c r="V88" s="152" t="s">
        <v>598</v>
      </c>
      <c r="W88" s="153">
        <f>Pricing!$G88*100</f>
        <v>2.0410000000013127</v>
      </c>
      <c r="X88" s="153">
        <f>Pricing!$G88*100</f>
        <v>2.0410000000013127</v>
      </c>
      <c r="Y88" s="188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1.0002646080233824E-3</v>
      </c>
      <c r="AA88" s="196">
        <f>ABS(_xll.RtGet(SourceAlias,$B88,"ASK")-D88)</f>
        <v>1.0002646080233824E-3</v>
      </c>
      <c r="AB88" s="197">
        <f>ABS(_xll.RtGet(SourceAlias,$F88,"BID")-G88)</f>
        <v>9.9999999657773841E-4</v>
      </c>
      <c r="AC88" s="196">
        <f>ABS(_xll.RtGet(SourceAlias,$F88,"ASK")-H88)</f>
        <v>9.9999999657773841E-4</v>
      </c>
      <c r="AD88" s="197">
        <f>ABS(_xll.RtGet(SourceAlias,$J88,"BID")-K88)</f>
        <v>9.9978768614805702E-4</v>
      </c>
      <c r="AE88" s="196">
        <f>ABS(_xll.RtGet(SourceAlias,$J88,"ASK")-L88)</f>
        <v>9.9978768614805702E-4</v>
      </c>
      <c r="AF88" s="195">
        <f>ABS(_xll.RtGet(SourceAlias,$N88,"BID")-O88)</f>
        <v>9.9954561224224747E-4</v>
      </c>
      <c r="AG88" s="195">
        <f>ABS(_xll.RtGet(SourceAlias,$N88,"ASK")-P88)</f>
        <v>9.9954561224224747E-4</v>
      </c>
      <c r="AH88" s="197"/>
      <c r="AI88" s="196"/>
      <c r="AJ88" s="195">
        <f>ABS(_xll.RtGet(SourceAlias,$V88,"BID")-W88)</f>
        <v>1.3127277043167851E-12</v>
      </c>
      <c r="AK88" s="196">
        <f>ABS(_xll.RtGet(SourceAlias,$V88,"ASK")-X88)</f>
        <v>1.3127277043167851E-12</v>
      </c>
    </row>
    <row r="89" spans="1:37" x14ac:dyDescent="0.2">
      <c r="A89" s="71" t="str">
        <f>Pricing!$A89</f>
        <v>11Y</v>
      </c>
      <c r="B89" s="152" t="s">
        <v>141</v>
      </c>
      <c r="C89" s="153">
        <f>Pricing!$B89*100</f>
        <v>2.1867770022403512</v>
      </c>
      <c r="D89" s="153">
        <f>Pricing!$B89*100</f>
        <v>2.1867770022403512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2.2974471295669399</v>
      </c>
      <c r="H89" s="153">
        <f>Pricing!$C89*100</f>
        <v>2.2974471295669399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2.3899650839535247</v>
      </c>
      <c r="L89" s="153">
        <f>Pricing!$D89*100</f>
        <v>2.3899650839535247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2.4951024673053901</v>
      </c>
      <c r="P89" s="153">
        <f>Pricing!$E89*100</f>
        <v>2.4951024673053901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">
        <v>218</v>
      </c>
      <c r="S89" s="153">
        <f>Pricing!$F89*100</f>
        <v>2.2944123605286939</v>
      </c>
      <c r="T89" s="153">
        <f>Pricing!$F89*100</f>
        <v>2.2944123605286939</v>
      </c>
      <c r="U89" s="154"/>
      <c r="V89" s="152" t="s">
        <v>599</v>
      </c>
      <c r="W89" s="153">
        <f>Pricing!$G89*100</f>
        <v>2.0937865937576698</v>
      </c>
      <c r="X89" s="153">
        <f>Pricing!$G89*100</f>
        <v>2.0937865937576698</v>
      </c>
      <c r="Y89" s="188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3.9224124035097674E-4</v>
      </c>
      <c r="AA89" s="196">
        <f>ABS(_xll.RtGet(SourceAlias,$B89,"ASK")-D89)</f>
        <v>3.9224124035097674E-4</v>
      </c>
      <c r="AB89" s="197">
        <f>ABS(_xll.RtGet(SourceAlias,$F89,"BID")-G89)</f>
        <v>3.9208556693992591E-4</v>
      </c>
      <c r="AC89" s="196">
        <f>ABS(_xll.RtGet(SourceAlias,$F89,"ASK")-H89)</f>
        <v>3.9208556693992591E-4</v>
      </c>
      <c r="AD89" s="197">
        <f>ABS(_xll.RtGet(SourceAlias,$J89,"BID")-K89)</f>
        <v>3.9206195352470274E-4</v>
      </c>
      <c r="AE89" s="196">
        <f>ABS(_xll.RtGet(SourceAlias,$J89,"ASK")-L89)</f>
        <v>3.9206195352470274E-4</v>
      </c>
      <c r="AF89" s="195">
        <f>ABS(_xll.RtGet(SourceAlias,$N89,"BID")-O89)</f>
        <v>3.9166230539011693E-4</v>
      </c>
      <c r="AG89" s="195">
        <f>ABS(_xll.RtGet(SourceAlias,$N89,"ASK")-P89)</f>
        <v>3.9166230539011693E-4</v>
      </c>
      <c r="AH89" s="197"/>
      <c r="AI89" s="196"/>
      <c r="AJ89" s="195">
        <f>ABS(_xll.RtGet(SourceAlias,$V89,"BID")-W89)</f>
        <v>4.9450757669600165E-5</v>
      </c>
      <c r="AK89" s="196">
        <f>ABS(_xll.RtGet(SourceAlias,$V89,"ASK")-X89)</f>
        <v>4.9450757669600165E-5</v>
      </c>
    </row>
    <row r="90" spans="1:37" x14ac:dyDescent="0.2">
      <c r="A90" s="71" t="str">
        <f>Pricing!$A90</f>
        <v>12Y</v>
      </c>
      <c r="B90" s="152" t="s">
        <v>142</v>
      </c>
      <c r="C90" s="153">
        <f>Pricing!$B90*100</f>
        <v>2.2359084040022523</v>
      </c>
      <c r="D90" s="153">
        <f>Pricing!$B90*100</f>
        <v>2.2359084040022523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2.3450000000114279</v>
      </c>
      <c r="H90" s="153">
        <f>Pricing!$C90*100</f>
        <v>2.3450000000114279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2.4387712084144706</v>
      </c>
      <c r="L90" s="153">
        <f>Pricing!$D90*100</f>
        <v>2.4387712084144706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2.5466585127284982</v>
      </c>
      <c r="P90" s="153">
        <f>Pricing!$E90*100</f>
        <v>2.5466585127284982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">
        <v>219</v>
      </c>
      <c r="S90" s="153">
        <f>Pricing!$F90*100</f>
        <v>2.3449999999597302</v>
      </c>
      <c r="T90" s="153">
        <f>Pricing!$F90*100</f>
        <v>2.3449999999597302</v>
      </c>
      <c r="U90" s="154"/>
      <c r="V90" s="152" t="s">
        <v>600</v>
      </c>
      <c r="W90" s="153">
        <f>Pricing!$G90*100</f>
        <v>2.1409999999962217</v>
      </c>
      <c r="X90" s="153">
        <f>Pricing!$G90*100</f>
        <v>2.1409999999962217</v>
      </c>
      <c r="Y90" s="188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2.3400225224179394E-7</v>
      </c>
      <c r="AA90" s="196">
        <f>ABS(_xll.RtGet(SourceAlias,$B90,"ASK")-D90)</f>
        <v>2.3400225224179394E-7</v>
      </c>
      <c r="AB90" s="197">
        <f>ABS(_xll.RtGet(SourceAlias,$F90,"BID")-G90)</f>
        <v>1.1427747637071661E-11</v>
      </c>
      <c r="AC90" s="196">
        <f>ABS(_xll.RtGet(SourceAlias,$F90,"ASK")-H90)</f>
        <v>1.1427747637071661E-11</v>
      </c>
      <c r="AD90" s="197">
        <f>ABS(_xll.RtGet(SourceAlias,$J90,"BID")-K90)</f>
        <v>2.0058552951951469E-7</v>
      </c>
      <c r="AE90" s="196">
        <f>ABS(_xll.RtGet(SourceAlias,$J90,"ASK")-L90)</f>
        <v>2.0058552951951469E-7</v>
      </c>
      <c r="AF90" s="195">
        <f>ABS(_xll.RtGet(SourceAlias,$N90,"BID")-O90)</f>
        <v>4.322715021487511E-7</v>
      </c>
      <c r="AG90" s="195">
        <f>ABS(_xll.RtGet(SourceAlias,$N90,"ASK")-P90)</f>
        <v>4.322715021487511E-7</v>
      </c>
      <c r="AH90" s="197"/>
      <c r="AI90" s="196"/>
      <c r="AJ90" s="195">
        <f>ABS(_xll.RtGet(SourceAlias,$V90,"BID")-W90)</f>
        <v>3.7783109974043327E-12</v>
      </c>
      <c r="AK90" s="196">
        <f>ABS(_xll.RtGet(SourceAlias,$V90,"ASK")-X90)</f>
        <v>3.7783109974043327E-12</v>
      </c>
    </row>
    <row r="91" spans="1:37" x14ac:dyDescent="0.2">
      <c r="A91" s="71" t="str">
        <f>Pricing!$A91</f>
        <v>13Y</v>
      </c>
      <c r="B91" s="152" t="s">
        <v>143</v>
      </c>
      <c r="C91" s="153">
        <f>Pricing!$B91*100</f>
        <v>2.2784893679103932</v>
      </c>
      <c r="D91" s="153">
        <f>Pricing!$B91*100</f>
        <v>2.2784893679103932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2.3860281957918694</v>
      </c>
      <c r="H91" s="153">
        <f>Pricing!$C91*100</f>
        <v>2.3860281957918694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2.4812286589295822</v>
      </c>
      <c r="L91" s="153">
        <f>Pricing!$D91*100</f>
        <v>2.4812286589295822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2.5929503370882969</v>
      </c>
      <c r="P91" s="153">
        <f>Pricing!$E91*100</f>
        <v>2.5929503370882969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">
        <v>220</v>
      </c>
      <c r="S91" s="153">
        <f>Pricing!$F91*100</f>
        <v>2.3811302876874807</v>
      </c>
      <c r="T91" s="153">
        <f>Pricing!$F91*100</f>
        <v>2.3811302876874807</v>
      </c>
      <c r="U91" s="154"/>
      <c r="V91" s="152" t="s">
        <v>601</v>
      </c>
      <c r="W91" s="153">
        <f>Pricing!$G91*100</f>
        <v>2.1806909846619935</v>
      </c>
      <c r="X91" s="153">
        <f>Pricing!$G91*100</f>
        <v>2.1806909846619935</v>
      </c>
      <c r="Y91" s="188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1.5978291039298043E-4</v>
      </c>
      <c r="AA91" s="196">
        <f>ABS(_xll.RtGet(SourceAlias,$B91,"ASK")-D91)</f>
        <v>1.5978291039298043E-4</v>
      </c>
      <c r="AB91" s="197">
        <f>ABS(_xll.RtGet(SourceAlias,$F91,"BID")-G91)</f>
        <v>1.5952279186937091E-4</v>
      </c>
      <c r="AC91" s="196">
        <f>ABS(_xll.RtGet(SourceAlias,$F91,"ASK")-H91)</f>
        <v>1.5952279186937091E-4</v>
      </c>
      <c r="AD91" s="197">
        <f>ABS(_xll.RtGet(SourceAlias,$J91,"BID")-K91)</f>
        <v>1.5927692958195294E-4</v>
      </c>
      <c r="AE91" s="196">
        <f>ABS(_xll.RtGet(SourceAlias,$J91,"ASK")-L91)</f>
        <v>1.5927692958195294E-4</v>
      </c>
      <c r="AF91" s="195">
        <f>ABS(_xll.RtGet(SourceAlias,$N91,"BID")-O91)</f>
        <v>1.591330882968478E-4</v>
      </c>
      <c r="AG91" s="195">
        <f>ABS(_xll.RtGet(SourceAlias,$N91,"ASK")-P91)</f>
        <v>1.591330882968478E-4</v>
      </c>
      <c r="AH91" s="197"/>
      <c r="AI91" s="196"/>
      <c r="AJ91" s="195">
        <f>ABS(_xll.RtGet(SourceAlias,$V91,"BID")-W91)</f>
        <v>1.819366199340422E-5</v>
      </c>
      <c r="AK91" s="196">
        <f>ABS(_xll.RtGet(SourceAlias,$V91,"ASK")-X91)</f>
        <v>1.819366199340422E-5</v>
      </c>
    </row>
    <row r="92" spans="1:37" x14ac:dyDescent="0.2">
      <c r="A92" s="71" t="str">
        <f>Pricing!$A92</f>
        <v>14Y</v>
      </c>
      <c r="B92" s="152" t="s">
        <v>144</v>
      </c>
      <c r="C92" s="153">
        <f>Pricing!$B92*100</f>
        <v>2.3147791704759277</v>
      </c>
      <c r="D92" s="153">
        <f>Pricing!$B92*100</f>
        <v>2.3147791704759277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2.4209159264895113</v>
      </c>
      <c r="H92" s="153">
        <f>Pricing!$C92*100</f>
        <v>2.4209159264895113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2.5175504336152179</v>
      </c>
      <c r="L92" s="153">
        <f>Pricing!$D92*100</f>
        <v>2.5175504336152179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2.6332133738396326</v>
      </c>
      <c r="P92" s="153">
        <f>Pricing!$E92*100</f>
        <v>2.6332133738396326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">
        <v>221</v>
      </c>
      <c r="S92" s="153">
        <f>Pricing!$F92*100</f>
        <v>2.4163147057175354</v>
      </c>
      <c r="T92" s="153">
        <f>Pricing!$F92*100</f>
        <v>2.4163147057175354</v>
      </c>
      <c r="U92" s="154"/>
      <c r="V92" s="152" t="s">
        <v>602</v>
      </c>
      <c r="W92" s="153">
        <f>Pricing!$G92*100</f>
        <v>2.2139237544542874</v>
      </c>
      <c r="X92" s="153">
        <f>Pricing!$G92*100</f>
        <v>2.2139237544542874</v>
      </c>
      <c r="Y92" s="188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5.9505747592769609E-4</v>
      </c>
      <c r="AA92" s="196">
        <f>ABS(_xll.RtGet(SourceAlias,$B92,"ASK")-D92)</f>
        <v>5.9505747592769609E-4</v>
      </c>
      <c r="AB92" s="197">
        <f>ABS(_xll.RtGet(SourceAlias,$F92,"BID")-G92)</f>
        <v>5.9481748951117908E-4</v>
      </c>
      <c r="AC92" s="196">
        <f>ABS(_xll.RtGet(SourceAlias,$F92,"ASK")-H92)</f>
        <v>5.9481748951117908E-4</v>
      </c>
      <c r="AD92" s="197">
        <f>ABS(_xll.RtGet(SourceAlias,$J92,"BID")-K92)</f>
        <v>5.9458961521796638E-4</v>
      </c>
      <c r="AE92" s="196">
        <f>ABS(_xll.RtGet(SourceAlias,$J92,"ASK")-L92)</f>
        <v>5.9458961521796638E-4</v>
      </c>
      <c r="AF92" s="195">
        <f>ABS(_xll.RtGet(SourceAlias,$N92,"BID")-O92)</f>
        <v>5.9445783963241183E-4</v>
      </c>
      <c r="AG92" s="195">
        <f>ABS(_xll.RtGet(SourceAlias,$N92,"ASK")-P92)</f>
        <v>5.9445783963241183E-4</v>
      </c>
      <c r="AH92" s="197"/>
      <c r="AI92" s="196"/>
      <c r="AJ92" s="195">
        <f>ABS(_xll.RtGet(SourceAlias,$V92,"BID")-W92)</f>
        <v>4.5037454287299994E-5</v>
      </c>
      <c r="AK92" s="196">
        <f>ABS(_xll.RtGet(SourceAlias,$V92,"ASK")-X92)</f>
        <v>4.5037454287299994E-5</v>
      </c>
    </row>
    <row r="93" spans="1:37" x14ac:dyDescent="0.2">
      <c r="A93" s="71" t="str">
        <f>Pricing!$A93</f>
        <v>15Y</v>
      </c>
      <c r="B93" s="152" t="s">
        <v>145</v>
      </c>
      <c r="C93" s="153">
        <f>Pricing!$B93*100</f>
        <v>2.3459032960484438</v>
      </c>
      <c r="D93" s="153">
        <f>Pricing!$B93*100</f>
        <v>2.3459032960484438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2.4510000000041403</v>
      </c>
      <c r="H93" s="153">
        <f>Pricing!$C93*100</f>
        <v>2.4510000000041403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2.5488386436534194</v>
      </c>
      <c r="L93" s="153">
        <f>Pricing!$D93*100</f>
        <v>2.5488386436534194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2.6665980420750324</v>
      </c>
      <c r="P93" s="153">
        <f>Pricing!$E93*100</f>
        <v>2.6665980420750324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">
        <v>222</v>
      </c>
      <c r="S93" s="153">
        <f>Pricing!$F93*100</f>
        <v>2.4509999999999321</v>
      </c>
      <c r="T93" s="153">
        <f>Pricing!$F93*100</f>
        <v>2.4509999999999321</v>
      </c>
      <c r="U93" s="154"/>
      <c r="V93" s="152" t="s">
        <v>603</v>
      </c>
      <c r="W93" s="153">
        <f>Pricing!$G93*100</f>
        <v>2.2429999999985988</v>
      </c>
      <c r="X93" s="153">
        <f>Pricing!$G93*100</f>
        <v>2.2429999999985988</v>
      </c>
      <c r="Y93" s="188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1.0001950484435085E-3</v>
      </c>
      <c r="AA93" s="196">
        <f>ABS(_xll.RtGet(SourceAlias,$B93,"ASK")-D93)</f>
        <v>1.0001950484435085E-3</v>
      </c>
      <c r="AB93" s="197">
        <f>ABS(_xll.RtGet(SourceAlias,$F93,"BID")-G93)</f>
        <v>1.0000000041401336E-3</v>
      </c>
      <c r="AC93" s="196">
        <f>ABS(_xll.RtGet(SourceAlias,$F93,"ASK")-H93)</f>
        <v>1.0000000041401336E-3</v>
      </c>
      <c r="AD93" s="197">
        <f>ABS(_xll.RtGet(SourceAlias,$J93,"BID")-K93)</f>
        <v>9.998196534191095E-4</v>
      </c>
      <c r="AE93" s="196">
        <f>ABS(_xll.RtGet(SourceAlias,$J93,"ASK")-L93)</f>
        <v>9.998196534191095E-4</v>
      </c>
      <c r="AF93" s="195">
        <f>ABS(_xll.RtGet(SourceAlias,$N93,"BID")-O93)</f>
        <v>9.9960207503224652E-4</v>
      </c>
      <c r="AG93" s="195">
        <f>ABS(_xll.RtGet(SourceAlias,$N93,"ASK")-P93)</f>
        <v>9.9960207503224652E-4</v>
      </c>
      <c r="AH93" s="197"/>
      <c r="AI93" s="196"/>
      <c r="AJ93" s="195">
        <f>ABS(_xll.RtGet(SourceAlias,$V93,"BID")-W93)</f>
        <v>1.4011014570769476E-12</v>
      </c>
      <c r="AK93" s="196">
        <f>ABS(_xll.RtGet(SourceAlias,$V93,"ASK")-X93)</f>
        <v>1.4011014570769476E-12</v>
      </c>
    </row>
    <row r="94" spans="1:37" x14ac:dyDescent="0.2">
      <c r="A94" s="71" t="str">
        <f>Pricing!$A94</f>
        <v>16Y</v>
      </c>
      <c r="B94" s="152" t="s">
        <v>146</v>
      </c>
      <c r="C94" s="153">
        <f>Pricing!$B94*100</f>
        <v>2.3723233471368932</v>
      </c>
      <c r="D94" s="153">
        <f>Pricing!$B94*100</f>
        <v>2.3723233471368932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2.4768503202889347</v>
      </c>
      <c r="H94" s="153">
        <f>Pricing!$C94*100</f>
        <v>2.4768503202889347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2.5755226660913615</v>
      </c>
      <c r="L94" s="153">
        <f>Pricing!$D94*100</f>
        <v>2.5755226660913615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2.6938056743957906</v>
      </c>
      <c r="P94" s="153">
        <f>Pricing!$E94*100</f>
        <v>2.6938056743957906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">
        <v>223</v>
      </c>
      <c r="S94" s="153">
        <f>Pricing!$F94*100</f>
        <v>2.4711941730889335</v>
      </c>
      <c r="T94" s="153">
        <f>Pricing!$F94*100</f>
        <v>2.4711941730889335</v>
      </c>
      <c r="U94" s="154"/>
      <c r="V94" s="152" t="s">
        <v>604</v>
      </c>
      <c r="W94" s="153">
        <f>Pricing!$G94*100</f>
        <v>2.269009672212063</v>
      </c>
      <c r="X94" s="153">
        <f>Pricing!$G94*100</f>
        <v>2.269009672212063</v>
      </c>
      <c r="Y94" s="188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1.1973511368932321E-3</v>
      </c>
      <c r="AA94" s="196">
        <f>ABS(_xll.RtGet(SourceAlias,$B94,"ASK")-D94)</f>
        <v>1.1973511368932321E-3</v>
      </c>
      <c r="AB94" s="197">
        <f>ABS(_xll.RtGet(SourceAlias,$F94,"BID")-G94)</f>
        <v>1.1972122889347681E-3</v>
      </c>
      <c r="AC94" s="196">
        <f>ABS(_xll.RtGet(SourceAlias,$F94,"ASK")-H94)</f>
        <v>1.1972122889347681E-3</v>
      </c>
      <c r="AD94" s="197">
        <f>ABS(_xll.RtGet(SourceAlias,$J94,"BID")-K94)</f>
        <v>1.1970990913612312E-3</v>
      </c>
      <c r="AE94" s="196">
        <f>ABS(_xll.RtGet(SourceAlias,$J94,"ASK")-L94)</f>
        <v>1.1970990913612312E-3</v>
      </c>
      <c r="AF94" s="195">
        <f>ABS(_xll.RtGet(SourceAlias,$N94,"BID")-O94)</f>
        <v>1.1969333957901895E-3</v>
      </c>
      <c r="AG94" s="195">
        <f>ABS(_xll.RtGet(SourceAlias,$N94,"ASK")-P94)</f>
        <v>1.1969333957901895E-3</v>
      </c>
      <c r="AH94" s="197"/>
      <c r="AI94" s="196"/>
      <c r="AJ94" s="195">
        <f>ABS(_xll.RtGet(SourceAlias,$V94,"BID")-W94)</f>
        <v>1.4517978793726627E-4</v>
      </c>
      <c r="AK94" s="196">
        <f>ABS(_xll.RtGet(SourceAlias,$V94,"ASK")-X94)</f>
        <v>1.4517978793726627E-4</v>
      </c>
    </row>
    <row r="95" spans="1:37" x14ac:dyDescent="0.2">
      <c r="A95" s="71" t="str">
        <f>Pricing!$A95</f>
        <v>17Y</v>
      </c>
      <c r="B95" s="152" t="s">
        <v>147</v>
      </c>
      <c r="C95" s="153">
        <f>Pricing!$B95*100</f>
        <v>2.3948202515249202</v>
      </c>
      <c r="D95" s="153">
        <f>Pricing!$B95*100</f>
        <v>2.3948202515249202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2.4991067466686849</v>
      </c>
      <c r="H95" s="153">
        <f>Pricing!$C95*100</f>
        <v>2.4991067466686849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2.5983166722288904</v>
      </c>
      <c r="L95" s="153">
        <f>Pricing!$D95*100</f>
        <v>2.5983166722288904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2.7163552080624482</v>
      </c>
      <c r="P95" s="153">
        <f>Pricing!$E95*100</f>
        <v>2.7163552080624482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">
        <v>224</v>
      </c>
      <c r="S95" s="153">
        <f>Pricing!$F95*100</f>
        <v>2.4910158152102371</v>
      </c>
      <c r="T95" s="153">
        <f>Pricing!$F95*100</f>
        <v>2.4910158152102371</v>
      </c>
      <c r="U95" s="154"/>
      <c r="V95" s="152" t="s">
        <v>605</v>
      </c>
      <c r="W95" s="153">
        <f>Pricing!$G95*100</f>
        <v>2.2922413443725103</v>
      </c>
      <c r="X95" s="153">
        <f>Pricing!$G95*100</f>
        <v>2.2922413443725103</v>
      </c>
      <c r="Y95" s="188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1.2301605249200875E-3</v>
      </c>
      <c r="AA95" s="196">
        <f>ABS(_xll.RtGet(SourceAlias,$B95,"ASK")-D95)</f>
        <v>1.2301605249200875E-3</v>
      </c>
      <c r="AB95" s="197">
        <f>ABS(_xll.RtGet(SourceAlias,$F95,"BID")-G95)</f>
        <v>1.2300806686846855E-3</v>
      </c>
      <c r="AC95" s="196">
        <f>ABS(_xll.RtGet(SourceAlias,$F95,"ASK")-H95)</f>
        <v>1.2300806686846855E-3</v>
      </c>
      <c r="AD95" s="197">
        <f>ABS(_xll.RtGet(SourceAlias,$J95,"BID")-K95)</f>
        <v>1.2300442288903923E-3</v>
      </c>
      <c r="AE95" s="196">
        <f>ABS(_xll.RtGet(SourceAlias,$J95,"ASK")-L95)</f>
        <v>1.2300442288903923E-3</v>
      </c>
      <c r="AF95" s="195">
        <f>ABS(_xll.RtGet(SourceAlias,$N95,"BID")-O95)</f>
        <v>1.2300690624482691E-3</v>
      </c>
      <c r="AG95" s="195">
        <f>ABS(_xll.RtGet(SourceAlias,$N95,"ASK")-P95)</f>
        <v>1.2300690624482691E-3</v>
      </c>
      <c r="AH95" s="197"/>
      <c r="AI95" s="196"/>
      <c r="AJ95" s="195">
        <f>ABS(_xll.RtGet(SourceAlias,$V95,"BID")-W95)</f>
        <v>3.0066162748987324E-4</v>
      </c>
      <c r="AK95" s="196">
        <f>ABS(_xll.RtGet(SourceAlias,$V95,"ASK")-X95)</f>
        <v>3.0066162748987324E-4</v>
      </c>
    </row>
    <row r="96" spans="1:37" x14ac:dyDescent="0.2">
      <c r="A96" s="71" t="str">
        <f>Pricing!$A96</f>
        <v>18Y</v>
      </c>
      <c r="B96" s="152" t="s">
        <v>148</v>
      </c>
      <c r="C96" s="153">
        <f>Pricing!$B96*100</f>
        <v>2.4139964319402196</v>
      </c>
      <c r="D96" s="153">
        <f>Pricing!$B96*100</f>
        <v>2.4139964319402196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2.5182141355190004</v>
      </c>
      <c r="H96" s="153">
        <f>Pricing!$C96*100</f>
        <v>2.5182141355190004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2.6177603625073687</v>
      </c>
      <c r="L96" s="153">
        <f>Pricing!$D96*100</f>
        <v>2.6177603625073687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2.7354178585819637</v>
      </c>
      <c r="P96" s="153">
        <f>Pricing!$E96*100</f>
        <v>2.7354178585819637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">
        <v>225</v>
      </c>
      <c r="S96" s="153">
        <f>Pricing!$F96*100</f>
        <v>2.5104927048082364</v>
      </c>
      <c r="T96" s="153">
        <f>Pricing!$F96*100</f>
        <v>2.5104927048082364</v>
      </c>
      <c r="U96" s="154"/>
      <c r="V96" s="152" t="s">
        <v>606</v>
      </c>
      <c r="W96" s="153">
        <f>Pricing!$G96*100</f>
        <v>2.3126999440199536</v>
      </c>
      <c r="X96" s="153">
        <f>Pricing!$G96*100</f>
        <v>2.3126999440199536</v>
      </c>
      <c r="Y96" s="188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1.1720339402194746E-3</v>
      </c>
      <c r="AA96" s="196">
        <f>ABS(_xll.RtGet(SourceAlias,$B96,"ASK")-D96)</f>
        <v>1.1720339402194746E-3</v>
      </c>
      <c r="AB96" s="197">
        <f>ABS(_xll.RtGet(SourceAlias,$F96,"BID")-G96)</f>
        <v>1.1719925190001312E-3</v>
      </c>
      <c r="AC96" s="196">
        <f>ABS(_xll.RtGet(SourceAlias,$F96,"ASK")-H96)</f>
        <v>1.1719925190001312E-3</v>
      </c>
      <c r="AD96" s="197">
        <f>ABS(_xll.RtGet(SourceAlias,$J96,"BID")-K96)</f>
        <v>1.1720005073683204E-3</v>
      </c>
      <c r="AE96" s="196">
        <f>ABS(_xll.RtGet(SourceAlias,$J96,"ASK")-L96)</f>
        <v>1.1720005073683204E-3</v>
      </c>
      <c r="AF96" s="195">
        <f>ABS(_xll.RtGet(SourceAlias,$N96,"BID")-O96)</f>
        <v>1.1721785819638342E-3</v>
      </c>
      <c r="AG96" s="195">
        <f>ABS(_xll.RtGet(SourceAlias,$N96,"ASK")-P96)</f>
        <v>1.1721785819638342E-3</v>
      </c>
      <c r="AH96" s="197"/>
      <c r="AI96" s="196"/>
      <c r="AJ96" s="195">
        <f>ABS(_xll.RtGet(SourceAlias,$V96,"BID")-W96)</f>
        <v>3.722009800464221E-4</v>
      </c>
      <c r="AK96" s="196">
        <f>ABS(_xll.RtGet(SourceAlias,$V96,"ASK")-X96)</f>
        <v>3.722009800464221E-4</v>
      </c>
    </row>
    <row r="97" spans="1:37" x14ac:dyDescent="0.2">
      <c r="A97" s="71" t="str">
        <f>Pricing!$A97</f>
        <v>19Y</v>
      </c>
      <c r="B97" s="152" t="s">
        <v>149</v>
      </c>
      <c r="C97" s="153">
        <f>Pricing!$B97*100</f>
        <v>2.4301530992526974</v>
      </c>
      <c r="D97" s="153">
        <f>Pricing!$B97*100</f>
        <v>2.4301530992526974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2.5343503035574018</v>
      </c>
      <c r="H97" s="153">
        <f>Pricing!$C97*100</f>
        <v>2.5343503035574018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2.6341027262322751</v>
      </c>
      <c r="L97" s="153">
        <f>Pricing!$D97*100</f>
        <v>2.6341027262322751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2.7517269569188363</v>
      </c>
      <c r="P97" s="153">
        <f>Pricing!$E97*100</f>
        <v>2.7517269569188363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">
        <v>226</v>
      </c>
      <c r="S97" s="153">
        <f>Pricing!$F97*100</f>
        <v>2.529423026675182</v>
      </c>
      <c r="T97" s="153">
        <f>Pricing!$F97*100</f>
        <v>2.529423026675182</v>
      </c>
      <c r="U97" s="154"/>
      <c r="V97" s="152" t="s">
        <v>607</v>
      </c>
      <c r="W97" s="153">
        <f>Pricing!$G97*100</f>
        <v>2.3302082803782751</v>
      </c>
      <c r="X97" s="153">
        <f>Pricing!$G97*100</f>
        <v>2.3302082803782751</v>
      </c>
      <c r="Y97" s="188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1.0809432526972529E-3</v>
      </c>
      <c r="AA97" s="196">
        <f>ABS(_xll.RtGet(SourceAlias,$B97,"ASK")-D97)</f>
        <v>1.0809432526972529E-3</v>
      </c>
      <c r="AB97" s="197">
        <f>ABS(_xll.RtGet(SourceAlias,$F97,"BID")-G97)</f>
        <v>1.0808945574014572E-3</v>
      </c>
      <c r="AC97" s="196">
        <f>ABS(_xll.RtGet(SourceAlias,$F97,"ASK")-H97)</f>
        <v>1.0808945574014572E-3</v>
      </c>
      <c r="AD97" s="197">
        <f>ABS(_xll.RtGet(SourceAlias,$J97,"BID")-K97)</f>
        <v>1.0808822322752043E-3</v>
      </c>
      <c r="AE97" s="196">
        <f>ABS(_xll.RtGet(SourceAlias,$J97,"ASK")-L97)</f>
        <v>1.0808822322752043E-3</v>
      </c>
      <c r="AF97" s="195">
        <f>ABS(_xll.RtGet(SourceAlias,$N97,"BID")-O97)</f>
        <v>1.0810649188361943E-3</v>
      </c>
      <c r="AG97" s="195">
        <f>ABS(_xll.RtGet(SourceAlias,$N97,"ASK")-P97)</f>
        <v>1.0810649188361943E-3</v>
      </c>
      <c r="AH97" s="197"/>
      <c r="AI97" s="196"/>
      <c r="AJ97" s="195">
        <f>ABS(_xll.RtGet(SourceAlias,$V97,"BID")-W97)</f>
        <v>2.8932562172512277E-4</v>
      </c>
      <c r="AK97" s="196">
        <f>ABS(_xll.RtGet(SourceAlias,$V97,"ASK")-X97)</f>
        <v>2.8932562172512277E-4</v>
      </c>
    </row>
    <row r="98" spans="1:37" x14ac:dyDescent="0.2">
      <c r="A98" s="71" t="str">
        <f>Pricing!$A98</f>
        <v>20Y</v>
      </c>
      <c r="B98" s="152" t="s">
        <v>150</v>
      </c>
      <c r="C98" s="153">
        <f>Pricing!$B98*100</f>
        <v>2.443868924646011</v>
      </c>
      <c r="D98" s="153">
        <f>Pricing!$B98*100</f>
        <v>2.443868924646011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2.5479999999928848</v>
      </c>
      <c r="H98" s="153">
        <f>Pricing!$C98*100</f>
        <v>2.5479999999928848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2.6478907577425446</v>
      </c>
      <c r="L98" s="153">
        <f>Pricing!$D98*100</f>
        <v>2.6478907577425446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2.7661957208332035</v>
      </c>
      <c r="P98" s="153">
        <f>Pricing!$E98*100</f>
        <v>2.7661957208332035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">
        <v>227</v>
      </c>
      <c r="S98" s="153">
        <f>Pricing!$F98*100</f>
        <v>2.5479999999998091</v>
      </c>
      <c r="T98" s="153">
        <f>Pricing!$F98*100</f>
        <v>2.5479999999998091</v>
      </c>
      <c r="U98" s="154"/>
      <c r="V98" s="152" t="s">
        <v>608</v>
      </c>
      <c r="W98" s="153">
        <f>Pricing!$G98*100</f>
        <v>2.3450000000056139</v>
      </c>
      <c r="X98" s="153">
        <f>Pricing!$G98*100</f>
        <v>2.3450000000056139</v>
      </c>
      <c r="Y98" s="188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1.0001126460110754E-3</v>
      </c>
      <c r="AA98" s="196">
        <f>ABS(_xll.RtGet(SourceAlias,$B98,"ASK")-D98)</f>
        <v>1.0001126460110754E-3</v>
      </c>
      <c r="AB98" s="197">
        <f>ABS(_xll.RtGet(SourceAlias,$F98,"BID")-G98)</f>
        <v>9.9999999288469255E-4</v>
      </c>
      <c r="AC98" s="196">
        <f>ABS(_xll.RtGet(SourceAlias,$F98,"ASK")-H98)</f>
        <v>9.9999999288469255E-4</v>
      </c>
      <c r="AD98" s="197">
        <f>ABS(_xll.RtGet(SourceAlias,$J98,"BID")-K98)</f>
        <v>9.9989074254436261E-4</v>
      </c>
      <c r="AE98" s="196">
        <f>ABS(_xll.RtGet(SourceAlias,$J98,"ASK")-L98)</f>
        <v>9.9989074254436261E-4</v>
      </c>
      <c r="AF98" s="195">
        <f>ABS(_xll.RtGet(SourceAlias,$N98,"BID")-O98)</f>
        <v>9.9976083320330034E-4</v>
      </c>
      <c r="AG98" s="195">
        <f>ABS(_xll.RtGet(SourceAlias,$N98,"ASK")-P98)</f>
        <v>9.9976083320330034E-4</v>
      </c>
      <c r="AH98" s="197"/>
      <c r="AI98" s="196"/>
      <c r="AJ98" s="195">
        <f>ABS(_xll.RtGet(SourceAlias,$V98,"BID")-W98)</f>
        <v>5.6137317017146415E-12</v>
      </c>
      <c r="AK98" s="196">
        <f>ABS(_xll.RtGet(SourceAlias,$V98,"ASK")-X98)</f>
        <v>5.6137317017146415E-12</v>
      </c>
    </row>
    <row r="99" spans="1:37" x14ac:dyDescent="0.2">
      <c r="A99" s="71" t="str">
        <f>Pricing!$A99</f>
        <v>21Y</v>
      </c>
      <c r="B99" s="152" t="s">
        <v>151</v>
      </c>
      <c r="C99" s="153">
        <f>Pricing!$B99*100</f>
        <v>2.4555555094128545</v>
      </c>
      <c r="D99" s="153">
        <f>Pricing!$B99*100</f>
        <v>2.4555555094128545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2.5595215546519663</v>
      </c>
      <c r="H99" s="153">
        <f>Pricing!$C99*100</f>
        <v>2.5595215546519663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2.6595198394132491</v>
      </c>
      <c r="L99" s="153">
        <f>Pricing!$D99*100</f>
        <v>2.6595198394132491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2.7793844072005127</v>
      </c>
      <c r="P99" s="153">
        <f>Pricing!$E99*100</f>
        <v>2.7793844072005127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">
        <v>228</v>
      </c>
      <c r="S99" s="153">
        <f>Pricing!$F99*100</f>
        <v>2.5570849789389478</v>
      </c>
      <c r="T99" s="153">
        <f>Pricing!$F99*100</f>
        <v>2.5570849789389478</v>
      </c>
      <c r="U99" s="154"/>
      <c r="V99" s="152" t="s">
        <v>609</v>
      </c>
      <c r="W99" s="153">
        <f>Pricing!$G99*100</f>
        <v>2.3572675635198133</v>
      </c>
      <c r="X99" s="153">
        <f>Pricing!$G99*100</f>
        <v>2.3572675635198133</v>
      </c>
      <c r="Y99" s="188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9.5596541285436487E-4</v>
      </c>
      <c r="AA99" s="196">
        <f>ABS(_xll.RtGet(SourceAlias,$B99,"ASK")-D99)</f>
        <v>9.5596541285436487E-4</v>
      </c>
      <c r="AB99" s="197">
        <f>ABS(_xll.RtGet(SourceAlias,$F99,"BID")-G99)</f>
        <v>9.5574865196601522E-4</v>
      </c>
      <c r="AC99" s="196">
        <f>ABS(_xll.RtGet(SourceAlias,$F99,"ASK")-H99)</f>
        <v>9.5574865196601522E-4</v>
      </c>
      <c r="AD99" s="197">
        <f>ABS(_xll.RtGet(SourceAlias,$J99,"BID")-K99)</f>
        <v>9.555104132488168E-4</v>
      </c>
      <c r="AE99" s="196">
        <f>ABS(_xll.RtGet(SourceAlias,$J99,"ASK")-L99)</f>
        <v>9.555104132488168E-4</v>
      </c>
      <c r="AF99" s="195">
        <f>ABS(_xll.RtGet(SourceAlias,$N99,"BID")-O99)</f>
        <v>9.5478120051240012E-4</v>
      </c>
      <c r="AG99" s="195">
        <f>ABS(_xll.RtGet(SourceAlias,$N99,"ASK")-P99)</f>
        <v>9.5478120051240012E-4</v>
      </c>
      <c r="AH99" s="197"/>
      <c r="AI99" s="196"/>
      <c r="AJ99" s="195">
        <f>ABS(_xll.RtGet(SourceAlias,$V99,"BID")-W99)</f>
        <v>4.8346051981296156E-4</v>
      </c>
      <c r="AK99" s="196">
        <f>ABS(_xll.RtGet(SourceAlias,$V99,"ASK")-X99)</f>
        <v>4.8346051981296156E-4</v>
      </c>
    </row>
    <row r="100" spans="1:37" x14ac:dyDescent="0.2">
      <c r="A100" s="71" t="str">
        <f>Pricing!$A100</f>
        <v>22Y</v>
      </c>
      <c r="B100" s="152" t="s">
        <v>152</v>
      </c>
      <c r="C100" s="153">
        <f>Pricing!$B100*100</f>
        <v>2.4654739609686569</v>
      </c>
      <c r="D100" s="153">
        <f>Pricing!$B100*100</f>
        <v>2.4654739609686569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2.5692139167511523</v>
      </c>
      <c r="H100" s="153">
        <f>Pricing!$C100*100</f>
        <v>2.5692139167511523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2.6692797652765252</v>
      </c>
      <c r="L100" s="153">
        <f>Pricing!$D100*100</f>
        <v>2.6692797652765252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2.7911905729783517</v>
      </c>
      <c r="P100" s="153">
        <f>Pricing!$E100*100</f>
        <v>2.7911905729783517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">
        <v>229</v>
      </c>
      <c r="S100" s="153">
        <f>Pricing!$F100*100</f>
        <v>2.5658881155428852</v>
      </c>
      <c r="T100" s="153">
        <f>Pricing!$F100*100</f>
        <v>2.5658881155428852</v>
      </c>
      <c r="U100" s="154"/>
      <c r="V100" s="152" t="s">
        <v>610</v>
      </c>
      <c r="W100" s="153">
        <f>Pricing!$G100*100</f>
        <v>2.3673022963278121</v>
      </c>
      <c r="X100" s="153">
        <f>Pricing!$G100*100</f>
        <v>2.3673022963278121</v>
      </c>
      <c r="Y100" s="188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9.4319696865685643E-4</v>
      </c>
      <c r="AA100" s="196">
        <f>ABS(_xll.RtGet(SourceAlias,$B100,"ASK")-D100)</f>
        <v>9.4319696865685643E-4</v>
      </c>
      <c r="AB100" s="197">
        <f>ABS(_xll.RtGet(SourceAlias,$F100,"BID")-G100)</f>
        <v>9.4291275115221396E-4</v>
      </c>
      <c r="AC100" s="196">
        <f>ABS(_xll.RtGet(SourceAlias,$F100,"ASK")-H100)</f>
        <v>9.4291275115221396E-4</v>
      </c>
      <c r="AD100" s="197">
        <f>ABS(_xll.RtGet(SourceAlias,$J100,"BID")-K100)</f>
        <v>9.4260427652503864E-4</v>
      </c>
      <c r="AE100" s="196">
        <f>ABS(_xll.RtGet(SourceAlias,$J100,"ASK")-L100)</f>
        <v>9.4260427652503864E-4</v>
      </c>
      <c r="AF100" s="195">
        <f>ABS(_xll.RtGet(SourceAlias,$N100,"BID")-O100)</f>
        <v>9.4128797835146827E-4</v>
      </c>
      <c r="AG100" s="195">
        <f>ABS(_xll.RtGet(SourceAlias,$N100,"ASK")-P100)</f>
        <v>9.4128797835146827E-4</v>
      </c>
      <c r="AH100" s="197"/>
      <c r="AI100" s="196"/>
      <c r="AJ100" s="195">
        <f>ABS(_xll.RtGet(SourceAlias,$V100,"BID")-W100)</f>
        <v>9.3249732781197636E-4</v>
      </c>
      <c r="AK100" s="196">
        <f>ABS(_xll.RtGet(SourceAlias,$V100,"ASK")-X100)</f>
        <v>9.3249732781197636E-4</v>
      </c>
    </row>
    <row r="101" spans="1:37" x14ac:dyDescent="0.2">
      <c r="A101" s="71" t="str">
        <f>Pricing!$A101</f>
        <v>23Y</v>
      </c>
      <c r="B101" s="152" t="s">
        <v>153</v>
      </c>
      <c r="C101" s="153">
        <f>Pricing!$B101*100</f>
        <v>2.473989542883575</v>
      </c>
      <c r="D101" s="153">
        <f>Pricing!$B101*100</f>
        <v>2.473989542883575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2.577491079809314</v>
      </c>
      <c r="H101" s="153">
        <f>Pricing!$C101*100</f>
        <v>2.577491079809314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2.6775710140605495</v>
      </c>
      <c r="L101" s="153">
        <f>Pricing!$D101*100</f>
        <v>2.6775710140605495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2.8015952839943568</v>
      </c>
      <c r="P101" s="153">
        <f>Pricing!$E101*100</f>
        <v>2.8015952839943568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">
        <v>230</v>
      </c>
      <c r="S101" s="153">
        <f>Pricing!$F101*100</f>
        <v>2.5744594577700721</v>
      </c>
      <c r="T101" s="153">
        <f>Pricing!$F101*100</f>
        <v>2.5744594577700721</v>
      </c>
      <c r="U101" s="154"/>
      <c r="V101" s="152" t="s">
        <v>611</v>
      </c>
      <c r="W101" s="153">
        <f>Pricing!$G101*100</f>
        <v>2.3755522914635754</v>
      </c>
      <c r="X101" s="153">
        <f>Pricing!$G101*100</f>
        <v>2.3755522914635754</v>
      </c>
      <c r="Y101" s="188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9.5137588357463443E-4</v>
      </c>
      <c r="AA101" s="196">
        <f>ABS(_xll.RtGet(SourceAlias,$B101,"ASK")-D101)</f>
        <v>9.5137588357463443E-4</v>
      </c>
      <c r="AB101" s="197">
        <f>ABS(_xll.RtGet(SourceAlias,$F101,"BID")-G101)</f>
        <v>9.510748093140009E-4</v>
      </c>
      <c r="AC101" s="196">
        <f>ABS(_xll.RtGet(SourceAlias,$F101,"ASK")-H101)</f>
        <v>9.510748093140009E-4</v>
      </c>
      <c r="AD101" s="197">
        <f>ABS(_xll.RtGet(SourceAlias,$J101,"BID")-K101)</f>
        <v>9.5075506054920211E-4</v>
      </c>
      <c r="AE101" s="196">
        <f>ABS(_xll.RtGet(SourceAlias,$J101,"ASK")-L101)</f>
        <v>9.5075506054920211E-4</v>
      </c>
      <c r="AF101" s="195">
        <f>ABS(_xll.RtGet(SourceAlias,$N101,"BID")-O101)</f>
        <v>9.4909899435657863E-4</v>
      </c>
      <c r="AG101" s="195">
        <f>ABS(_xll.RtGet(SourceAlias,$N101,"ASK")-P101)</f>
        <v>9.4909899435657863E-4</v>
      </c>
      <c r="AH101" s="197"/>
      <c r="AI101" s="196"/>
      <c r="AJ101" s="195">
        <f>ABS(_xll.RtGet(SourceAlias,$V101,"BID")-W101)</f>
        <v>1.1189014635752947E-3</v>
      </c>
      <c r="AK101" s="196">
        <f>ABS(_xll.RtGet(SourceAlias,$V101,"ASK")-X101)</f>
        <v>1.1189014635752947E-3</v>
      </c>
    </row>
    <row r="102" spans="1:37" x14ac:dyDescent="0.2">
      <c r="A102" s="71" t="str">
        <f>Pricing!$A102</f>
        <v>24Y</v>
      </c>
      <c r="B102" s="152" t="s">
        <v>154</v>
      </c>
      <c r="C102" s="153">
        <f>Pricing!$B102*100</f>
        <v>2.4814145422228213</v>
      </c>
      <c r="D102" s="153">
        <f>Pricing!$B102*100</f>
        <v>2.4814145422228213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2.5847041193818487</v>
      </c>
      <c r="H102" s="153">
        <f>Pricing!$C102*100</f>
        <v>2.5847041193818487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2.684733395294026</v>
      </c>
      <c r="L102" s="153">
        <f>Pricing!$D102*100</f>
        <v>2.684733395294026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2.810606104703762</v>
      </c>
      <c r="P102" s="153">
        <f>Pricing!$E102*100</f>
        <v>2.810606104703762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">
        <v>231</v>
      </c>
      <c r="S102" s="153">
        <f>Pricing!$F102*100</f>
        <v>2.5828679834725836</v>
      </c>
      <c r="T102" s="153">
        <f>Pricing!$F102*100</f>
        <v>2.5828679834725836</v>
      </c>
      <c r="U102" s="154"/>
      <c r="V102" s="152" t="s">
        <v>612</v>
      </c>
      <c r="W102" s="153">
        <f>Pricing!$G102*100</f>
        <v>2.382392179056283</v>
      </c>
      <c r="X102" s="153">
        <f>Pricing!$G102*100</f>
        <v>2.382392179056283</v>
      </c>
      <c r="Y102" s="188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9.7259222282142233E-4</v>
      </c>
      <c r="AA102" s="196">
        <f>ABS(_xll.RtGet(SourceAlias,$B102,"ASK")-D102)</f>
        <v>9.7259222282142233E-4</v>
      </c>
      <c r="AB102" s="197">
        <f>ABS(_xll.RtGet(SourceAlias,$F102,"BID")-G102)</f>
        <v>9.7231838184841379E-4</v>
      </c>
      <c r="AC102" s="196">
        <f>ABS(_xll.RtGet(SourceAlias,$F102,"ASK")-H102)</f>
        <v>9.7231838184841379E-4</v>
      </c>
      <c r="AD102" s="197">
        <f>ABS(_xll.RtGet(SourceAlias,$J102,"BID")-K102)</f>
        <v>9.7205629402585814E-4</v>
      </c>
      <c r="AE102" s="196">
        <f>ABS(_xll.RtGet(SourceAlias,$J102,"ASK")-L102)</f>
        <v>9.7205629402585814E-4</v>
      </c>
      <c r="AF102" s="195">
        <f>ABS(_xll.RtGet(SourceAlias,$N102,"BID")-O102)</f>
        <v>9.7069670376193073E-4</v>
      </c>
      <c r="AG102" s="195">
        <f>ABS(_xll.RtGet(SourceAlias,$N102,"ASK")-P102)</f>
        <v>9.7069670376193073E-4</v>
      </c>
      <c r="AH102" s="197"/>
      <c r="AI102" s="196"/>
      <c r="AJ102" s="195">
        <f>ABS(_xll.RtGet(SourceAlias,$V102,"BID")-W102)</f>
        <v>8.5558905628291271E-4</v>
      </c>
      <c r="AK102" s="196">
        <f>ABS(_xll.RtGet(SourceAlias,$V102,"ASK")-X102)</f>
        <v>8.5558905628291271E-4</v>
      </c>
    </row>
    <row r="103" spans="1:37" x14ac:dyDescent="0.2">
      <c r="A103" s="71" t="str">
        <f>Pricing!$A103</f>
        <v>25Y</v>
      </c>
      <c r="B103" s="152" t="s">
        <v>155</v>
      </c>
      <c r="C103" s="153">
        <f>Pricing!$B103*100</f>
        <v>2.4878618794718457</v>
      </c>
      <c r="D103" s="153">
        <f>Pricing!$B103*100</f>
        <v>2.4878618794718457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2.5910000000018174</v>
      </c>
      <c r="H103" s="153">
        <f>Pricing!$C103*100</f>
        <v>2.5910000000018174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2.6909047544094054</v>
      </c>
      <c r="L103" s="153">
        <f>Pricing!$D103*100</f>
        <v>2.6909047544094054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2.8180562600092487</v>
      </c>
      <c r="P103" s="153">
        <f>Pricing!$E103*100</f>
        <v>2.8180562600092487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">
        <v>232</v>
      </c>
      <c r="S103" s="153">
        <f>Pricing!$F103*100</f>
        <v>2.5909999999994686</v>
      </c>
      <c r="T103" s="153">
        <f>Pricing!$F103*100</f>
        <v>2.5909999999994686</v>
      </c>
      <c r="U103" s="154"/>
      <c r="V103" s="152" t="s">
        <v>613</v>
      </c>
      <c r="W103" s="153">
        <f>Pricing!$G103*100</f>
        <v>2.3879999999974073</v>
      </c>
      <c r="X103" s="153">
        <f>Pricing!$G103*100</f>
        <v>2.3879999999974073</v>
      </c>
      <c r="Y103" s="188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1.0002244718454456E-3</v>
      </c>
      <c r="AA103" s="196">
        <f>ABS(_xll.RtGet(SourceAlias,$B103,"ASK")-D103)</f>
        <v>1.0002244718454456E-3</v>
      </c>
      <c r="AB103" s="197">
        <f>ABS(_xll.RtGet(SourceAlias,$F103,"BID")-G103)</f>
        <v>1.000000001817547E-3</v>
      </c>
      <c r="AC103" s="196">
        <f>ABS(_xll.RtGet(SourceAlias,$F103,"ASK")-H103)</f>
        <v>1.000000001817547E-3</v>
      </c>
      <c r="AD103" s="197">
        <f>ABS(_xll.RtGet(SourceAlias,$J103,"BID")-K103)</f>
        <v>9.9978740940498412E-4</v>
      </c>
      <c r="AE103" s="196">
        <f>ABS(_xll.RtGet(SourceAlias,$J103,"ASK")-L103)</f>
        <v>9.9978740940498412E-4</v>
      </c>
      <c r="AF103" s="195">
        <f>ABS(_xll.RtGet(SourceAlias,$N103,"BID")-O103)</f>
        <v>9.9951800924857892E-4</v>
      </c>
      <c r="AG103" s="195">
        <f>ABS(_xll.RtGet(SourceAlias,$N103,"ASK")-P103)</f>
        <v>9.9951800924857892E-4</v>
      </c>
      <c r="AH103" s="197"/>
      <c r="AI103" s="196"/>
      <c r="AJ103" s="195">
        <f>ABS(_xll.RtGet(SourceAlias,$V103,"BID")-W103)</f>
        <v>2.5925928071046656E-12</v>
      </c>
      <c r="AK103" s="196">
        <f>ABS(_xll.RtGet(SourceAlias,$V103,"ASK")-X103)</f>
        <v>2.5925928071046656E-12</v>
      </c>
    </row>
    <row r="104" spans="1:37" x14ac:dyDescent="0.2">
      <c r="A104" s="71" t="str">
        <f>Pricing!$A104</f>
        <v>26Y</v>
      </c>
      <c r="B104" s="152" t="s">
        <v>156</v>
      </c>
      <c r="C104" s="153">
        <f>Pricing!$B104*100</f>
        <v>2.4936035679411535</v>
      </c>
      <c r="D104" s="153">
        <f>Pricing!$B104*100</f>
        <v>2.4936035679411535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2.5966669276215901</v>
      </c>
      <c r="H104" s="153">
        <f>Pricing!$C104*100</f>
        <v>2.5966669276215901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2.6963751978088668</v>
      </c>
      <c r="L104" s="153">
        <f>Pricing!$D104*100</f>
        <v>2.6963751978088668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2.8241094899751986</v>
      </c>
      <c r="P104" s="153">
        <f>Pricing!$E104*100</f>
        <v>2.8241094899751986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">
        <v>233</v>
      </c>
      <c r="S104" s="153">
        <f>Pricing!$F104*100</f>
        <v>2.596085409604572</v>
      </c>
      <c r="T104" s="153">
        <f>Pricing!$F104*100</f>
        <v>2.596085409604572</v>
      </c>
      <c r="U104" s="154"/>
      <c r="V104" s="152" t="s">
        <v>614</v>
      </c>
      <c r="W104" s="153">
        <f>Pricing!$G104*100</f>
        <v>2.3926865223218456</v>
      </c>
      <c r="X104" s="153">
        <f>Pricing!$G104*100</f>
        <v>2.3926865223218456</v>
      </c>
      <c r="Y104" s="188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1.0291839411533665E-3</v>
      </c>
      <c r="AA104" s="196">
        <f>ABS(_xll.RtGet(SourceAlias,$B104,"ASK")-D104)</f>
        <v>1.0291839411533665E-3</v>
      </c>
      <c r="AB104" s="197">
        <f>ABS(_xll.RtGet(SourceAlias,$F104,"BID")-G104)</f>
        <v>1.0290036215900855E-3</v>
      </c>
      <c r="AC104" s="196">
        <f>ABS(_xll.RtGet(SourceAlias,$F104,"ASK")-H104)</f>
        <v>1.0290036215900855E-3</v>
      </c>
      <c r="AD104" s="197">
        <f>ABS(_xll.RtGet(SourceAlias,$J104,"BID")-K104)</f>
        <v>1.0286648088664307E-3</v>
      </c>
      <c r="AE104" s="196">
        <f>ABS(_xll.RtGet(SourceAlias,$J104,"ASK")-L104)</f>
        <v>1.0286648088664307E-3</v>
      </c>
      <c r="AF104" s="195">
        <f>ABS(_xll.RtGet(SourceAlias,$N104,"BID")-O104)</f>
        <v>1.0295419751984447E-3</v>
      </c>
      <c r="AG104" s="195">
        <f>ABS(_xll.RtGet(SourceAlias,$N104,"ASK")-P104)</f>
        <v>1.0295419751984447E-3</v>
      </c>
      <c r="AH104" s="197"/>
      <c r="AI104" s="196"/>
      <c r="AJ104" s="195">
        <f>ABS(_xll.RtGet(SourceAlias,$V104,"BID")-W104)</f>
        <v>1.4669526781543318E-3</v>
      </c>
      <c r="AK104" s="196">
        <f>ABS(_xll.RtGet(SourceAlias,$V104,"ASK")-X104)</f>
        <v>1.4669526781543318E-3</v>
      </c>
    </row>
    <row r="105" spans="1:37" x14ac:dyDescent="0.2">
      <c r="A105" s="71" t="str">
        <f>Pricing!$A105</f>
        <v>27Y</v>
      </c>
      <c r="B105" s="152" t="s">
        <v>157</v>
      </c>
      <c r="C105" s="153">
        <f>Pricing!$B105*100</f>
        <v>2.498761405170149</v>
      </c>
      <c r="D105" s="153">
        <f>Pricing!$B105*100</f>
        <v>2.498761405170149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2.6018091201714864</v>
      </c>
      <c r="H105" s="153">
        <f>Pricing!$C105*100</f>
        <v>2.6018091201714864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2.7012842121629785</v>
      </c>
      <c r="L105" s="153">
        <f>Pricing!$D105*100</f>
        <v>2.7012842121629785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2.8290801112940582</v>
      </c>
      <c r="P105" s="153">
        <f>Pricing!$E105*100</f>
        <v>2.8290801112940582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">
        <v>234</v>
      </c>
      <c r="S105" s="153">
        <f>Pricing!$F105*100</f>
        <v>2.601013926012461</v>
      </c>
      <c r="T105" s="153">
        <f>Pricing!$F105*100</f>
        <v>2.601013926012461</v>
      </c>
      <c r="U105" s="154"/>
      <c r="V105" s="152" t="s">
        <v>615</v>
      </c>
      <c r="W105" s="153">
        <f>Pricing!$G105*100</f>
        <v>2.3966148195936343</v>
      </c>
      <c r="X105" s="153">
        <f>Pricing!$G105*100</f>
        <v>2.3966148195936343</v>
      </c>
      <c r="Y105" s="188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1.0518091701490206E-3</v>
      </c>
      <c r="AA105" s="196">
        <f>ABS(_xll.RtGet(SourceAlias,$B105,"ASK")-D105)</f>
        <v>1.0518091701490206E-3</v>
      </c>
      <c r="AB105" s="197">
        <f>ABS(_xll.RtGet(SourceAlias,$F105,"BID")-G105)</f>
        <v>1.0515321714863468E-3</v>
      </c>
      <c r="AC105" s="196">
        <f>ABS(_xll.RtGet(SourceAlias,$F105,"ASK")-H105)</f>
        <v>1.0515321714863468E-3</v>
      </c>
      <c r="AD105" s="197">
        <f>ABS(_xll.RtGet(SourceAlias,$J105,"BID")-K105)</f>
        <v>1.0507831629782416E-3</v>
      </c>
      <c r="AE105" s="196">
        <f>ABS(_xll.RtGet(SourceAlias,$J105,"ASK")-L105)</f>
        <v>1.0507831629782416E-3</v>
      </c>
      <c r="AF105" s="195">
        <f>ABS(_xll.RtGet(SourceAlias,$N105,"BID")-O105)</f>
        <v>1.0518492940581048E-3</v>
      </c>
      <c r="AG105" s="195">
        <f>ABS(_xll.RtGet(SourceAlias,$N105,"ASK")-P105)</f>
        <v>1.0518492940581048E-3</v>
      </c>
      <c r="AH105" s="197"/>
      <c r="AI105" s="196"/>
      <c r="AJ105" s="195">
        <f>ABS(_xll.RtGet(SourceAlias,$V105,"BID")-W105)</f>
        <v>3.1562814063659239E-3</v>
      </c>
      <c r="AK105" s="196">
        <f>ABS(_xll.RtGet(SourceAlias,$V105,"ASK")-X105)</f>
        <v>3.1562814063659239E-3</v>
      </c>
    </row>
    <row r="106" spans="1:37" x14ac:dyDescent="0.2">
      <c r="A106" s="71" t="str">
        <f>Pricing!$A106</f>
        <v>28Y</v>
      </c>
      <c r="B106" s="152" t="s">
        <v>158</v>
      </c>
      <c r="C106" s="153">
        <f>Pricing!$B106*100</f>
        <v>2.5034538522742582</v>
      </c>
      <c r="D106" s="153">
        <f>Pricing!$B106*100</f>
        <v>2.5034538522742582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2.6065221937214851</v>
      </c>
      <c r="H106" s="153">
        <f>Pricing!$C106*100</f>
        <v>2.6065221937214851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2.7057649232322758</v>
      </c>
      <c r="L106" s="153">
        <f>Pricing!$D106*100</f>
        <v>2.7057649232322758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2.8333235850800738</v>
      </c>
      <c r="P106" s="153">
        <f>Pricing!$E106*100</f>
        <v>2.8333235850800738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">
        <v>235</v>
      </c>
      <c r="S106" s="153">
        <f>Pricing!$F106*100</f>
        <v>2.6057976228410307</v>
      </c>
      <c r="T106" s="153">
        <f>Pricing!$F106*100</f>
        <v>2.6057976228410307</v>
      </c>
      <c r="U106" s="154"/>
      <c r="V106" s="152" t="s">
        <v>616</v>
      </c>
      <c r="W106" s="153">
        <f>Pricing!$G106*100</f>
        <v>2.3999365950493492</v>
      </c>
      <c r="X106" s="153">
        <f>Pricing!$G106*100</f>
        <v>2.3999365950493492</v>
      </c>
      <c r="Y106" s="188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1.0598252742579639E-3</v>
      </c>
      <c r="AA106" s="196">
        <f>ABS(_xll.RtGet(SourceAlias,$B106,"ASK")-D106)</f>
        <v>1.0598252742579639E-3</v>
      </c>
      <c r="AB106" s="197">
        <f>ABS(_xll.RtGet(SourceAlias,$F106,"BID")-G106)</f>
        <v>1.0591747214849789E-3</v>
      </c>
      <c r="AC106" s="196">
        <f>ABS(_xll.RtGet(SourceAlias,$F106,"ASK")-H106)</f>
        <v>1.0591747214849789E-3</v>
      </c>
      <c r="AD106" s="197">
        <f>ABS(_xll.RtGet(SourceAlias,$J106,"BID")-K106)</f>
        <v>1.0578482322758376E-3</v>
      </c>
      <c r="AE106" s="196">
        <f>ABS(_xll.RtGet(SourceAlias,$J106,"ASK")-L106)</f>
        <v>1.0578482322758376E-3</v>
      </c>
      <c r="AF106" s="195">
        <f>ABS(_xll.RtGet(SourceAlias,$N106,"BID")-O106)</f>
        <v>1.0580940800735128E-3</v>
      </c>
      <c r="AG106" s="195">
        <f>ABS(_xll.RtGet(SourceAlias,$N106,"ASK")-P106)</f>
        <v>1.0580940800735128E-3</v>
      </c>
      <c r="AH106" s="197"/>
      <c r="AI106" s="196"/>
      <c r="AJ106" s="195">
        <f>ABS(_xll.RtGet(SourceAlias,$V106,"BID")-W106)</f>
        <v>4.6514419506511473E-3</v>
      </c>
      <c r="AK106" s="196">
        <f>ABS(_xll.RtGet(SourceAlias,$V106,"ASK")-X106)</f>
        <v>4.6514419506511473E-3</v>
      </c>
    </row>
    <row r="107" spans="1:37" x14ac:dyDescent="0.2">
      <c r="A107" s="71" t="str">
        <f>Pricing!$A107</f>
        <v>29Y</v>
      </c>
      <c r="B107" s="152" t="s">
        <v>159</v>
      </c>
      <c r="C107" s="153">
        <f>Pricing!$B107*100</f>
        <v>2.5078218128776109</v>
      </c>
      <c r="D107" s="153">
        <f>Pricing!$B107*100</f>
        <v>2.5078218128776109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2.6109285610083024</v>
      </c>
      <c r="H107" s="153">
        <f>Pricing!$C107*100</f>
        <v>2.6109285610083024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2.7099702763486859</v>
      </c>
      <c r="L107" s="153">
        <f>Pricing!$D107*100</f>
        <v>2.7099702763486859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2.8371781567878349</v>
      </c>
      <c r="P107" s="153">
        <f>Pricing!$E107*100</f>
        <v>2.8371781567878349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">
        <v>236</v>
      </c>
      <c r="S107" s="153">
        <f>Pricing!$F107*100</f>
        <v>2.6104914949525724</v>
      </c>
      <c r="T107" s="153">
        <f>Pricing!$F107*100</f>
        <v>2.6104914949525724</v>
      </c>
      <c r="U107" s="154"/>
      <c r="V107" s="152" t="s">
        <v>617</v>
      </c>
      <c r="W107" s="153">
        <f>Pricing!$G107*100</f>
        <v>2.402808202699656</v>
      </c>
      <c r="X107" s="153">
        <f>Pricing!$G107*100</f>
        <v>2.402808202699656</v>
      </c>
      <c r="Y107" s="188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1.0455348776106099E-3</v>
      </c>
      <c r="AA107" s="196">
        <f>ABS(_xll.RtGet(SourceAlias,$B107,"ASK")-D107)</f>
        <v>1.0455348776106099E-3</v>
      </c>
      <c r="AB107" s="197">
        <f>ABS(_xll.RtGet(SourceAlias,$F107,"BID")-G107)</f>
        <v>1.0441060083024034E-3</v>
      </c>
      <c r="AC107" s="196">
        <f>ABS(_xll.RtGet(SourceAlias,$F107,"ASK")-H107)</f>
        <v>1.0441060083024034E-3</v>
      </c>
      <c r="AD107" s="197">
        <f>ABS(_xll.RtGet(SourceAlias,$J107,"BID")-K107)</f>
        <v>1.0422443486857169E-3</v>
      </c>
      <c r="AE107" s="196">
        <f>ABS(_xll.RtGet(SourceAlias,$J107,"ASK")-L107)</f>
        <v>1.0422443486857169E-3</v>
      </c>
      <c r="AF107" s="195">
        <f>ABS(_xll.RtGet(SourceAlias,$N107,"BID")-O107)</f>
        <v>1.0410177878346083E-3</v>
      </c>
      <c r="AG107" s="195">
        <f>ABS(_xll.RtGet(SourceAlias,$N107,"ASK")-P107)</f>
        <v>1.0410177878346083E-3</v>
      </c>
      <c r="AH107" s="197"/>
      <c r="AI107" s="196"/>
      <c r="AJ107" s="195">
        <f>ABS(_xll.RtGet(SourceAlias,$V107,"BID")-W107)</f>
        <v>5.610343300344045E-3</v>
      </c>
      <c r="AK107" s="196">
        <f>ABS(_xll.RtGet(SourceAlias,$V107,"ASK")-X107)</f>
        <v>5.610343300344045E-3</v>
      </c>
    </row>
    <row r="108" spans="1:37" x14ac:dyDescent="0.2">
      <c r="A108" s="71" t="str">
        <f>Pricing!$A108</f>
        <v>30Y</v>
      </c>
      <c r="B108" s="152" t="s">
        <v>160</v>
      </c>
      <c r="C108" s="153">
        <f>Pricing!$B108*100</f>
        <v>2.5118550558046704</v>
      </c>
      <c r="D108" s="153">
        <f>Pricing!$B108*100</f>
        <v>2.5118550558046704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2.614999999999629</v>
      </c>
      <c r="H108" s="153">
        <f>Pricing!$C108*100</f>
        <v>2.614999999999629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2.7139007930659762</v>
      </c>
      <c r="L108" s="153">
        <f>Pricing!$D108*100</f>
        <v>2.7139007930659762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2.8408066576491544</v>
      </c>
      <c r="P108" s="153">
        <f>Pricing!$E108*100</f>
        <v>2.8408066576491544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">
        <v>237</v>
      </c>
      <c r="S108" s="153">
        <f>Pricing!$F108*100</f>
        <v>2.6149999999988505</v>
      </c>
      <c r="T108" s="153">
        <f>Pricing!$F108*100</f>
        <v>2.6149999999988505</v>
      </c>
      <c r="U108" s="154"/>
      <c r="V108" s="152" t="s">
        <v>618</v>
      </c>
      <c r="W108" s="153">
        <f>Pricing!$G108*100</f>
        <v>2.4052732947866269</v>
      </c>
      <c r="X108" s="153">
        <f>Pricing!$G108*100</f>
        <v>2.4052732947866269</v>
      </c>
      <c r="Y108" s="188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1.0027938046701657E-3</v>
      </c>
      <c r="AA108" s="196">
        <f>ABS(_xll.RtGet(SourceAlias,$B108,"ASK")-D108)</f>
        <v>1.0027938046701657E-3</v>
      </c>
      <c r="AB108" s="197">
        <f>ABS(_xll.RtGet(SourceAlias,$F108,"BID")-G108)</f>
        <v>9.9999999962907538E-4</v>
      </c>
      <c r="AC108" s="196">
        <f>ABS(_xll.RtGet(SourceAlias,$F108,"ASK")-H108)</f>
        <v>9.9999999962907538E-4</v>
      </c>
      <c r="AD108" s="197">
        <f>ABS(_xll.RtGet(SourceAlias,$J108,"BID")-K108)</f>
        <v>9.9778806597594638E-4</v>
      </c>
      <c r="AE108" s="196">
        <f>ABS(_xll.RtGet(SourceAlias,$J108,"ASK")-L108)</f>
        <v>9.9778806597594638E-4</v>
      </c>
      <c r="AF108" s="195">
        <f>ABS(_xll.RtGet(SourceAlias,$N108,"BID")-O108)</f>
        <v>9.9495064915444686E-4</v>
      </c>
      <c r="AG108" s="195">
        <f>ABS(_xll.RtGet(SourceAlias,$N108,"ASK")-P108)</f>
        <v>9.9495064915444686E-4</v>
      </c>
      <c r="AH108" s="197"/>
      <c r="AI108" s="196"/>
      <c r="AJ108" s="195">
        <f>ABS(_xll.RtGet(SourceAlias,$V108,"BID")-W108)</f>
        <v>5.7267052133731511E-3</v>
      </c>
      <c r="AK108" s="196">
        <f>ABS(_xll.RtGet(SourceAlias,$V108,"ASK")-X108)</f>
        <v>5.7267052133731511E-3</v>
      </c>
    </row>
    <row r="109" spans="1:37" hidden="1" outlineLevel="1" x14ac:dyDescent="0.2">
      <c r="A109" s="71" t="str">
        <f>Pricing!$A109</f>
        <v>31Y</v>
      </c>
      <c r="B109" s="152" t="s">
        <v>161</v>
      </c>
      <c r="C109" s="153">
        <f>Pricing!$B109*100</f>
        <v>2.5156602237086103</v>
      </c>
      <c r="D109" s="153">
        <f>Pricing!$B109*100</f>
        <v>2.5156602237086103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2.6188328577296804</v>
      </c>
      <c r="H109" s="153">
        <f>Pricing!$C109*100</f>
        <v>2.6188328577296804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2.7176653629280167</v>
      </c>
      <c r="L109" s="153">
        <f>Pricing!$D109*100</f>
        <v>2.7176653629280167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2.8444183855167018</v>
      </c>
      <c r="P109" s="153">
        <f>Pricing!$E109*100</f>
        <v>2.8444183855167018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">
        <v>238</v>
      </c>
      <c r="S109" s="153">
        <f>Pricing!$F109*100</f>
        <v>2.6173570451417962</v>
      </c>
      <c r="T109" s="153">
        <f>Pricing!$F109*100</f>
        <v>2.6173570451417962</v>
      </c>
      <c r="U109" s="154"/>
      <c r="V109" s="152" t="s">
        <v>622</v>
      </c>
      <c r="W109" s="153">
        <f>Pricing!$G109*100</f>
        <v>2.4074663456708958</v>
      </c>
      <c r="X109" s="153">
        <f>Pricing!$G109*100</f>
        <v>2.4074663456708958</v>
      </c>
      <c r="Y109" s="188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162</v>
      </c>
      <c r="C110" s="153">
        <f>Pricing!$B110*100</f>
        <v>2.5192011222843917</v>
      </c>
      <c r="D110" s="153">
        <f>Pricing!$B110*100</f>
        <v>2.5192011222843917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2.6223908604157447</v>
      </c>
      <c r="H110" s="153">
        <f>Pricing!$C110*100</f>
        <v>2.6223908604157447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2.7212102892097945</v>
      </c>
      <c r="L110" s="153">
        <f>Pricing!$D110*100</f>
        <v>2.7212102892097945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2.8479337091861932</v>
      </c>
      <c r="P110" s="153">
        <f>Pricing!$E110*100</f>
        <v>2.8479337091861932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">
        <v>239</v>
      </c>
      <c r="S110" s="153">
        <f>Pricing!$F110*100</f>
        <v>2.6196242311622195</v>
      </c>
      <c r="T110" s="153">
        <f>Pricing!$F110*100</f>
        <v>2.6196242311622195</v>
      </c>
      <c r="U110" s="154"/>
      <c r="V110" s="152" t="s">
        <v>623</v>
      </c>
      <c r="W110" s="153">
        <f>Pricing!$G110*100</f>
        <v>2.4094740745563286</v>
      </c>
      <c r="X110" s="153">
        <f>Pricing!$G110*100</f>
        <v>2.4094740745563286</v>
      </c>
      <c r="Y110" s="188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163</v>
      </c>
      <c r="C111" s="153">
        <f>Pricing!$B111*100</f>
        <v>2.5224134488816894</v>
      </c>
      <c r="D111" s="153">
        <f>Pricing!$B111*100</f>
        <v>2.5224134488816894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2.6256116951608699</v>
      </c>
      <c r="H111" s="153">
        <f>Pricing!$C111*100</f>
        <v>2.6256116951608699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2.7244511724637581</v>
      </c>
      <c r="L111" s="153">
        <f>Pricing!$D111*100</f>
        <v>2.7244511724637581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2.8512188802260785</v>
      </c>
      <c r="P111" s="153">
        <f>Pricing!$E111*100</f>
        <v>2.8512188802260785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">
        <v>240</v>
      </c>
      <c r="S111" s="153">
        <f>Pricing!$F111*100</f>
        <v>2.6218083467649289</v>
      </c>
      <c r="T111" s="153">
        <f>Pricing!$F111*100</f>
        <v>2.6218083467649289</v>
      </c>
      <c r="U111" s="154"/>
      <c r="V111" s="152" t="s">
        <v>624</v>
      </c>
      <c r="W111" s="153">
        <f>Pricing!$G111*100</f>
        <v>2.4113640886273733</v>
      </c>
      <c r="X111" s="153">
        <f>Pricing!$G111*100</f>
        <v>2.4113640886273733</v>
      </c>
      <c r="Y111" s="188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164</v>
      </c>
      <c r="C112" s="153">
        <f>Pricing!$B112*100</f>
        <v>2.5252242681783468</v>
      </c>
      <c r="D112" s="153">
        <f>Pricing!$B112*100</f>
        <v>2.5252242681783468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2.6284240133744299</v>
      </c>
      <c r="H112" s="153">
        <f>Pricing!$C112*100</f>
        <v>2.6284240133744299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2.7272969047793372</v>
      </c>
      <c r="L112" s="153">
        <f>Pricing!$D112*100</f>
        <v>2.7272969047793372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2.8541385716823542</v>
      </c>
      <c r="P112" s="153">
        <f>Pricing!$E112*100</f>
        <v>2.8541385716823542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">
        <v>241</v>
      </c>
      <c r="S112" s="153">
        <f>Pricing!$F112*100</f>
        <v>2.6239006506619416</v>
      </c>
      <c r="T112" s="153">
        <f>Pricing!$F112*100</f>
        <v>2.6239006506619416</v>
      </c>
      <c r="U112" s="154"/>
      <c r="V112" s="152" t="s">
        <v>625</v>
      </c>
      <c r="W112" s="153">
        <f>Pricing!$G112*100</f>
        <v>2.4131823872413039</v>
      </c>
      <c r="X112" s="153">
        <f>Pricing!$G112*100</f>
        <v>2.4131823872413039</v>
      </c>
      <c r="Y112" s="188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165</v>
      </c>
      <c r="C113" s="153">
        <f>Pricing!$B113*100</f>
        <v>2.5276160468417164</v>
      </c>
      <c r="D113" s="153">
        <f>Pricing!$B113*100</f>
        <v>2.5276160468417164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2.6308121541573013</v>
      </c>
      <c r="H113" s="153">
        <f>Pricing!$C113*100</f>
        <v>2.6308121541573013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2.7297157774802532</v>
      </c>
      <c r="L113" s="153">
        <f>Pricing!$D113*100</f>
        <v>2.7297157774802532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2.8566252737304847</v>
      </c>
      <c r="P113" s="153">
        <f>Pricing!$E113*100</f>
        <v>2.8566252737304847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">
        <v>242</v>
      </c>
      <c r="S113" s="153">
        <f>Pricing!$F113*100</f>
        <v>2.62592942047766</v>
      </c>
      <c r="T113" s="153">
        <f>Pricing!$F113*100</f>
        <v>2.62592942047766</v>
      </c>
      <c r="U113" s="154"/>
      <c r="V113" s="152" t="s">
        <v>626</v>
      </c>
      <c r="W113" s="153">
        <f>Pricing!$G113*100</f>
        <v>2.4149999999995164</v>
      </c>
      <c r="X113" s="153">
        <f>Pricing!$G113*100</f>
        <v>2.4149999999995164</v>
      </c>
      <c r="Y113" s="188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166</v>
      </c>
      <c r="C114" s="153">
        <f>Pricing!$B114*100</f>
        <v>2.5295132281422683</v>
      </c>
      <c r="D114" s="153">
        <f>Pricing!$B114*100</f>
        <v>2.5295132281422683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2.6327016398514109</v>
      </c>
      <c r="H114" s="153">
        <f>Pricing!$C114*100</f>
        <v>2.6327016398514109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2.7316210245422896</v>
      </c>
      <c r="L114" s="153">
        <f>Pricing!$D114*100</f>
        <v>2.7316210245422896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2.8585649842349321</v>
      </c>
      <c r="P114" s="153">
        <f>Pricing!$E114*100</f>
        <v>2.8585649842349321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">
        <v>243</v>
      </c>
      <c r="S114" s="153">
        <f>Pricing!$F114*100</f>
        <v>2.6278644033757717</v>
      </c>
      <c r="T114" s="153">
        <f>Pricing!$F114*100</f>
        <v>2.6278644033757717</v>
      </c>
      <c r="U114" s="154"/>
      <c r="V114" s="152" t="s">
        <v>627</v>
      </c>
      <c r="W114" s="153">
        <f>Pricing!$G114*100</f>
        <v>2.4167815619910544</v>
      </c>
      <c r="X114" s="153">
        <f>Pricing!$G114*100</f>
        <v>2.4167815619910544</v>
      </c>
      <c r="Y114" s="188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167</v>
      </c>
      <c r="C115" s="153">
        <f>Pricing!$B115*100</f>
        <v>2.5309142063897654</v>
      </c>
      <c r="D115" s="153">
        <f>Pricing!$B115*100</f>
        <v>2.5309142063897654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2.6340928293540795</v>
      </c>
      <c r="H115" s="153">
        <f>Pricing!$C115*100</f>
        <v>2.6340928293540795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2.7330159488308658</v>
      </c>
      <c r="L115" s="153">
        <f>Pricing!$D115*100</f>
        <v>2.7330159488308658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2.8599677328513438</v>
      </c>
      <c r="P115" s="153">
        <f>Pricing!$E115*100</f>
        <v>2.8599677328513438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">
        <v>244</v>
      </c>
      <c r="S115" s="153">
        <f>Pricing!$F115*100</f>
        <v>2.629739020850256</v>
      </c>
      <c r="T115" s="153">
        <f>Pricing!$F115*100</f>
        <v>2.629739020850256</v>
      </c>
      <c r="U115" s="154"/>
      <c r="V115" s="152" t="s">
        <v>628</v>
      </c>
      <c r="W115" s="153">
        <f>Pricing!$G115*100</f>
        <v>2.418367194548265</v>
      </c>
      <c r="X115" s="153">
        <f>Pricing!$G115*100</f>
        <v>2.418367194548265</v>
      </c>
      <c r="Y115" s="188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168</v>
      </c>
      <c r="C116" s="153">
        <f>Pricing!$B116*100</f>
        <v>2.5317846792645575</v>
      </c>
      <c r="D116" s="153">
        <f>Pricing!$B116*100</f>
        <v>2.5317846792645575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2.6349528312784072</v>
      </c>
      <c r="H116" s="153">
        <f>Pricing!$C116*100</f>
        <v>2.6349528312784072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2.7338721225711562</v>
      </c>
      <c r="L116" s="153">
        <f>Pricing!$D116*100</f>
        <v>2.7338721225711562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2.8608151199797263</v>
      </c>
      <c r="P116" s="153">
        <f>Pricing!$E116*100</f>
        <v>2.8608151199797263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">
        <v>245</v>
      </c>
      <c r="S116" s="153">
        <f>Pricing!$F116*100</f>
        <v>2.6315505969534412</v>
      </c>
      <c r="T116" s="153">
        <f>Pricing!$F116*100</f>
        <v>2.6315505969534412</v>
      </c>
      <c r="U116" s="154"/>
      <c r="V116" s="152" t="s">
        <v>629</v>
      </c>
      <c r="W116" s="153">
        <f>Pricing!$G116*100</f>
        <v>2.419546008061753</v>
      </c>
      <c r="X116" s="153">
        <f>Pricing!$G116*100</f>
        <v>2.419546008061753</v>
      </c>
      <c r="Y116" s="188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169</v>
      </c>
      <c r="C117" s="153">
        <f>Pricing!$B117*100</f>
        <v>2.5321026154353632</v>
      </c>
      <c r="D117" s="153">
        <f>Pricing!$B117*100</f>
        <v>2.5321026154353632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2.6352608948765992</v>
      </c>
      <c r="H117" s="153">
        <f>Pricing!$C117*100</f>
        <v>2.6352608948765992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2.7341728473761928</v>
      </c>
      <c r="L117" s="153">
        <f>Pricing!$D117*100</f>
        <v>2.7341728473761928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2.8610995473174463</v>
      </c>
      <c r="P117" s="153">
        <f>Pricing!$E117*100</f>
        <v>2.8610995473174463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">
        <v>246</v>
      </c>
      <c r="S117" s="153">
        <f>Pricing!$F117*100</f>
        <v>2.6333030707065679</v>
      </c>
      <c r="T117" s="153">
        <f>Pricing!$F117*100</f>
        <v>2.6333030707065679</v>
      </c>
      <c r="U117" s="154"/>
      <c r="V117" s="152" t="s">
        <v>630</v>
      </c>
      <c r="W117" s="153">
        <f>Pricing!$G117*100</f>
        <v>2.4201412822700297</v>
      </c>
      <c r="X117" s="153">
        <f>Pricing!$G117*100</f>
        <v>2.4201412822700297</v>
      </c>
      <c r="Y117" s="188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170</v>
      </c>
      <c r="C118" s="153">
        <f>Pricing!$B118*100</f>
        <v>2.5318498836096803</v>
      </c>
      <c r="D118" s="153">
        <f>Pricing!$B118*100</f>
        <v>2.5318498836096803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2.6349999999995899</v>
      </c>
      <c r="H118" s="153">
        <f>Pricing!$C118*100</f>
        <v>2.6349999999995899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2.733904633263128</v>
      </c>
      <c r="L118" s="153">
        <f>Pricing!$D118*100</f>
        <v>2.733904633263128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2.8608154254360483</v>
      </c>
      <c r="P118" s="153">
        <f>Pricing!$E118*100</f>
        <v>2.8608154254360483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">
        <v>247</v>
      </c>
      <c r="S118" s="153">
        <f>Pricing!$F118*100</f>
        <v>2.6349999999998919</v>
      </c>
      <c r="T118" s="153">
        <f>Pricing!$F118*100</f>
        <v>2.6349999999998919</v>
      </c>
      <c r="U118" s="154"/>
      <c r="V118" s="152" t="s">
        <v>619</v>
      </c>
      <c r="W118" s="153">
        <f>Pricing!$G118*100</f>
        <v>2.4199999999996424</v>
      </c>
      <c r="X118" s="153">
        <f>Pricing!$G118*100</f>
        <v>2.4199999999996424</v>
      </c>
      <c r="Y118" s="188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3.6439031969592861E-7</v>
      </c>
      <c r="AA118" s="196">
        <f>ABS(_xll.RtGet(SourceAlias,$B118,"ASK")-D118)</f>
        <v>3.6439031969592861E-7</v>
      </c>
      <c r="AB118" s="197">
        <f>ABS(_xll.RtGet(SourceAlias,$F118,"BID")-G118)</f>
        <v>4.1033842990145786E-13</v>
      </c>
      <c r="AC118" s="196">
        <f>ABS(_xll.RtGet(SourceAlias,$F118,"ASK")-H118)</f>
        <v>4.1033842990145786E-13</v>
      </c>
      <c r="AD118" s="197">
        <f>ABS(_xll.RtGet(SourceAlias,$J118,"BID")-K118)</f>
        <v>2.6826312771177641E-7</v>
      </c>
      <c r="AE118" s="196">
        <f>ABS(_xll.RtGet(SourceAlias,$J118,"ASK")-L118)</f>
        <v>2.6826312771177641E-7</v>
      </c>
      <c r="AF118" s="195">
        <f>ABS(_xll.RtGet(SourceAlias,$N118,"BID")-O118)</f>
        <v>6.1243604809746444E-7</v>
      </c>
      <c r="AG118" s="195">
        <f>ABS(_xll.RtGet(SourceAlias,$N118,"ASK")-P118)</f>
        <v>6.1243604809746444E-7</v>
      </c>
      <c r="AH118" s="197"/>
      <c r="AI118" s="196"/>
      <c r="AJ118" s="195">
        <f>ABS(_xll.RtGet(SourceAlias,$V118,"BID")-W118)</f>
        <v>9.9999999964239805E-4</v>
      </c>
      <c r="AK118" s="196">
        <f>ABS(_xll.RtGet(SourceAlias,$V118,"ASK")-X118)</f>
        <v>9.9999999964239805E-4</v>
      </c>
    </row>
    <row r="119" spans="1:37" hidden="1" outlineLevel="1" x14ac:dyDescent="0.2">
      <c r="A119" s="71" t="str">
        <f>Pricing!$A119</f>
        <v>41Y</v>
      </c>
      <c r="B119" s="152" t="s">
        <v>171</v>
      </c>
      <c r="C119" s="153">
        <f>Pricing!$B119*100</f>
        <v>2.5310290797614416</v>
      </c>
      <c r="D119" s="153">
        <f>Pricing!$B119*100</f>
        <v>2.5310290797614416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2.6341735580123129</v>
      </c>
      <c r="H119" s="153">
        <f>Pricing!$C119*100</f>
        <v>2.6341735580123129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2.7330734874846963</v>
      </c>
      <c r="L119" s="153">
        <f>Pricing!$D119*100</f>
        <v>2.7330734874846963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2.8599744570540553</v>
      </c>
      <c r="P119" s="153">
        <f>Pricing!$E119*100</f>
        <v>2.8599744570540553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">
        <v>248</v>
      </c>
      <c r="S119" s="153">
        <f>Pricing!$F119*100</f>
        <v>2.6331070035836324</v>
      </c>
      <c r="T119" s="153">
        <f>Pricing!$F119*100</f>
        <v>2.6331070035836324</v>
      </c>
      <c r="U119" s="154"/>
      <c r="V119" s="152" t="s">
        <v>631</v>
      </c>
      <c r="W119" s="153">
        <f>Pricing!$G119*100</f>
        <v>2.4190464218090204</v>
      </c>
      <c r="X119" s="153">
        <f>Pricing!$G119*100</f>
        <v>2.4190464218090204</v>
      </c>
      <c r="Y119" s="188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172</v>
      </c>
      <c r="C120" s="153">
        <f>Pricing!$B120*100</f>
        <v>2.5297351585831698</v>
      </c>
      <c r="D120" s="153">
        <f>Pricing!$B120*100</f>
        <v>2.5297351585831698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2.6328759165592737</v>
      </c>
      <c r="H120" s="153">
        <f>Pricing!$C120*100</f>
        <v>2.6328759165592737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2.7317731094502293</v>
      </c>
      <c r="L120" s="153">
        <f>Pricing!$D120*100</f>
        <v>2.7317731094502293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2.8586687268093818</v>
      </c>
      <c r="P120" s="153">
        <f>Pricing!$E120*100</f>
        <v>2.8586687268093818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">
        <v>249</v>
      </c>
      <c r="S120" s="153">
        <f>Pricing!$F120*100</f>
        <v>2.631190440116753</v>
      </c>
      <c r="T120" s="153">
        <f>Pricing!$F120*100</f>
        <v>2.631190440116753</v>
      </c>
      <c r="U120" s="154"/>
      <c r="V120" s="152" t="s">
        <v>632</v>
      </c>
      <c r="W120" s="153">
        <f>Pricing!$G120*100</f>
        <v>2.4174699774789197</v>
      </c>
      <c r="X120" s="153">
        <f>Pricing!$G120*100</f>
        <v>2.4174699774789197</v>
      </c>
      <c r="Y120" s="188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173</v>
      </c>
      <c r="C121" s="153">
        <f>Pricing!$B121*100</f>
        <v>2.5280589967779004</v>
      </c>
      <c r="D121" s="153">
        <f>Pricing!$B121*100</f>
        <v>2.5280589967779004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2.6311976523652514</v>
      </c>
      <c r="H121" s="153">
        <f>Pricing!$C121*100</f>
        <v>2.6311976523652514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2.7300937292005245</v>
      </c>
      <c r="L121" s="153">
        <f>Pricing!$D121*100</f>
        <v>2.7300937292005245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2.8569876315792375</v>
      </c>
      <c r="P121" s="153">
        <f>Pricing!$E121*100</f>
        <v>2.8569876315792375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">
        <v>250</v>
      </c>
      <c r="S121" s="153">
        <f>Pricing!$F121*100</f>
        <v>2.6292388059799503</v>
      </c>
      <c r="T121" s="153">
        <f>Pricing!$F121*100</f>
        <v>2.6292388059799503</v>
      </c>
      <c r="U121" s="154"/>
      <c r="V121" s="152" t="s">
        <v>633</v>
      </c>
      <c r="W121" s="153">
        <f>Pricing!$G121*100</f>
        <v>2.4154786233493479</v>
      </c>
      <c r="X121" s="153">
        <f>Pricing!$G121*100</f>
        <v>2.4154786233493479</v>
      </c>
      <c r="Y121" s="188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174</v>
      </c>
      <c r="C122" s="153">
        <f>Pricing!$B122*100</f>
        <v>2.5260887135019292</v>
      </c>
      <c r="D122" s="153">
        <f>Pricing!$B122*100</f>
        <v>2.5260887135019292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2.6292263765408479</v>
      </c>
      <c r="H122" s="153">
        <f>Pricing!$C122*100</f>
        <v>2.6292263765408479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2.7281222647050947</v>
      </c>
      <c r="L122" s="153">
        <f>Pricing!$D122*100</f>
        <v>2.7281222647050947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2.8550165140086214</v>
      </c>
      <c r="P122" s="153">
        <f>Pricing!$E122*100</f>
        <v>2.8550165140086214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">
        <v>251</v>
      </c>
      <c r="S122" s="153">
        <f>Pricing!$F122*100</f>
        <v>2.6272602636177216</v>
      </c>
      <c r="T122" s="153">
        <f>Pricing!$F122*100</f>
        <v>2.6272602636177216</v>
      </c>
      <c r="U122" s="154"/>
      <c r="V122" s="152" t="s">
        <v>634</v>
      </c>
      <c r="W122" s="153">
        <f>Pricing!$G122*100</f>
        <v>2.4132667471733056</v>
      </c>
      <c r="X122" s="153">
        <f>Pricing!$G122*100</f>
        <v>2.4132667471733056</v>
      </c>
      <c r="Y122" s="188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175</v>
      </c>
      <c r="C123" s="153">
        <f>Pricing!$B123*100</f>
        <v>2.5238962525587372</v>
      </c>
      <c r="D123" s="153">
        <f>Pricing!$B123*100</f>
        <v>2.5238962525587372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2.627033702428486</v>
      </c>
      <c r="H123" s="153">
        <f>Pricing!$C123*100</f>
        <v>2.627033702428486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2.7259298825014078</v>
      </c>
      <c r="L123" s="153">
        <f>Pricing!$D123*100</f>
        <v>2.7259298825014078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2.8528255094359833</v>
      </c>
      <c r="P123" s="153">
        <f>Pricing!$E123*100</f>
        <v>2.8528255094359833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">
        <v>252</v>
      </c>
      <c r="S123" s="153">
        <f>Pricing!$F123*100</f>
        <v>2.6252540229873982</v>
      </c>
      <c r="T123" s="153">
        <f>Pricing!$F123*100</f>
        <v>2.6252540229873982</v>
      </c>
      <c r="U123" s="154"/>
      <c r="V123" s="152" t="s">
        <v>635</v>
      </c>
      <c r="W123" s="153">
        <f>Pricing!$G123*100</f>
        <v>2.4109999999982326</v>
      </c>
      <c r="X123" s="153">
        <f>Pricing!$G123*100</f>
        <v>2.4109999999982326</v>
      </c>
      <c r="Y123" s="188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176</v>
      </c>
      <c r="C124" s="153">
        <f>Pricing!$B124*100</f>
        <v>2.5215495170635571</v>
      </c>
      <c r="D124" s="153">
        <f>Pricing!$B124*100</f>
        <v>2.5215495170635571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2.6246872194442123</v>
      </c>
      <c r="H124" s="153">
        <f>Pricing!$C124*100</f>
        <v>2.6246872194442123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2.7235837869038741</v>
      </c>
      <c r="L124" s="153">
        <f>Pricing!$D124*100</f>
        <v>2.7235837869038741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2.8504809956937831</v>
      </c>
      <c r="P124" s="153">
        <f>Pricing!$E124*100</f>
        <v>2.8504809956937831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">
        <v>253</v>
      </c>
      <c r="S124" s="153">
        <f>Pricing!$F124*100</f>
        <v>2.6232232123936323</v>
      </c>
      <c r="T124" s="153">
        <f>Pricing!$F124*100</f>
        <v>2.6232232123936323</v>
      </c>
      <c r="U124" s="154"/>
      <c r="V124" s="152" t="s">
        <v>636</v>
      </c>
      <c r="W124" s="153">
        <f>Pricing!$G124*100</f>
        <v>2.4088071902906947</v>
      </c>
      <c r="X124" s="153">
        <f>Pricing!$G124*100</f>
        <v>2.4088071902906947</v>
      </c>
      <c r="Y124" s="188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177</v>
      </c>
      <c r="C125" s="153">
        <f>Pricing!$B125*100</f>
        <v>2.5191325457160665</v>
      </c>
      <c r="D125" s="153">
        <f>Pricing!$B125*100</f>
        <v>2.5191325457160665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2.6222706169430685</v>
      </c>
      <c r="H125" s="153">
        <f>Pricing!$C125*100</f>
        <v>2.6222706169430685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2.72116729634438</v>
      </c>
      <c r="L125" s="153">
        <f>Pricing!$D125*100</f>
        <v>2.72116729634438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2.848065528794324</v>
      </c>
      <c r="P125" s="153">
        <f>Pricing!$E125*100</f>
        <v>2.848065528794324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">
        <v>254</v>
      </c>
      <c r="S125" s="153">
        <f>Pricing!$F125*100</f>
        <v>2.6211893873336054</v>
      </c>
      <c r="T125" s="153">
        <f>Pricing!$F125*100</f>
        <v>2.6211893873336054</v>
      </c>
      <c r="U125" s="154"/>
      <c r="V125" s="152" t="s">
        <v>637</v>
      </c>
      <c r="W125" s="153">
        <f>Pricing!$G125*100</f>
        <v>2.4067272439019596</v>
      </c>
      <c r="X125" s="153">
        <f>Pricing!$G125*100</f>
        <v>2.4067272439019596</v>
      </c>
      <c r="Y125" s="188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178</v>
      </c>
      <c r="C126" s="153">
        <f>Pricing!$B126*100</f>
        <v>2.5166833438439817</v>
      </c>
      <c r="D126" s="153">
        <f>Pricing!$B126*100</f>
        <v>2.5166833438439817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2.6198219814301265</v>
      </c>
      <c r="H126" s="153">
        <f>Pricing!$C126*100</f>
        <v>2.6198219814301265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2.7187187079769735</v>
      </c>
      <c r="L126" s="153">
        <f>Pricing!$D126*100</f>
        <v>2.7187187079769735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2.8456178304282651</v>
      </c>
      <c r="P126" s="153">
        <f>Pricing!$E126*100</f>
        <v>2.8456178304282651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">
        <v>255</v>
      </c>
      <c r="S126" s="153">
        <f>Pricing!$F126*100</f>
        <v>2.6191417031474216</v>
      </c>
      <c r="T126" s="153">
        <f>Pricing!$F126*100</f>
        <v>2.6191417031474216</v>
      </c>
      <c r="U126" s="154"/>
      <c r="V126" s="152" t="s">
        <v>638</v>
      </c>
      <c r="W126" s="153">
        <f>Pricing!$G126*100</f>
        <v>2.4047384196878303</v>
      </c>
      <c r="X126" s="153">
        <f>Pricing!$G126*100</f>
        <v>2.4047384196878303</v>
      </c>
      <c r="Y126" s="188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179</v>
      </c>
      <c r="C127" s="153">
        <f>Pricing!$B127*100</f>
        <v>2.5142386553521736</v>
      </c>
      <c r="D127" s="153">
        <f>Pricing!$B127*100</f>
        <v>2.5142386553521736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2.6173780712417294</v>
      </c>
      <c r="H127" s="153">
        <f>Pricing!$C127*100</f>
        <v>2.6173780712417294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2.7162748815640558</v>
      </c>
      <c r="L127" s="153">
        <f>Pricing!$D127*100</f>
        <v>2.7162748815640558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2.8431749705098723</v>
      </c>
      <c r="P127" s="153">
        <f>Pricing!$E127*100</f>
        <v>2.8431749705098723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">
        <v>256</v>
      </c>
      <c r="S127" s="153">
        <f>Pricing!$F127*100</f>
        <v>2.6170730456943363</v>
      </c>
      <c r="T127" s="153">
        <f>Pricing!$F127*100</f>
        <v>2.6170730456943363</v>
      </c>
      <c r="U127" s="154"/>
      <c r="V127" s="152" t="s">
        <v>639</v>
      </c>
      <c r="W127" s="153">
        <f>Pricing!$G127*100</f>
        <v>2.4028265090632548</v>
      </c>
      <c r="X127" s="153">
        <f>Pricing!$G127*100</f>
        <v>2.4028265090632548</v>
      </c>
      <c r="Y127" s="188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180</v>
      </c>
      <c r="C128" s="153">
        <f>Pricing!$B128*100</f>
        <v>2.5118598145667215</v>
      </c>
      <c r="D128" s="153">
        <f>Pricing!$B128*100</f>
        <v>2.5118598145667215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2.6149999999999998</v>
      </c>
      <c r="H128" s="153">
        <f>Pricing!$C128*100</f>
        <v>2.6149999999999998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2.7138967036689787</v>
      </c>
      <c r="L128" s="153">
        <f>Pricing!$D128*100</f>
        <v>2.7138967036689787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2.8407973208768844</v>
      </c>
      <c r="P128" s="153">
        <f>Pricing!$E128*100</f>
        <v>2.8407973208768844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">
        <v>257</v>
      </c>
      <c r="S128" s="153">
        <f>Pricing!$F128*100</f>
        <v>2.6150000000000491</v>
      </c>
      <c r="T128" s="153">
        <f>Pricing!$F128*100</f>
        <v>2.6150000000000491</v>
      </c>
      <c r="U128" s="154"/>
      <c r="V128" s="152" t="s">
        <v>620</v>
      </c>
      <c r="W128" s="153">
        <f>Pricing!$G128*100</f>
        <v>2.4009999999998834</v>
      </c>
      <c r="X128" s="153">
        <f>Pricing!$G128*100</f>
        <v>2.4009999999998834</v>
      </c>
      <c r="Y128" s="188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9.9961056672137616E-4</v>
      </c>
      <c r="AA128" s="196">
        <f>ABS(_xll.RtGet(SourceAlias,$B128,"ASK")-D128)</f>
        <v>9.9961056672137616E-4</v>
      </c>
      <c r="AB128" s="197">
        <f>ABS(_xll.RtGet(SourceAlias,$F128,"BID")-G128)</f>
        <v>9.9999999999988987E-4</v>
      </c>
      <c r="AC128" s="196">
        <f>ABS(_xll.RtGet(SourceAlias,$F128,"ASK")-H128)</f>
        <v>9.9999999999988987E-4</v>
      </c>
      <c r="AD128" s="197">
        <f>ABS(_xll.RtGet(SourceAlias,$J128,"BID")-K128)</f>
        <v>1.0002916689786367E-3</v>
      </c>
      <c r="AE128" s="196">
        <f>ABS(_xll.RtGet(SourceAlias,$J128,"ASK")-L128)</f>
        <v>1.0002916689786367E-3</v>
      </c>
      <c r="AF128" s="195">
        <f>ABS(_xll.RtGet(SourceAlias,$N128,"BID")-O128)</f>
        <v>1.0006668768842708E-3</v>
      </c>
      <c r="AG128" s="195">
        <f>ABS(_xll.RtGet(SourceAlias,$N128,"ASK")-P128)</f>
        <v>1.0006668768842708E-3</v>
      </c>
      <c r="AH128" s="197"/>
      <c r="AI128" s="196"/>
      <c r="AJ128" s="195">
        <f>ABS(_xll.RtGet(SourceAlias,$V128,"BID")-W128)</f>
        <v>9.999999998830944E-4</v>
      </c>
      <c r="AK128" s="196">
        <f>ABS(_xll.RtGet(SourceAlias,$V128,"ASK")-X128)</f>
        <v>9.999999998830944E-4</v>
      </c>
    </row>
    <row r="129" spans="1:37" hidden="1" outlineLevel="1" x14ac:dyDescent="0.2">
      <c r="A129" s="71" t="str">
        <f>Pricing!$A129</f>
        <v>51Y</v>
      </c>
      <c r="B129" s="152" t="s">
        <v>181</v>
      </c>
      <c r="C129" s="153">
        <f>Pricing!$B129*100</f>
        <v>2.5095730747955658</v>
      </c>
      <c r="D129" s="153">
        <f>Pricing!$B129*100</f>
        <v>2.5095730747955658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2.6127140129480737</v>
      </c>
      <c r="H129" s="153">
        <f>Pricing!$C129*100</f>
        <v>2.6127140129480737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2.7116104649094144</v>
      </c>
      <c r="L129" s="153">
        <f>Pricing!$D129*100</f>
        <v>2.7116104649094144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2.8385112365842149</v>
      </c>
      <c r="P129" s="153">
        <f>Pricing!$E129*100</f>
        <v>2.8385112365842149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">
        <v>258</v>
      </c>
      <c r="S129" s="153">
        <f>Pricing!$F129*100</f>
        <v>2.6129670271469005</v>
      </c>
      <c r="T129" s="153">
        <f>Pricing!$F129*100</f>
        <v>2.6129670271469005</v>
      </c>
      <c r="U129" s="154"/>
      <c r="V129" s="152" t="s">
        <v>640</v>
      </c>
      <c r="W129" s="153">
        <f>Pricing!$G129*100</f>
        <v>2.3992496084431667</v>
      </c>
      <c r="X129" s="153">
        <f>Pricing!$G129*100</f>
        <v>2.3992496084431667</v>
      </c>
      <c r="Y129" s="188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182</v>
      </c>
      <c r="C130" s="153">
        <f>Pricing!$B130*100</f>
        <v>2.5073699092893258</v>
      </c>
      <c r="D130" s="153">
        <f>Pricing!$B130*100</f>
        <v>2.5073699092893258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2.6105116544713294</v>
      </c>
      <c r="H130" s="153">
        <f>Pricing!$C130*100</f>
        <v>2.6105116544713294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2.7094078302315783</v>
      </c>
      <c r="L130" s="153">
        <f>Pricing!$D130*100</f>
        <v>2.7094078302315783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2.8363086633522578</v>
      </c>
      <c r="P130" s="153">
        <f>Pricing!$E130*100</f>
        <v>2.8363086633522578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">
        <v>259</v>
      </c>
      <c r="S130" s="153">
        <f>Pricing!$F130*100</f>
        <v>2.6110093651963142</v>
      </c>
      <c r="T130" s="153">
        <f>Pricing!$F130*100</f>
        <v>2.6110093651963142</v>
      </c>
      <c r="U130" s="154"/>
      <c r="V130" s="152" t="s">
        <v>641</v>
      </c>
      <c r="W130" s="153">
        <f>Pricing!$G130*100</f>
        <v>2.3975634697596471</v>
      </c>
      <c r="X130" s="153">
        <f>Pricing!$G130*100</f>
        <v>2.3975634697596471</v>
      </c>
      <c r="Y130" s="188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183</v>
      </c>
      <c r="C131" s="153">
        <f>Pricing!$B131*100</f>
        <v>2.5052711190387864</v>
      </c>
      <c r="D131" s="153">
        <f>Pricing!$B131*100</f>
        <v>2.5052711190387864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2.608413511052218</v>
      </c>
      <c r="H131" s="153">
        <f>Pricing!$C131*100</f>
        <v>2.608413511052218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2.7073091267087044</v>
      </c>
      <c r="L131" s="153">
        <f>Pricing!$D131*100</f>
        <v>2.7073091267087044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2.8342093540262172</v>
      </c>
      <c r="P131" s="153">
        <f>Pricing!$E131*100</f>
        <v>2.8342093540262172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">
        <v>260</v>
      </c>
      <c r="S131" s="153">
        <f>Pricing!$F131*100</f>
        <v>2.6091448987299355</v>
      </c>
      <c r="T131" s="153">
        <f>Pricing!$F131*100</f>
        <v>2.6091448987299355</v>
      </c>
      <c r="U131" s="154"/>
      <c r="V131" s="152" t="s">
        <v>642</v>
      </c>
      <c r="W131" s="153">
        <f>Pricing!$G131*100</f>
        <v>2.3959568071792927</v>
      </c>
      <c r="X131" s="153">
        <f>Pricing!$G131*100</f>
        <v>2.3959568071792927</v>
      </c>
      <c r="Y131" s="188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184</v>
      </c>
      <c r="C132" s="153">
        <f>Pricing!$B132*100</f>
        <v>2.503251076063485</v>
      </c>
      <c r="D132" s="153">
        <f>Pricing!$B132*100</f>
        <v>2.503251076063485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2.6063941306107536</v>
      </c>
      <c r="H132" s="153">
        <f>Pricing!$C132*100</f>
        <v>2.6063941306107536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2.7052891561987242</v>
      </c>
      <c r="L132" s="153">
        <f>Pricing!$D132*100</f>
        <v>2.7052891561987242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2.8321886657194466</v>
      </c>
      <c r="P132" s="153">
        <f>Pricing!$E132*100</f>
        <v>2.8321886657194466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">
        <v>261</v>
      </c>
      <c r="S132" s="153">
        <f>Pricing!$F132*100</f>
        <v>2.6073512848266209</v>
      </c>
      <c r="T132" s="153">
        <f>Pricing!$F132*100</f>
        <v>2.6073512848266209</v>
      </c>
      <c r="U132" s="154"/>
      <c r="V132" s="152" t="s">
        <v>643</v>
      </c>
      <c r="W132" s="153">
        <f>Pricing!$G132*100</f>
        <v>2.394410558368782</v>
      </c>
      <c r="X132" s="153">
        <f>Pricing!$G132*100</f>
        <v>2.394410558368782</v>
      </c>
      <c r="Y132" s="188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185</v>
      </c>
      <c r="C133" s="153">
        <f>Pricing!$B133*100</f>
        <v>2.5013104952988061</v>
      </c>
      <c r="D133" s="153">
        <f>Pricing!$B133*100</f>
        <v>2.5013104952988061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2.6044541852767438</v>
      </c>
      <c r="H133" s="153">
        <f>Pricing!$C133*100</f>
        <v>2.6044541852767438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2.7033485548882226</v>
      </c>
      <c r="L133" s="153">
        <f>Pricing!$D133*100</f>
        <v>2.7033485548882226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2.8302471649343932</v>
      </c>
      <c r="P133" s="153">
        <f>Pricing!$E133*100</f>
        <v>2.8302471649343932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">
        <v>262</v>
      </c>
      <c r="S133" s="153">
        <f>Pricing!$F133*100</f>
        <v>2.605629020730746</v>
      </c>
      <c r="T133" s="153">
        <f>Pricing!$F133*100</f>
        <v>2.605629020730746</v>
      </c>
      <c r="U133" s="154"/>
      <c r="V133" s="152" t="s">
        <v>644</v>
      </c>
      <c r="W133" s="153">
        <f>Pricing!$G133*100</f>
        <v>2.3929251333821946</v>
      </c>
      <c r="X133" s="153">
        <f>Pricing!$G133*100</f>
        <v>2.3929251333821946</v>
      </c>
      <c r="Y133" s="188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186</v>
      </c>
      <c r="C134" s="153">
        <f>Pricing!$B134*100</f>
        <v>2.4994452315623685</v>
      </c>
      <c r="D134" s="153">
        <f>Pricing!$B134*100</f>
        <v>2.4994452315623685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2.6025895332298306</v>
      </c>
      <c r="H134" s="153">
        <f>Pricing!$C134*100</f>
        <v>2.6025895332298306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2.7014832003019835</v>
      </c>
      <c r="L134" s="153">
        <f>Pricing!$D134*100</f>
        <v>2.7014832003019835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2.8283807761516599</v>
      </c>
      <c r="P134" s="153">
        <f>Pricing!$E134*100</f>
        <v>2.8283807761516599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">
        <v>263</v>
      </c>
      <c r="S134" s="153">
        <f>Pricing!$F134*100</f>
        <v>2.6039743992057569</v>
      </c>
      <c r="T134" s="153">
        <f>Pricing!$F134*100</f>
        <v>2.6039743992057569</v>
      </c>
      <c r="U134" s="154"/>
      <c r="V134" s="152" t="s">
        <v>645</v>
      </c>
      <c r="W134" s="153">
        <f>Pricing!$G134*100</f>
        <v>2.3914973608088124</v>
      </c>
      <c r="X134" s="153">
        <f>Pricing!$G134*100</f>
        <v>2.3914973608088124</v>
      </c>
      <c r="Y134" s="188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187</v>
      </c>
      <c r="C135" s="153">
        <f>Pricing!$B135*100</f>
        <v>2.4976388709639359</v>
      </c>
      <c r="D135" s="153">
        <f>Pricing!$B135*100</f>
        <v>2.4976388709639359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2.6007838735385733</v>
      </c>
      <c r="H135" s="153">
        <f>Pricing!$C135*100</f>
        <v>2.6007838735385733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2.6996769557917566</v>
      </c>
      <c r="L135" s="153">
        <f>Pricing!$D135*100</f>
        <v>2.6996769557917566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2.8265737239917241</v>
      </c>
      <c r="P135" s="153">
        <f>Pricing!$E135*100</f>
        <v>2.8265737239917241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">
        <v>264</v>
      </c>
      <c r="S135" s="153">
        <f>Pricing!$F135*100</f>
        <v>2.6023731275982636</v>
      </c>
      <c r="T135" s="153">
        <f>Pricing!$F135*100</f>
        <v>2.6023731275982636</v>
      </c>
      <c r="U135" s="154"/>
      <c r="V135" s="152" t="s">
        <v>646</v>
      </c>
      <c r="W135" s="153">
        <f>Pricing!$G135*100</f>
        <v>2.390115037572607</v>
      </c>
      <c r="X135" s="153">
        <f>Pricing!$G135*100</f>
        <v>2.390115037572607</v>
      </c>
      <c r="Y135" s="188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188</v>
      </c>
      <c r="C136" s="153">
        <f>Pricing!$B136*100</f>
        <v>2.49591746330867</v>
      </c>
      <c r="D136" s="153">
        <f>Pricing!$B136*100</f>
        <v>2.49591746330867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2.599062994354707</v>
      </c>
      <c r="H136" s="153">
        <f>Pricing!$C136*100</f>
        <v>2.599062994354707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2.6979552832225262</v>
      </c>
      <c r="L136" s="153">
        <f>Pricing!$D136*100</f>
        <v>2.6979552832225262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2.8248507686120981</v>
      </c>
      <c r="P136" s="153">
        <f>Pricing!$E136*100</f>
        <v>2.8248507686120981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">
        <v>265</v>
      </c>
      <c r="S136" s="153">
        <f>Pricing!$F136*100</f>
        <v>2.600847589709403</v>
      </c>
      <c r="T136" s="153">
        <f>Pricing!$F136*100</f>
        <v>2.600847589709403</v>
      </c>
      <c r="U136" s="154"/>
      <c r="V136" s="152" t="s">
        <v>647</v>
      </c>
      <c r="W136" s="153">
        <f>Pricing!$G136*100</f>
        <v>2.3887972615070665</v>
      </c>
      <c r="X136" s="153">
        <f>Pricing!$G136*100</f>
        <v>2.3887972615070665</v>
      </c>
      <c r="Y136" s="188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189</v>
      </c>
      <c r="C137" s="153">
        <f>Pricing!$B137*100</f>
        <v>2.4942601833145237</v>
      </c>
      <c r="D137" s="153">
        <f>Pricing!$B137*100</f>
        <v>2.4942601833145237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2.5974062237571207</v>
      </c>
      <c r="H137" s="153">
        <f>Pricing!$C137*100</f>
        <v>2.5974062237571207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2.6962977230958476</v>
      </c>
      <c r="L137" s="153">
        <f>Pricing!$D137*100</f>
        <v>2.6962977230958476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2.8231919112344843</v>
      </c>
      <c r="P137" s="153">
        <f>Pricing!$E137*100</f>
        <v>2.8231919112344843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">
        <v>266</v>
      </c>
      <c r="S137" s="153">
        <f>Pricing!$F137*100</f>
        <v>2.5993796737957249</v>
      </c>
      <c r="T137" s="153">
        <f>Pricing!$F137*100</f>
        <v>2.5993796737957249</v>
      </c>
      <c r="U137" s="154"/>
      <c r="V137" s="152" t="s">
        <v>648</v>
      </c>
      <c r="W137" s="153">
        <f>Pricing!$G137*100</f>
        <v>2.3875285768142458</v>
      </c>
      <c r="X137" s="153">
        <f>Pricing!$G137*100</f>
        <v>2.3875285768142458</v>
      </c>
      <c r="Y137" s="188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190</v>
      </c>
      <c r="C138" s="156">
        <f>Pricing!$B138*100</f>
        <v>2.4926601718943608</v>
      </c>
      <c r="D138" s="156">
        <f>Pricing!$B138*100</f>
        <v>2.4926601718943608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2.5958067368305784</v>
      </c>
      <c r="H138" s="156">
        <f>Pricing!$C138*100</f>
        <v>2.5958067368305784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2.6946975073763175</v>
      </c>
      <c r="L138" s="156">
        <f>Pricing!$D138*100</f>
        <v>2.6946975073763175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2.8215905114218973</v>
      </c>
      <c r="P138" s="156">
        <f>Pricing!$E138*100</f>
        <v>2.8215905114218973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">
        <v>267</v>
      </c>
      <c r="S138" s="156">
        <f>Pricing!$F138*100</f>
        <v>2.5979633594692224</v>
      </c>
      <c r="T138" s="156">
        <f>Pricing!$F138*100</f>
        <v>2.5979633594692224</v>
      </c>
      <c r="U138" s="157"/>
      <c r="V138" s="155" t="s">
        <v>621</v>
      </c>
      <c r="W138" s="156">
        <f>Pricing!$G138*100</f>
        <v>2.3863038416339442</v>
      </c>
      <c r="X138" s="156">
        <f>Pricing!$G138*100</f>
        <v>2.3863038416339442</v>
      </c>
      <c r="Y138" s="189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2.053576894360809E-3</v>
      </c>
      <c r="AA138" s="199">
        <f>ABS(_xll.RtGet(SourceAlias,$B138,"ASK")-D138)</f>
        <v>2.053576894360809E-3</v>
      </c>
      <c r="AB138" s="198">
        <f>ABS(_xll.RtGet(SourceAlias,$F138,"BID")-G138)</f>
        <v>2.0501158305781253E-3</v>
      </c>
      <c r="AC138" s="199">
        <f>ABS(_xll.RtGet(SourceAlias,$F138,"ASK")-H138)</f>
        <v>2.0501158305781253E-3</v>
      </c>
      <c r="AD138" s="198">
        <f>ABS(_xll.RtGet(SourceAlias,$J138,"BID")-K138)</f>
        <v>2.0503483763172348E-3</v>
      </c>
      <c r="AE138" s="199">
        <f>ABS(_xll.RtGet(SourceAlias,$J138,"ASK")-L138)</f>
        <v>2.0503483763172348E-3</v>
      </c>
      <c r="AF138" s="200">
        <f>ABS(_xll.RtGet(SourceAlias,$N138,"BID")-O138)</f>
        <v>2.0506474218970894E-3</v>
      </c>
      <c r="AG138" s="200">
        <f>ABS(_xll.RtGet(SourceAlias,$N138,"ASK")-P138)</f>
        <v>2.0506474218970894E-3</v>
      </c>
      <c r="AH138" s="198"/>
      <c r="AI138" s="199"/>
      <c r="AJ138" s="200">
        <f>ABS(_xll.RtGet(SourceAlias,$V138,"BID")-W138)</f>
        <v>8.2207263394407093E-4</v>
      </c>
      <c r="AK138" s="199">
        <f>ABS(_xll.RtGet(SourceAlias,$V138,"ASK")-X138)</f>
        <v>8.2207263394407093E-4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K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37" x14ac:dyDescent="0.2">
      <c r="A1" s="4" t="s">
        <v>107</v>
      </c>
      <c r="B1" s="128" t="s">
        <v>97</v>
      </c>
      <c r="C1" s="130">
        <f>Contribution!Contribute</f>
        <v>0</v>
      </c>
      <c r="D1" s="3" t="s">
        <v>116</v>
      </c>
    </row>
    <row r="2" spans="1:37" ht="12" thickBot="1" x14ac:dyDescent="0.25">
      <c r="A2" s="3">
        <v>0</v>
      </c>
      <c r="B2" s="128" t="s">
        <v>98</v>
      </c>
      <c r="C2" s="129" t="s">
        <v>99</v>
      </c>
      <c r="D2" s="1" t="s">
        <v>115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  <c r="Z3" s="190" t="s">
        <v>677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  <c r="Z4" s="207" t="s">
        <v>63</v>
      </c>
      <c r="AA4" s="208"/>
      <c r="AB4" s="207" t="s">
        <v>64</v>
      </c>
      <c r="AC4" s="209"/>
      <c r="AD4" s="208" t="s">
        <v>65</v>
      </c>
      <c r="AE4" s="208"/>
      <c r="AF4" s="207" t="s">
        <v>0</v>
      </c>
      <c r="AG4" s="209"/>
      <c r="AH4" s="208" t="s">
        <v>649</v>
      </c>
      <c r="AI4" s="208"/>
      <c r="AJ4" s="207" t="s">
        <v>103</v>
      </c>
      <c r="AK4" s="209"/>
    </row>
    <row r="5" spans="1:37" hidden="1" outlineLevel="1" x14ac:dyDescent="0.2">
      <c r="A5" s="132" t="str">
        <f>Pricing!$A5</f>
        <v>ON</v>
      </c>
      <c r="B5" s="147" t="s">
        <v>122</v>
      </c>
      <c r="C5" s="148">
        <f>Pricing!$B5*100</f>
        <v>0.18218271652070683</v>
      </c>
      <c r="D5" s="148">
        <f>Pricing!$B5*100</f>
        <v>0.18218271652070683</v>
      </c>
      <c r="E5" s="146" t="str">
        <f>IF(Contribute="abcd",IF($A$2&lt;&gt;-1,_xll.RtContribute(SourceAlias,B5,Fields,C5:D5,"SCOPE:SERVER"),_xll.RtContribute(SourceAlias,"DDS_INSERT_S",$A$2:$C$2,B5:D5,"SCOPE:SERVER FTC:ALL")),"stopped")</f>
        <v>stopped</v>
      </c>
      <c r="F5" s="147" t="s">
        <v>191</v>
      </c>
      <c r="G5" s="148">
        <f>Pricing!$C5*100</f>
        <v>0.27215538143909868</v>
      </c>
      <c r="H5" s="148">
        <f>Pricing!$C5*100</f>
        <v>0.27215538143909868</v>
      </c>
      <c r="I5" s="146" t="str">
        <f>IF(Contribute="abcd",IF($A$2&lt;&gt;-1,_xll.RtContribute(SourceAlias,F5,Fields,G5:H5,"SCOPE:SERVER"),_xll.RtContribute(SourceAlias,"DDS_INSERT_S",$A$2:$C$2,F5:H5,"SCOPE:SERVER FTC:ALL")),"stopped")</f>
        <v>stopped</v>
      </c>
      <c r="J5" s="147" t="s">
        <v>268</v>
      </c>
      <c r="K5" s="148">
        <f>Pricing!$D5*100</f>
        <v>0.4155716911631302</v>
      </c>
      <c r="L5" s="148">
        <f>Pricing!$D5*100</f>
        <v>0.4155716911631302</v>
      </c>
      <c r="M5" s="146" t="str">
        <f>IF(Contribute="abcd",IF($A$2&lt;&gt;-1,_xll.RtContribute(SourceAlias,J5,Fields,K5:L5,"SCOPE:SERVER"),_xll.RtContribute(SourceAlias,"DDS_INSERT_S",$A$2:$C$2,J5:L5,"SCOPE:SERVER FTC:ALL")),"stopped")</f>
        <v>stopped</v>
      </c>
      <c r="N5" s="147" t="s">
        <v>353</v>
      </c>
      <c r="O5" s="148">
        <f>Pricing!$E5*100</f>
        <v>0.35354929981235017</v>
      </c>
      <c r="P5" s="148">
        <f>Pricing!$E5*100</f>
        <v>0.35354929981235017</v>
      </c>
      <c r="Q5" s="146" t="str">
        <f>IF(Contribute="abcd",IF($A$2&lt;&gt;-1,_xll.RtContribute(SourceAlias,N5,Fields,O5:P5,"SCOPE:SERVER"),_xll.RtContribute(SourceAlias,"DDS_INSERT_S",$A$2:$C$2,N5:P5,"SCOPE:SERVER FTC:ALL")),"stopped")</f>
        <v>stopped</v>
      </c>
      <c r="R5" s="147"/>
      <c r="S5" s="148">
        <f>Pricing!$F5*100</f>
        <v>0.27999999999384073</v>
      </c>
      <c r="T5" s="148">
        <f>Pricing!$F5*100</f>
        <v>0.27999999999384073</v>
      </c>
      <c r="U5" s="146"/>
      <c r="V5" s="147" t="str">
        <f>"USD_CURVE_OIS_"&amp;A5</f>
        <v>USD_CURVE_OIS_ON</v>
      </c>
      <c r="W5" s="148">
        <f>Pricing!$G5*100</f>
        <v>0.27999999999384073</v>
      </c>
      <c r="X5" s="148">
        <f>Pricing!$G5*100</f>
        <v>0.27999999999384073</v>
      </c>
      <c r="Y5" s="146" t="str">
        <f>IF(Contribute="abcd",IF($A$2&lt;&gt;-1,_xll.RtContribute(SourceAlias,V5,Fields,W5:X5,"SCOPE:SERVER"),_xll.RtContribute(SourceAlias,"DDS_INSERT_S",$A$2:$C$2,V5:X5,"SCOPE:SERVER FTC:ALL")),"stopped")</f>
        <v>stopped</v>
      </c>
      <c r="Z5" s="193"/>
      <c r="AA5" s="194"/>
      <c r="AB5" s="193"/>
      <c r="AC5" s="194"/>
      <c r="AD5" s="193"/>
      <c r="AE5" s="194"/>
      <c r="AF5" s="195"/>
      <c r="AG5" s="195"/>
      <c r="AH5" s="197"/>
      <c r="AI5" s="196"/>
      <c r="AJ5" s="195"/>
      <c r="AK5" s="196"/>
    </row>
    <row r="6" spans="1:37" hidden="1" outlineLevel="1" x14ac:dyDescent="0.2">
      <c r="A6" s="132" t="str">
        <f>Pricing!$A6</f>
        <v>TN</v>
      </c>
      <c r="B6" s="147" t="s">
        <v>123</v>
      </c>
      <c r="C6" s="148">
        <f>Pricing!$B6*100</f>
        <v>0.18218271652070683</v>
      </c>
      <c r="D6" s="148">
        <f>Pricing!$B6*100</f>
        <v>0.18218271652070683</v>
      </c>
      <c r="E6" s="146" t="str">
        <f>IF(Contribute="abcd",IF($A$2&lt;&gt;-1,_xll.RtContribute(SourceAlias,B6,Fields,C6:D6,"SCOPE:SERVER"),_xll.RtContribute(SourceAlias,"DDS_INSERT_S",$A$2:$C$2,B6:D6,"SCOPE:SERVER FTC:ALL")),"stopped")</f>
        <v>stopped</v>
      </c>
      <c r="F6" s="147" t="s">
        <v>192</v>
      </c>
      <c r="G6" s="148">
        <f>Pricing!$C6*100</f>
        <v>0.27215538143909868</v>
      </c>
      <c r="H6" s="148">
        <f>Pricing!$C6*100</f>
        <v>0.27215538143909868</v>
      </c>
      <c r="I6" s="146" t="str">
        <f>IF(Contribute="abcd",IF($A$2&lt;&gt;-1,_xll.RtContribute(SourceAlias,F6,Fields,G6:H6,"SCOPE:SERVER"),_xll.RtContribute(SourceAlias,"DDS_INSERT_S",$A$2:$C$2,F6:H6,"SCOPE:SERVER FTC:ALL")),"stopped")</f>
        <v>stopped</v>
      </c>
      <c r="J6" s="147" t="s">
        <v>269</v>
      </c>
      <c r="K6" s="148">
        <f>Pricing!$D6*100</f>
        <v>0.4155716911631302</v>
      </c>
      <c r="L6" s="148">
        <f>Pricing!$D6*100</f>
        <v>0.4155716911631302</v>
      </c>
      <c r="M6" s="146" t="str">
        <f>IF(Contribute="abcd",IF($A$2&lt;&gt;-1,_xll.RtContribute(SourceAlias,J6,Fields,K6:L6,"SCOPE:SERVER"),_xll.RtContribute(SourceAlias,"DDS_INSERT_S",$A$2:$C$2,J6:L6,"SCOPE:SERVER FTC:ALL")),"stopped")</f>
        <v>stopped</v>
      </c>
      <c r="N6" s="147" t="s">
        <v>354</v>
      </c>
      <c r="O6" s="148">
        <f>Pricing!$E6*100</f>
        <v>0.35354929981235017</v>
      </c>
      <c r="P6" s="148">
        <f>Pricing!$E6*100</f>
        <v>0.35354929981235017</v>
      </c>
      <c r="Q6" s="146" t="str">
        <f>IF(Contribute="abcd",IF($A$2&lt;&gt;-1,_xll.RtContribute(SourceAlias,N6,Fields,O6:P6,"SCOPE:SERVER"),_xll.RtContribute(SourceAlias,"DDS_INSERT_S",$A$2:$C$2,N6:P6,"SCOPE:SERVER FTC:ALL")),"stopped")</f>
        <v>stopped</v>
      </c>
      <c r="R6" s="147"/>
      <c r="S6" s="148">
        <f>Pricing!$F6*100</f>
        <v>0.28000000000183434</v>
      </c>
      <c r="T6" s="148">
        <f>Pricing!$F6*100</f>
        <v>0.28000000000183434</v>
      </c>
      <c r="U6" s="146"/>
      <c r="V6" s="147" t="str">
        <f>"USD_CURVE_OIS_"&amp;A6</f>
        <v>USD_CURVE_OIS_TN</v>
      </c>
      <c r="W6" s="148">
        <f>Pricing!$G6*100</f>
        <v>0.27999999996985991</v>
      </c>
      <c r="X6" s="148">
        <f>Pricing!$G6*100</f>
        <v>0.27999999996985991</v>
      </c>
      <c r="Y6" s="146" t="str">
        <f>IF(Contribute="abcd",IF($A$2&lt;&gt;-1,_xll.RtContribute(SourceAlias,V6,Fields,W6:X6,"SCOPE:SERVER"),_xll.RtContribute(SourceAlias,"DDS_INSERT_S",$A$2:$C$2,V6:X6,"SCOPE:SERVER FTC:ALL")),"stopped")</f>
        <v>stopped</v>
      </c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 t="s">
        <v>124</v>
      </c>
      <c r="C7" s="150">
        <f>Pricing!$B7*100</f>
        <v>0.18218271652070683</v>
      </c>
      <c r="D7" s="150">
        <f>Pricing!$B7*100</f>
        <v>0.18218271652070683</v>
      </c>
      <c r="E7" s="151" t="str">
        <f>IF(Contribute="abcd",IF($A$2&lt;&gt;-1,_xll.RtContribute(SourceAlias,B7,Fields,C7:D7,"SCOPE:SERVER"),_xll.RtContribute(SourceAlias,"DDS_INSERT_S",$A$2:$C$2,B7:D7,"SCOPE:SERVER FTC:ALL")),"stopped")</f>
        <v>stopped</v>
      </c>
      <c r="F7" s="149" t="s">
        <v>193</v>
      </c>
      <c r="G7" s="150">
        <f>Pricing!$C7*100</f>
        <v>0.27215538143909868</v>
      </c>
      <c r="H7" s="150">
        <f>Pricing!$C7*100</f>
        <v>0.27215538143909868</v>
      </c>
      <c r="I7" s="151" t="str">
        <f>IF(Contribute="abcd",IF($A$2&lt;&gt;-1,_xll.RtContribute(SourceAlias,F7,Fields,G7:H7,"SCOPE:SERVER"),_xll.RtContribute(SourceAlias,"DDS_INSERT_S",$A$2:$C$2,F7:H7,"SCOPE:SERVER FTC:ALL")),"stopped")</f>
        <v>stopped</v>
      </c>
      <c r="J7" s="149" t="s">
        <v>270</v>
      </c>
      <c r="K7" s="150">
        <f>Pricing!$D7*100</f>
        <v>0.4155716911631302</v>
      </c>
      <c r="L7" s="150">
        <f>Pricing!$D7*100</f>
        <v>0.4155716911631302</v>
      </c>
      <c r="M7" s="151" t="str">
        <f>IF(Contribute="abcd",IF($A$2&lt;&gt;-1,_xll.RtContribute(SourceAlias,J7,Fields,K7:L7,"SCOPE:SERVER"),_xll.RtContribute(SourceAlias,"DDS_INSERT_S",$A$2:$C$2,J7:L7,"SCOPE:SERVER FTC:ALL")),"stopped")</f>
        <v>stopped</v>
      </c>
      <c r="N7" s="149" t="s">
        <v>355</v>
      </c>
      <c r="O7" s="150">
        <f>Pricing!$E7*100</f>
        <v>0.35354929981235017</v>
      </c>
      <c r="P7" s="150">
        <f>Pricing!$E7*100</f>
        <v>0.35354929981235017</v>
      </c>
      <c r="Q7" s="151" t="str">
        <f>IF(Contribute="abcd",IF($A$2&lt;&gt;-1,_xll.RtContribute(SourceAlias,N7,Fields,O7:P7,"SCOPE:SERVER"),_xll.RtContribute(SourceAlias,"DDS_INSERT_S",$A$2:$C$2,N7:P7,"SCOPE:SERVER FTC:ALL")),"stopped")</f>
        <v>stopped</v>
      </c>
      <c r="R7" s="149" t="s">
        <v>495</v>
      </c>
      <c r="S7" s="150">
        <f>Pricing!$F7*100</f>
        <v>0.27999999999384073</v>
      </c>
      <c r="T7" s="150">
        <f>Pricing!$F7*100</f>
        <v>0.27999999999384073</v>
      </c>
      <c r="U7" s="151"/>
      <c r="V7" s="149" t="str">
        <f>"USD_CURVE_OIS_"&amp;A7</f>
        <v>USD_CURVE_OIS_SN</v>
      </c>
      <c r="W7" s="150">
        <f>Pricing!$G7*100</f>
        <v>0.23074624088259554</v>
      </c>
      <c r="X7" s="150">
        <f>Pricing!$G7*100</f>
        <v>0.23074624088259554</v>
      </c>
      <c r="Y7" s="151" t="str">
        <f>IF(Contribute="abcd",IF($A$2&lt;&gt;-1,_xll.RtContribute(SourceAlias,V7,Fields,W7:X7,"SCOPE:SERVER"),_xll.RtContribute(SourceAlias,"DDS_INSERT_S",$A$2:$C$2,V7:X7,"SCOPE:SERVER FTC:ALL")),"stopped")</f>
        <v>stopped</v>
      </c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434</v>
      </c>
      <c r="C8" s="153">
        <f>Pricing!$B8*100</f>
        <v>0.18179999999023977</v>
      </c>
      <c r="D8" s="153">
        <f>Pricing!$B8*100</f>
        <v>0.18179999999023977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449</v>
      </c>
      <c r="G8" s="153">
        <f>Pricing!$C8*100</f>
        <v>0.27213869488981346</v>
      </c>
      <c r="H8" s="153">
        <f>Pricing!$C8*100</f>
        <v>0.27213869488981346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464</v>
      </c>
      <c r="K8" s="153">
        <f>Pricing!$D8*100</f>
        <v>0.41520866311322324</v>
      </c>
      <c r="L8" s="153">
        <f>Pricing!$D8*100</f>
        <v>0.41520866311322324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479</v>
      </c>
      <c r="O8" s="153">
        <f>Pricing!$E8*100</f>
        <v>0.35387386129975035</v>
      </c>
      <c r="P8" s="153">
        <f>Pricing!$E8*100</f>
        <v>0.35387386129975035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510</v>
      </c>
      <c r="S8" s="153">
        <f>Pricing!$F8*100</f>
        <v>0.13850000000013651</v>
      </c>
      <c r="T8" s="153">
        <f>Pricing!$F8*100</f>
        <v>0.13850000000013651</v>
      </c>
      <c r="U8" s="154"/>
      <c r="V8" s="152" t="str">
        <f>"USD_CURVE_OIS_1W"</f>
        <v>USD_CURVE_OIS_1W</v>
      </c>
      <c r="W8" s="153">
        <f>Pricing!$G8*100</f>
        <v>0.12899999999633444</v>
      </c>
      <c r="X8" s="153">
        <f>Pricing!$G8*100</f>
        <v>0.12899999999633444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/>
      <c r="AA8" s="196"/>
      <c r="AB8" s="197"/>
      <c r="AC8" s="196"/>
      <c r="AD8" s="197"/>
      <c r="AE8" s="196"/>
      <c r="AF8" s="195"/>
      <c r="AG8" s="195"/>
      <c r="AH8" s="193"/>
      <c r="AI8" s="194"/>
      <c r="AJ8" s="195">
        <f>ABS(_xll.RtGet(SourceAlias,$V8,"BID")-W8)</f>
        <v>3.6655678492536481E-12</v>
      </c>
      <c r="AK8" s="196">
        <f>ABS(_xll.RtGet(SourceAlias,$V8,"ASK")-X8)</f>
        <v>3.6655678492536481E-12</v>
      </c>
    </row>
    <row r="9" spans="1:37" x14ac:dyDescent="0.2">
      <c r="A9" s="71" t="str">
        <f>Pricing!$A9</f>
        <v>2W</v>
      </c>
      <c r="B9" s="152" t="s">
        <v>435</v>
      </c>
      <c r="C9" s="153">
        <f>Pricing!$B9*100</f>
        <v>0.18081928467842243</v>
      </c>
      <c r="D9" s="153">
        <f>Pricing!$B9*100</f>
        <v>0.18081928467842243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450</v>
      </c>
      <c r="G9" s="153">
        <f>Pricing!$C9*100</f>
        <v>0.27207588570567409</v>
      </c>
      <c r="H9" s="153">
        <f>Pricing!$C9*100</f>
        <v>0.27207588570567409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465</v>
      </c>
      <c r="K9" s="153">
        <f>Pricing!$D9*100</f>
        <v>0.41406948233608476</v>
      </c>
      <c r="L9" s="153">
        <f>Pricing!$D9*100</f>
        <v>0.41406948233608476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480</v>
      </c>
      <c r="O9" s="153">
        <f>Pricing!$E9*100</f>
        <v>0.35484817125303841</v>
      </c>
      <c r="P9" s="153">
        <f>Pricing!$E9*100</f>
        <v>0.35484817125303841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496</v>
      </c>
      <c r="S9" s="153">
        <f>Pricing!$F9*100</f>
        <v>0.14953199999994432</v>
      </c>
      <c r="T9" s="153">
        <f>Pricing!$F9*100</f>
        <v>0.14953199999994432</v>
      </c>
      <c r="U9" s="154"/>
      <c r="V9" s="152" t="str">
        <f t="shared" ref="V9:V22" si="0">"USD_CURVE_OIS_"&amp;A9</f>
        <v>USD_CURVE_OIS_2W</v>
      </c>
      <c r="W9" s="153">
        <f>Pricing!$G9*100</f>
        <v>0.12599999993196626</v>
      </c>
      <c r="X9" s="153">
        <f>Pricing!$G9*100</f>
        <v>0.12599999993196626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/>
      <c r="AA9" s="196"/>
      <c r="AB9" s="197"/>
      <c r="AC9" s="196"/>
      <c r="AD9" s="197"/>
      <c r="AE9" s="196"/>
      <c r="AF9" s="195"/>
      <c r="AG9" s="195"/>
      <c r="AH9" s="197"/>
      <c r="AI9" s="196"/>
      <c r="AJ9" s="195">
        <f>ABS(_xll.RtGet(SourceAlias,$V9,"BID")-W9)</f>
        <v>6.8033745304063586E-11</v>
      </c>
      <c r="AK9" s="196">
        <f>ABS(_xll.RtGet(SourceAlias,$V9,"ASK")-X9)</f>
        <v>6.8033745304063586E-11</v>
      </c>
    </row>
    <row r="10" spans="1:37" x14ac:dyDescent="0.2">
      <c r="A10" s="63" t="str">
        <f>Pricing!$A10</f>
        <v>3W</v>
      </c>
      <c r="B10" s="155" t="s">
        <v>436</v>
      </c>
      <c r="C10" s="156">
        <f>Pricing!$B10*100</f>
        <v>0.17970695110250798</v>
      </c>
      <c r="D10" s="156">
        <f>Pricing!$B10*100</f>
        <v>0.17970695110250798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451</v>
      </c>
      <c r="G10" s="156">
        <f>Pricing!$C10*100</f>
        <v>0.27196639396238304</v>
      </c>
      <c r="H10" s="156">
        <f>Pricing!$C10*100</f>
        <v>0.27196639396238304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466</v>
      </c>
      <c r="K10" s="156">
        <f>Pricing!$D10*100</f>
        <v>0.41215942786264137</v>
      </c>
      <c r="L10" s="156">
        <f>Pricing!$D10*100</f>
        <v>0.41215942786264137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481</v>
      </c>
      <c r="O10" s="156">
        <f>Pricing!$E10*100</f>
        <v>0.3564640831710264</v>
      </c>
      <c r="P10" s="156">
        <f>Pricing!$E10*100</f>
        <v>0.3564640831710264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497</v>
      </c>
      <c r="S10" s="156">
        <f>Pricing!$F10*100</f>
        <v>0.16056400000013277</v>
      </c>
      <c r="T10" s="156">
        <f>Pricing!$F10*100</f>
        <v>0.16056400000013277</v>
      </c>
      <c r="U10" s="157"/>
      <c r="V10" s="155" t="str">
        <f t="shared" si="0"/>
        <v>USD_CURVE_OIS_3W</v>
      </c>
      <c r="W10" s="156">
        <f>Pricing!$G10*100</f>
        <v>0.12499999989832944</v>
      </c>
      <c r="X10" s="156">
        <f>Pricing!$G10*100</f>
        <v>0.12499999989832944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/>
      <c r="AA10" s="196"/>
      <c r="AB10" s="197"/>
      <c r="AC10" s="196"/>
      <c r="AD10" s="197"/>
      <c r="AE10" s="196"/>
      <c r="AF10" s="195"/>
      <c r="AG10" s="195"/>
      <c r="AH10" s="197"/>
      <c r="AI10" s="196"/>
      <c r="AJ10" s="195">
        <f>ABS(_xll.RtGet(SourceAlias,$V10,"BID")-W10)</f>
        <v>1.0167056085919057E-10</v>
      </c>
      <c r="AK10" s="196">
        <f>ABS(_xll.RtGet(SourceAlias,$V10,"ASK")-X10)</f>
        <v>1.0167056085919057E-10</v>
      </c>
    </row>
    <row r="11" spans="1:37" x14ac:dyDescent="0.2">
      <c r="A11" s="71" t="str">
        <f>Pricing!$A11</f>
        <v>1M</v>
      </c>
      <c r="B11" s="152" t="s">
        <v>437</v>
      </c>
      <c r="C11" s="153">
        <f>Pricing!$B11*100</f>
        <v>0.17789999987613547</v>
      </c>
      <c r="D11" s="153">
        <f>Pricing!$B11*100</f>
        <v>0.17789999987613547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452</v>
      </c>
      <c r="G11" s="153">
        <f>Pricing!$C11*100</f>
        <v>0.27169999991835669</v>
      </c>
      <c r="H11" s="153">
        <f>Pricing!$C11*100</f>
        <v>0.27169999991835669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467</v>
      </c>
      <c r="K11" s="153">
        <f>Pricing!$D11*100</f>
        <v>0.40759999999995244</v>
      </c>
      <c r="L11" s="153">
        <f>Pricing!$D11*100</f>
        <v>0.40759999999995244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482</v>
      </c>
      <c r="O11" s="153">
        <f>Pricing!$E11*100</f>
        <v>0.36030000000020213</v>
      </c>
      <c r="P11" s="153">
        <f>Pricing!$E11*100</f>
        <v>0.36030000000020213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498</v>
      </c>
      <c r="S11" s="153">
        <f>Pricing!$F11*100</f>
        <v>0.17790000000003636</v>
      </c>
      <c r="T11" s="153">
        <f>Pricing!$F11*100</f>
        <v>0.17790000000003636</v>
      </c>
      <c r="U11" s="154"/>
      <c r="V11" s="152" t="str">
        <f t="shared" si="0"/>
        <v>USD_CURVE_OIS_1M</v>
      </c>
      <c r="W11" s="153">
        <f>Pricing!$G11*100</f>
        <v>0.12699999975487875</v>
      </c>
      <c r="X11" s="153">
        <f>Pricing!$G11*100</f>
        <v>0.12699999975487875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/>
      <c r="AA11" s="196"/>
      <c r="AB11" s="197"/>
      <c r="AC11" s="196"/>
      <c r="AD11" s="197"/>
      <c r="AE11" s="196"/>
      <c r="AF11" s="195"/>
      <c r="AG11" s="195"/>
      <c r="AH11" s="197"/>
      <c r="AI11" s="196"/>
      <c r="AJ11" s="195">
        <f>ABS(_xll.RtGet(SourceAlias,$V11,"BID")-W11)</f>
        <v>2.4512125662567996E-10</v>
      </c>
      <c r="AK11" s="196">
        <f>ABS(_xll.RtGet(SourceAlias,$V11,"ASK")-X11)</f>
        <v>2.4512125662567996E-10</v>
      </c>
    </row>
    <row r="12" spans="1:37" x14ac:dyDescent="0.2">
      <c r="A12" s="71" t="str">
        <f>Pricing!$A12</f>
        <v>2M</v>
      </c>
      <c r="B12" s="152" t="s">
        <v>438</v>
      </c>
      <c r="C12" s="153">
        <f>Pricing!$B12*100</f>
        <v>0.17512530574034108</v>
      </c>
      <c r="D12" s="153">
        <f>Pricing!$B12*100</f>
        <v>0.17512530574034108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453</v>
      </c>
      <c r="G12" s="153">
        <f>Pricing!$C12*100</f>
        <v>0.26869999999858185</v>
      </c>
      <c r="H12" s="153">
        <f>Pricing!$C12*100</f>
        <v>0.26869999999858185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468</v>
      </c>
      <c r="K12" s="153">
        <f>Pricing!$D12*100</f>
        <v>0.38930000000000226</v>
      </c>
      <c r="L12" s="153">
        <f>Pricing!$D12*100</f>
        <v>0.38930000000000226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483</v>
      </c>
      <c r="O12" s="153">
        <f>Pricing!$E12*100</f>
        <v>0.37209999999999177</v>
      </c>
      <c r="P12" s="153">
        <f>Pricing!$E12*100</f>
        <v>0.37209999999999177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499</v>
      </c>
      <c r="S12" s="153">
        <f>Pricing!$F12*100</f>
        <v>0.21849999999985567</v>
      </c>
      <c r="T12" s="153">
        <f>Pricing!$F12*100</f>
        <v>0.21849999999985567</v>
      </c>
      <c r="U12" s="154"/>
      <c r="V12" s="152" t="str">
        <f t="shared" si="0"/>
        <v>USD_CURVE_OIS_2M</v>
      </c>
      <c r="W12" s="153">
        <f>Pricing!$G12*100</f>
        <v>0.12899999985973173</v>
      </c>
      <c r="X12" s="153">
        <f>Pricing!$G12*100</f>
        <v>0.12899999985973173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/>
      <c r="AA12" s="196"/>
      <c r="AB12" s="197"/>
      <c r="AC12" s="196"/>
      <c r="AD12" s="197"/>
      <c r="AE12" s="196"/>
      <c r="AF12" s="195"/>
      <c r="AG12" s="195"/>
      <c r="AH12" s="197"/>
      <c r="AI12" s="196"/>
      <c r="AJ12" s="195">
        <f>ABS(_xll.RtGet(SourceAlias,$V12,"BID")-W12)</f>
        <v>1.4026826922197699E-10</v>
      </c>
      <c r="AK12" s="196">
        <f>ABS(_xll.RtGet(SourceAlias,$V12,"ASK")-X12)</f>
        <v>1.4026826922197699E-10</v>
      </c>
    </row>
    <row r="13" spans="1:37" x14ac:dyDescent="0.2">
      <c r="A13" s="71" t="str">
        <f>Pricing!$A13</f>
        <v>3M</v>
      </c>
      <c r="B13" s="152" t="s">
        <v>439</v>
      </c>
      <c r="C13" s="153">
        <f>Pricing!$B13*100</f>
        <v>0.18000750072973923</v>
      </c>
      <c r="D13" s="153">
        <f>Pricing!$B13*100</f>
        <v>0.18000750072973923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454</v>
      </c>
      <c r="G13" s="153">
        <f>Pricing!$C13*100</f>
        <v>0.26676986124946789</v>
      </c>
      <c r="H13" s="153">
        <f>Pricing!$C13*100</f>
        <v>0.26676986124946789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469</v>
      </c>
      <c r="K13" s="153">
        <f>Pricing!$D13*100</f>
        <v>0.37379999999996039</v>
      </c>
      <c r="L13" s="153">
        <f>Pricing!$D13*100</f>
        <v>0.37379999999996039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484</v>
      </c>
      <c r="O13" s="153">
        <f>Pricing!$E13*100</f>
        <v>0.38449999999999052</v>
      </c>
      <c r="P13" s="153">
        <f>Pricing!$E13*100</f>
        <v>0.38449999999999052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500</v>
      </c>
      <c r="S13" s="153">
        <f>Pricing!$F13*100</f>
        <v>0.26769999999966326</v>
      </c>
      <c r="T13" s="153">
        <f>Pricing!$F13*100</f>
        <v>0.26769999999966326</v>
      </c>
      <c r="U13" s="154"/>
      <c r="V13" s="152" t="str">
        <f t="shared" si="0"/>
        <v>USD_CURVE_OIS_3M</v>
      </c>
      <c r="W13" s="153">
        <f>Pricing!$G13*100</f>
        <v>0.13099999977323162</v>
      </c>
      <c r="X13" s="153">
        <f>Pricing!$G13*100</f>
        <v>0.13099999977323162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/>
      <c r="AA13" s="196"/>
      <c r="AB13" s="197"/>
      <c r="AC13" s="196"/>
      <c r="AD13" s="197"/>
      <c r="AE13" s="196"/>
      <c r="AF13" s="195"/>
      <c r="AG13" s="195"/>
      <c r="AH13" s="197"/>
      <c r="AI13" s="196"/>
      <c r="AJ13" s="195">
        <f>ABS(_xll.RtGet(SourceAlias,$V13,"BID")-W13)</f>
        <v>2.2676838185020642E-10</v>
      </c>
      <c r="AK13" s="196">
        <f>ABS(_xll.RtGet(SourceAlias,$V13,"ASK")-X13)</f>
        <v>2.2676838185020642E-10</v>
      </c>
    </row>
    <row r="14" spans="1:37" x14ac:dyDescent="0.2">
      <c r="A14" s="71" t="str">
        <f>Pricing!$A14</f>
        <v>4M</v>
      </c>
      <c r="B14" s="152" t="s">
        <v>440</v>
      </c>
      <c r="C14" s="153">
        <f>Pricing!$B14*100</f>
        <v>0.19340743093140619</v>
      </c>
      <c r="D14" s="153">
        <f>Pricing!$B14*100</f>
        <v>0.19340743093140619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455</v>
      </c>
      <c r="G14" s="153">
        <f>Pricing!$C14*100</f>
        <v>0.28530558132180633</v>
      </c>
      <c r="H14" s="153">
        <f>Pricing!$C14*100</f>
        <v>0.28530558132180633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470</v>
      </c>
      <c r="K14" s="153">
        <f>Pricing!$D14*100</f>
        <v>0.37960000000000299</v>
      </c>
      <c r="L14" s="153">
        <f>Pricing!$D14*100</f>
        <v>0.37960000000000299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485</v>
      </c>
      <c r="O14" s="153">
        <f>Pricing!$E14*100</f>
        <v>0.41400000000002812</v>
      </c>
      <c r="P14" s="153">
        <f>Pricing!$E14*100</f>
        <v>0.41400000000002812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501</v>
      </c>
      <c r="S14" s="153">
        <f>Pricing!$F14*100</f>
        <v>0.31271595699957577</v>
      </c>
      <c r="T14" s="153">
        <f>Pricing!$F14*100</f>
        <v>0.31271595699957577</v>
      </c>
      <c r="U14" s="154"/>
      <c r="V14" s="152" t="str">
        <f t="shared" si="0"/>
        <v>USD_CURVE_OIS_4M</v>
      </c>
      <c r="W14" s="153">
        <f>Pricing!$G14*100</f>
        <v>0.15000000000004032</v>
      </c>
      <c r="X14" s="153">
        <f>Pricing!$G14*100</f>
        <v>0.15000000000004032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/>
      <c r="AA14" s="196"/>
      <c r="AB14" s="197"/>
      <c r="AC14" s="196"/>
      <c r="AD14" s="197"/>
      <c r="AE14" s="196"/>
      <c r="AF14" s="195"/>
      <c r="AG14" s="195"/>
      <c r="AH14" s="197"/>
      <c r="AI14" s="196"/>
      <c r="AJ14" s="195">
        <f>ABS(_xll.RtGet(SourceAlias,$V14,"BID")-W14)</f>
        <v>4.0328851369508811E-14</v>
      </c>
      <c r="AK14" s="196">
        <f>ABS(_xll.RtGet(SourceAlias,$V14,"ASK")-X14)</f>
        <v>4.0328851369508811E-14</v>
      </c>
    </row>
    <row r="15" spans="1:37" x14ac:dyDescent="0.2">
      <c r="A15" s="71" t="str">
        <f>Pricing!$A15</f>
        <v>5M</v>
      </c>
      <c r="B15" s="152" t="s">
        <v>441</v>
      </c>
      <c r="C15" s="153">
        <f>Pricing!$B15*100</f>
        <v>0.21167572477263347</v>
      </c>
      <c r="D15" s="153">
        <f>Pricing!$B15*100</f>
        <v>0.21167572477263347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456</v>
      </c>
      <c r="G15" s="153">
        <f>Pricing!$C15*100</f>
        <v>0.3043245935885211</v>
      </c>
      <c r="H15" s="153">
        <f>Pricing!$C15*100</f>
        <v>0.3043245935885211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471</v>
      </c>
      <c r="K15" s="153">
        <f>Pricing!$D15*100</f>
        <v>0.38999999996715845</v>
      </c>
      <c r="L15" s="153">
        <f>Pricing!$D15*100</f>
        <v>0.38999999996715845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486</v>
      </c>
      <c r="O15" s="153">
        <f>Pricing!$E15*100</f>
        <v>0.44319999999999654</v>
      </c>
      <c r="P15" s="153">
        <f>Pricing!$E15*100</f>
        <v>0.44319999999999654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502</v>
      </c>
      <c r="S15" s="153">
        <f>Pricing!$F15*100</f>
        <v>0.35627978699976132</v>
      </c>
      <c r="T15" s="153">
        <f>Pricing!$F15*100</f>
        <v>0.35627978699976132</v>
      </c>
      <c r="U15" s="154"/>
      <c r="V15" s="152" t="str">
        <f t="shared" si="0"/>
        <v>USD_CURVE_OIS_5M</v>
      </c>
      <c r="W15" s="153">
        <f>Pricing!$G15*100</f>
        <v>0.16900000000000739</v>
      </c>
      <c r="X15" s="153">
        <f>Pricing!$G15*100</f>
        <v>0.16900000000000739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/>
      <c r="AA15" s="196"/>
      <c r="AB15" s="197"/>
      <c r="AC15" s="196"/>
      <c r="AD15" s="197"/>
      <c r="AE15" s="196"/>
      <c r="AF15" s="195"/>
      <c r="AG15" s="195"/>
      <c r="AH15" s="197"/>
      <c r="AI15" s="196"/>
      <c r="AJ15" s="195">
        <f>ABS(_xll.RtGet(SourceAlias,$V15,"BID")-W15)</f>
        <v>7.382983113757291E-15</v>
      </c>
      <c r="AK15" s="196">
        <f>ABS(_xll.RtGet(SourceAlias,$V15,"ASK")-X15)</f>
        <v>7.382983113757291E-15</v>
      </c>
    </row>
    <row r="16" spans="1:37" x14ac:dyDescent="0.2">
      <c r="A16" s="71" t="str">
        <f>Pricing!$A16</f>
        <v>6M</v>
      </c>
      <c r="B16" s="152" t="s">
        <v>442</v>
      </c>
      <c r="C16" s="153">
        <f>Pricing!$B16*100</f>
        <v>0.2360215895384398</v>
      </c>
      <c r="D16" s="153">
        <f>Pricing!$B16*100</f>
        <v>0.2360215895384398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457</v>
      </c>
      <c r="G16" s="153">
        <f>Pricing!$C16*100</f>
        <v>0.32629338633132787</v>
      </c>
      <c r="H16" s="153">
        <f>Pricing!$C16*100</f>
        <v>0.32629338633132787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472</v>
      </c>
      <c r="K16" s="153">
        <f>Pricing!$D16*100</f>
        <v>0.40420000000000145</v>
      </c>
      <c r="L16" s="153">
        <f>Pricing!$D16*100</f>
        <v>0.40420000000000145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487</v>
      </c>
      <c r="O16" s="153">
        <f>Pricing!$E16*100</f>
        <v>0.47339999999997862</v>
      </c>
      <c r="P16" s="153">
        <f>Pricing!$E16*100</f>
        <v>0.47339999999997862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503</v>
      </c>
      <c r="S16" s="153">
        <f>Pricing!$F16*100</f>
        <v>0.40419999999995848</v>
      </c>
      <c r="T16" s="153">
        <f>Pricing!$F16*100</f>
        <v>0.40419999999995848</v>
      </c>
      <c r="U16" s="154"/>
      <c r="V16" s="152" t="str">
        <f t="shared" si="0"/>
        <v>USD_CURVE_OIS_6M</v>
      </c>
      <c r="W16" s="153">
        <f>Pricing!$G16*100</f>
        <v>0.18799999999997671</v>
      </c>
      <c r="X16" s="153">
        <f>Pricing!$G16*100</f>
        <v>0.18799999999997671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/>
      <c r="AA16" s="196"/>
      <c r="AB16" s="197"/>
      <c r="AC16" s="196"/>
      <c r="AD16" s="197"/>
      <c r="AE16" s="196"/>
      <c r="AF16" s="195"/>
      <c r="AG16" s="195"/>
      <c r="AH16" s="197"/>
      <c r="AI16" s="196"/>
      <c r="AJ16" s="195">
        <f>ABS(_xll.RtGet(SourceAlias,$V16,"BID")-W16)</f>
        <v>2.3286927941512658E-14</v>
      </c>
      <c r="AK16" s="196">
        <f>ABS(_xll.RtGet(SourceAlias,$V16,"ASK")-X16)</f>
        <v>2.3286927941512658E-14</v>
      </c>
    </row>
    <row r="17" spans="1:37" x14ac:dyDescent="0.2">
      <c r="A17" s="71" t="str">
        <f>Pricing!$A17</f>
        <v>7M</v>
      </c>
      <c r="B17" s="152" t="s">
        <v>443</v>
      </c>
      <c r="C17" s="153">
        <f>Pricing!$B17*100</f>
        <v>0.26037074380818603</v>
      </c>
      <c r="D17" s="153">
        <f>Pricing!$B17*100</f>
        <v>0.26037074380818603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458</v>
      </c>
      <c r="G17" s="153">
        <f>Pricing!$C17*100</f>
        <v>0.35031073096063353</v>
      </c>
      <c r="H17" s="153">
        <f>Pricing!$C17*100</f>
        <v>0.35031073096063353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473</v>
      </c>
      <c r="K17" s="153">
        <f>Pricing!$D17*100</f>
        <v>0.43020453708402395</v>
      </c>
      <c r="L17" s="153">
        <f>Pricing!$D17*100</f>
        <v>0.43020453708402395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488</v>
      </c>
      <c r="O17" s="153">
        <f>Pricing!$E17*100</f>
        <v>0.50606852191151819</v>
      </c>
      <c r="P17" s="153">
        <f>Pricing!$E17*100</f>
        <v>0.50606852191151819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504</v>
      </c>
      <c r="S17" s="153">
        <f>Pricing!$F17*100</f>
        <v>0.42509599207672971</v>
      </c>
      <c r="T17" s="153">
        <f>Pricing!$F17*100</f>
        <v>0.42509599207672971</v>
      </c>
      <c r="U17" s="154"/>
      <c r="V17" s="152" t="str">
        <f t="shared" si="0"/>
        <v>USD_CURVE_OIS_7M</v>
      </c>
      <c r="W17" s="153">
        <f>Pricing!$G17*100</f>
        <v>0.21500000000002359</v>
      </c>
      <c r="X17" s="153">
        <f>Pricing!$G17*100</f>
        <v>0.21500000000002359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/>
      <c r="AA17" s="196"/>
      <c r="AB17" s="197"/>
      <c r="AC17" s="196"/>
      <c r="AD17" s="197"/>
      <c r="AE17" s="196"/>
      <c r="AF17" s="195"/>
      <c r="AG17" s="195"/>
      <c r="AH17" s="197"/>
      <c r="AI17" s="196"/>
      <c r="AJ17" s="195">
        <f>ABS(_xll.RtGet(SourceAlias,$V17,"BID")-W17)</f>
        <v>2.3592239273284576E-14</v>
      </c>
      <c r="AK17" s="196">
        <f>ABS(_xll.RtGet(SourceAlias,$V17,"ASK")-X17)</f>
        <v>2.3592239273284576E-14</v>
      </c>
    </row>
    <row r="18" spans="1:37" x14ac:dyDescent="0.2">
      <c r="A18" s="71" t="str">
        <f>Pricing!$A18</f>
        <v>8M</v>
      </c>
      <c r="B18" s="152" t="s">
        <v>444</v>
      </c>
      <c r="C18" s="153">
        <f>Pricing!$B18*100</f>
        <v>0.28779256533169489</v>
      </c>
      <c r="D18" s="153">
        <f>Pricing!$B18*100</f>
        <v>0.28779256533169489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459</v>
      </c>
      <c r="G18" s="153">
        <f>Pricing!$C18*100</f>
        <v>0.3788105283685495</v>
      </c>
      <c r="H18" s="153">
        <f>Pricing!$C18*100</f>
        <v>0.3788105283685495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474</v>
      </c>
      <c r="K18" s="153">
        <f>Pricing!$D18*100</f>
        <v>0.46291595782975548</v>
      </c>
      <c r="L18" s="153">
        <f>Pricing!$D18*100</f>
        <v>0.46291595782975548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489</v>
      </c>
      <c r="O18" s="153">
        <f>Pricing!$E18*100</f>
        <v>0.54418256442236268</v>
      </c>
      <c r="P18" s="153">
        <f>Pricing!$E18*100</f>
        <v>0.54418256442236268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505</v>
      </c>
      <c r="S18" s="153">
        <f>Pricing!$F18*100</f>
        <v>0.44458632828907652</v>
      </c>
      <c r="T18" s="153">
        <f>Pricing!$F18*100</f>
        <v>0.44458632828907652</v>
      </c>
      <c r="U18" s="154"/>
      <c r="V18" s="152" t="str">
        <f t="shared" si="0"/>
        <v>USD_CURVE_OIS_8M</v>
      </c>
      <c r="W18" s="153">
        <f>Pricing!$G18*100</f>
        <v>0.24300000000000138</v>
      </c>
      <c r="X18" s="153">
        <f>Pricing!$G18*100</f>
        <v>0.24300000000000138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/>
      <c r="AA18" s="196"/>
      <c r="AB18" s="197"/>
      <c r="AC18" s="196"/>
      <c r="AD18" s="197"/>
      <c r="AE18" s="196"/>
      <c r="AF18" s="195"/>
      <c r="AG18" s="195"/>
      <c r="AH18" s="197"/>
      <c r="AI18" s="196"/>
      <c r="AJ18" s="195">
        <f>ABS(_xll.RtGet(SourceAlias,$V18,"BID")-W18)</f>
        <v>1.3877787807814457E-15</v>
      </c>
      <c r="AK18" s="196">
        <f>ABS(_xll.RtGet(SourceAlias,$V18,"ASK")-X18)</f>
        <v>1.3877787807814457E-15</v>
      </c>
    </row>
    <row r="19" spans="1:37" x14ac:dyDescent="0.2">
      <c r="A19" s="71" t="str">
        <f>Pricing!$A19</f>
        <v>9M</v>
      </c>
      <c r="B19" s="152" t="s">
        <v>445</v>
      </c>
      <c r="C19" s="153">
        <f>Pricing!$B19*100</f>
        <v>0.31904330011605492</v>
      </c>
      <c r="D19" s="153">
        <f>Pricing!$B19*100</f>
        <v>0.31904330011605492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460</v>
      </c>
      <c r="G19" s="153">
        <f>Pricing!$C19*100</f>
        <v>0.41162919571951878</v>
      </c>
      <c r="H19" s="153">
        <f>Pricing!$C19*100</f>
        <v>0.41162919571951878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475</v>
      </c>
      <c r="K19" s="153">
        <f>Pricing!$D19*100</f>
        <v>0.49249810508183334</v>
      </c>
      <c r="L19" s="153">
        <f>Pricing!$D19*100</f>
        <v>0.49249810508183334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490</v>
      </c>
      <c r="O19" s="153">
        <f>Pricing!$E19*100</f>
        <v>0.58649999999992264</v>
      </c>
      <c r="P19" s="153">
        <f>Pricing!$E19*100</f>
        <v>0.58649999999992264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506</v>
      </c>
      <c r="S19" s="153">
        <f>Pricing!$F19*100</f>
        <v>0.46539593619433783</v>
      </c>
      <c r="T19" s="153">
        <f>Pricing!$F19*100</f>
        <v>0.46539593619433783</v>
      </c>
      <c r="U19" s="154"/>
      <c r="V19" s="152" t="str">
        <f t="shared" si="0"/>
        <v>USD_CURVE_OIS_9M</v>
      </c>
      <c r="W19" s="153">
        <f>Pricing!$G19*100</f>
        <v>0.27000000000002289</v>
      </c>
      <c r="X19" s="153">
        <f>Pricing!$G19*100</f>
        <v>0.27000000000002289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/>
      <c r="AA19" s="196"/>
      <c r="AB19" s="197"/>
      <c r="AC19" s="196"/>
      <c r="AD19" s="197"/>
      <c r="AE19" s="196"/>
      <c r="AF19" s="195"/>
      <c r="AG19" s="195"/>
      <c r="AH19" s="197"/>
      <c r="AI19" s="196"/>
      <c r="AJ19" s="195">
        <f>ABS(_xll.RtGet(SourceAlias,$V19,"BID")-W19)</f>
        <v>2.2870594307278225E-14</v>
      </c>
      <c r="AK19" s="196">
        <f>ABS(_xll.RtGet(SourceAlias,$V19,"ASK")-X19)</f>
        <v>2.2870594307278225E-14</v>
      </c>
    </row>
    <row r="20" spans="1:37" x14ac:dyDescent="0.2">
      <c r="A20" s="71" t="str">
        <f>Pricing!$A20</f>
        <v>10M</v>
      </c>
      <c r="B20" s="152" t="s">
        <v>446</v>
      </c>
      <c r="C20" s="153">
        <f>Pricing!$B20*100</f>
        <v>0.348849260778749</v>
      </c>
      <c r="D20" s="153">
        <f>Pricing!$B20*100</f>
        <v>0.348849260778749</v>
      </c>
      <c r="E20" s="154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2" t="s">
        <v>461</v>
      </c>
      <c r="G20" s="153">
        <f>Pricing!$C20*100</f>
        <v>0.44265509743601122</v>
      </c>
      <c r="H20" s="153">
        <f>Pricing!$C20*100</f>
        <v>0.44265509743601122</v>
      </c>
      <c r="I20" s="154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2" t="s">
        <v>476</v>
      </c>
      <c r="K20" s="153">
        <f>Pricing!$D20*100</f>
        <v>0.52251818032534414</v>
      </c>
      <c r="L20" s="153">
        <f>Pricing!$D20*100</f>
        <v>0.52251818032534414</v>
      </c>
      <c r="M20" s="154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2" t="s">
        <v>491</v>
      </c>
      <c r="O20" s="153">
        <f>Pricing!$E20*100</f>
        <v>0.62499054073254545</v>
      </c>
      <c r="P20" s="153">
        <f>Pricing!$E20*100</f>
        <v>0.62499054073254545</v>
      </c>
      <c r="Q20" s="154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2" t="s">
        <v>507</v>
      </c>
      <c r="S20" s="153">
        <f>Pricing!$F20*100</f>
        <v>0.49227862864673233</v>
      </c>
      <c r="T20" s="153">
        <f>Pricing!$F20*100</f>
        <v>0.49227862864673233</v>
      </c>
      <c r="U20" s="154"/>
      <c r="V20" s="152" t="str">
        <f t="shared" si="0"/>
        <v>USD_CURVE_OIS_10M</v>
      </c>
      <c r="W20" s="153">
        <f>Pricing!$G20*100</f>
        <v>0.29999999999998</v>
      </c>
      <c r="X20" s="153">
        <f>Pricing!$G20*100</f>
        <v>0.29999999999998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2.0039525594484076E-14</v>
      </c>
      <c r="AK20" s="196">
        <f>ABS(_xll.RtGet(SourceAlias,$V20,"ASK")-X20)</f>
        <v>2.0039525594484076E-14</v>
      </c>
    </row>
    <row r="21" spans="1:37" x14ac:dyDescent="0.2">
      <c r="A21" s="71" t="str">
        <f>Pricing!$A21</f>
        <v>11M</v>
      </c>
      <c r="B21" s="152" t="s">
        <v>447</v>
      </c>
      <c r="C21" s="153">
        <f>Pricing!$B21*100</f>
        <v>0.38195025011641409</v>
      </c>
      <c r="D21" s="153">
        <f>Pricing!$B21*100</f>
        <v>0.38195025011641409</v>
      </c>
      <c r="E21" s="154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2" t="s">
        <v>462</v>
      </c>
      <c r="G21" s="153">
        <f>Pricing!$C21*100</f>
        <v>0.47676686629971199</v>
      </c>
      <c r="H21" s="153">
        <f>Pricing!$C21*100</f>
        <v>0.47676686629971199</v>
      </c>
      <c r="I21" s="154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2" t="s">
        <v>477</v>
      </c>
      <c r="K21" s="153">
        <f>Pricing!$D21*100</f>
        <v>0.55387576026672869</v>
      </c>
      <c r="L21" s="153">
        <f>Pricing!$D21*100</f>
        <v>0.55387576026672869</v>
      </c>
      <c r="M21" s="154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2" t="s">
        <v>492</v>
      </c>
      <c r="O21" s="153">
        <f>Pricing!$E21*100</f>
        <v>0.6669968307473384</v>
      </c>
      <c r="P21" s="153">
        <f>Pricing!$E21*100</f>
        <v>0.6669968307473384</v>
      </c>
      <c r="Q21" s="154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2" t="s">
        <v>508</v>
      </c>
      <c r="S21" s="153">
        <f>Pricing!$F21*100</f>
        <v>0.52167021938322866</v>
      </c>
      <c r="T21" s="153">
        <f>Pricing!$F21*100</f>
        <v>0.52167021938322866</v>
      </c>
      <c r="U21" s="154"/>
      <c r="V21" s="152" t="str">
        <f t="shared" si="0"/>
        <v>USD_CURVE_OIS_11M</v>
      </c>
      <c r="W21" s="153">
        <f>Pricing!$G21*100</f>
        <v>0.33300000000000762</v>
      </c>
      <c r="X21" s="153">
        <f>Pricing!$G21*100</f>
        <v>0.33300000000000762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7.6050277186823223E-15</v>
      </c>
      <c r="AK21" s="196">
        <f>ABS(_xll.RtGet(SourceAlias,$V21,"ASK")-X21)</f>
        <v>7.6050277186823223E-15</v>
      </c>
    </row>
    <row r="22" spans="1:37" x14ac:dyDescent="0.2">
      <c r="A22" s="71" t="str">
        <f>Pricing!$A22</f>
        <v>1Y</v>
      </c>
      <c r="B22" s="155" t="s">
        <v>448</v>
      </c>
      <c r="C22" s="156">
        <f>Pricing!$B22*100</f>
        <v>0.41608338342458384</v>
      </c>
      <c r="D22" s="156">
        <f>Pricing!$B22*100</f>
        <v>0.41608338342458384</v>
      </c>
      <c r="E22" s="154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5" t="s">
        <v>463</v>
      </c>
      <c r="G22" s="156">
        <f>Pricing!$C22*100</f>
        <v>0.51164080896460717</v>
      </c>
      <c r="H22" s="156">
        <f>Pricing!$C22*100</f>
        <v>0.51164080896460717</v>
      </c>
      <c r="I22" s="154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5" t="s">
        <v>478</v>
      </c>
      <c r="K22" s="156">
        <f>Pricing!$D22*100</f>
        <v>0.58442044417517836</v>
      </c>
      <c r="L22" s="156">
        <f>Pricing!$D22*100</f>
        <v>0.58442044417517836</v>
      </c>
      <c r="M22" s="154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5" t="s">
        <v>493</v>
      </c>
      <c r="O22" s="156">
        <f>Pricing!$E22*100</f>
        <v>0.71080000000050869</v>
      </c>
      <c r="P22" s="156">
        <f>Pricing!$E22*100</f>
        <v>0.71080000000050869</v>
      </c>
      <c r="Q22" s="154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5" t="s">
        <v>509</v>
      </c>
      <c r="S22" s="156">
        <f>Pricing!$F22*100</f>
        <v>0.55108820726071261</v>
      </c>
      <c r="T22" s="156">
        <f>Pricing!$F22*100</f>
        <v>0.55108820726071261</v>
      </c>
      <c r="U22" s="154"/>
      <c r="V22" s="155" t="str">
        <f t="shared" si="0"/>
        <v>USD_CURVE_OIS_1Y</v>
      </c>
      <c r="W22" s="156">
        <f>Pricing!$G22*100</f>
        <v>0.36299999999999738</v>
      </c>
      <c r="X22" s="156">
        <f>Pricing!$G22*100</f>
        <v>0.36299999999999738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2.6090241078691179E-15</v>
      </c>
      <c r="AK22" s="196">
        <f>ABS(_xll.RtGet(SourceAlias,$V22,"ASK")-X22)</f>
        <v>2.6090241078691179E-15</v>
      </c>
    </row>
    <row r="23" spans="1:37" hidden="1" outlineLevel="1" x14ac:dyDescent="0.2">
      <c r="A23" s="54" t="str">
        <f>Pricing!$A23</f>
        <v>#20150916</v>
      </c>
      <c r="B23" s="149" t="str">
        <f>"USD_CURVE_DEP1M_"&amp;A23</f>
        <v>USD_CURVE_DEP1M_#20150916</v>
      </c>
      <c r="C23" s="150">
        <f>Pricing!$B23*100</f>
        <v>0.23762006304134264</v>
      </c>
      <c r="D23" s="150">
        <f>Pricing!$B23*100</f>
        <v>0.23762006304134264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"USD_CURVEDEP3M_"&amp;A23</f>
        <v>USD_CURVEDEP3M_#20150916</v>
      </c>
      <c r="G23" s="150">
        <f>Pricing!$C23*100</f>
        <v>0.32779692387773868</v>
      </c>
      <c r="H23" s="150">
        <f>Pricing!$C23*100</f>
        <v>0.32779692387773868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"USD_CURVEDEP6M_"&amp;A23</f>
        <v>USD_CURVEDEP6M_#20150916</v>
      </c>
      <c r="K23" s="150">
        <f>Pricing!$D23*100</f>
        <v>0.40556615490790821</v>
      </c>
      <c r="L23" s="150">
        <f>Pricing!$D23*100</f>
        <v>0.40556615490790821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"USD_CURVEDEP12M_"&amp;A23</f>
        <v>USD_CURVEDEP12M_#20150916</v>
      </c>
      <c r="O23" s="150">
        <f>Pricing!$E23*100</f>
        <v>0.47544140897827047</v>
      </c>
      <c r="P23" s="150">
        <f>Pricing!$E23*100</f>
        <v>0.47544140897827047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tr">
        <f>"USD_CURVE_DEPSTD_"&amp;A23</f>
        <v>USD_CURVE_DEPSTD_#20150916</v>
      </c>
      <c r="S23" s="150">
        <f>Pricing!$F23*100</f>
        <v>0.4075697800000031</v>
      </c>
      <c r="T23" s="150">
        <f>Pricing!$F23*100</f>
        <v>0.4075697800000031</v>
      </c>
      <c r="U23" s="151"/>
      <c r="V23" s="149"/>
      <c r="W23" s="150">
        <f>Pricing!$G23*100</f>
        <v>0.18957595841127561</v>
      </c>
      <c r="X23" s="150">
        <f>Pricing!$G23*100</f>
        <v>0.18957595841127561</v>
      </c>
      <c r="Y23" s="151" t="str">
        <f>IF(Contribute="abcd",IF($A$2&lt;&gt;-1,_xll.RtContribute(SourceAlias,V23,Fields,W23:X23,"SCOPE:SERVER"),_xll.RtContribute(SourceAlias,"DDS_INSERT_S",$A$2:$C$2,V23:X23,"SCOPE:SERVER FTC:ALL")),"stopped")</f>
        <v>stopped</v>
      </c>
      <c r="Z23" s="197"/>
      <c r="AA23" s="196"/>
      <c r="AB23" s="197"/>
      <c r="AC23" s="196"/>
      <c r="AD23" s="197"/>
      <c r="AE23" s="196"/>
      <c r="AF23" s="195"/>
      <c r="AG23" s="195"/>
      <c r="AH23" s="197"/>
      <c r="AI23" s="196"/>
      <c r="AJ23" s="195"/>
      <c r="AK23" s="196"/>
    </row>
    <row r="24" spans="1:37" hidden="1" outlineLevel="1" x14ac:dyDescent="0.2">
      <c r="A24" s="63" t="str">
        <f>Pricing!$A24</f>
        <v>#20151216</v>
      </c>
      <c r="B24" s="155" t="str">
        <f>"USD_CURVE_DEP1M_"&amp;A24</f>
        <v>USD_CURVE_DEP1M_#20151216</v>
      </c>
      <c r="C24" s="156">
        <f>Pricing!$B24*100</f>
        <v>0.32105700347775307</v>
      </c>
      <c r="D24" s="156">
        <f>Pricing!$B24*100</f>
        <v>0.32105700347775307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"USD_CURVEDEP3M_"&amp;A24</f>
        <v>USD_CURVEDEP3M_#20151216</v>
      </c>
      <c r="G24" s="156">
        <f>Pricing!$C24*100</f>
        <v>0.41373631783829651</v>
      </c>
      <c r="H24" s="156">
        <f>Pricing!$C24*100</f>
        <v>0.41373631783829651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"USD_CURVEDEP6M_"&amp;A24</f>
        <v>USD_CURVEDEP6M_#20151216</v>
      </c>
      <c r="K24" s="156">
        <f>Pricing!$D24*100</f>
        <v>0.49444849833318333</v>
      </c>
      <c r="L24" s="156">
        <f>Pricing!$D24*100</f>
        <v>0.49444849833318333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"USD_CURVEDEP12M_"&amp;A24</f>
        <v>USD_CURVEDEP12M_#20151216</v>
      </c>
      <c r="O24" s="156">
        <f>Pricing!$E24*100</f>
        <v>0.58915083786132749</v>
      </c>
      <c r="P24" s="156">
        <f>Pricing!$E24*100</f>
        <v>0.58915083786132749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tr">
        <f>"USD_CURVE_DEPSTD_"&amp;A24</f>
        <v>USD_CURVE_DEPSTD_#20151216</v>
      </c>
      <c r="S24" s="156">
        <f>Pricing!$F24*100</f>
        <v>0.46669723532818147</v>
      </c>
      <c r="T24" s="156">
        <f>Pricing!$F24*100</f>
        <v>0.46669723532818147</v>
      </c>
      <c r="U24" s="157"/>
      <c r="V24" s="155"/>
      <c r="W24" s="156">
        <f>Pricing!$G24*100</f>
        <v>0.27188002486869345</v>
      </c>
      <c r="X24" s="156">
        <f>Pricing!$G24*100</f>
        <v>0.27188002486869345</v>
      </c>
      <c r="Y24" s="157" t="str">
        <f>IF(Contribute="abcd",IF($A$2&lt;&gt;-1,_xll.RtContribute(SourceAlias,V24,Fields,W24:X24,"SCOPE:SERVER"),_xll.RtContribute(SourceAlias,"DDS_INSERT_S",$A$2:$C$2,V24:X24,"SCOPE:SERVER FTC:ALL")),"stopped")</f>
        <v>stopped</v>
      </c>
      <c r="Z24" s="197"/>
      <c r="AA24" s="196"/>
      <c r="AB24" s="197"/>
      <c r="AC24" s="196"/>
      <c r="AD24" s="197"/>
      <c r="AE24" s="196"/>
      <c r="AF24" s="195"/>
      <c r="AG24" s="195"/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1">"USD_CURVE_DEP1M_"&amp;A25</f>
        <v>USD_CURVE_DEP1M_#20151230</v>
      </c>
      <c r="C25" s="153">
        <f>Pricing!$B25*100</f>
        <v>0.335332967701648</v>
      </c>
      <c r="D25" s="153">
        <f>Pricing!$B25*100</f>
        <v>0.335332967701648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2">"USD_CURVEDEP3M_"&amp;A25</f>
        <v>USD_CURVEDEP3M_#20151230</v>
      </c>
      <c r="G25" s="153">
        <f>Pricing!$C25*100</f>
        <v>0.42862690926301855</v>
      </c>
      <c r="H25" s="153">
        <f>Pricing!$C25*100</f>
        <v>0.42862690926301855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3">"USD_CURVEDEP6M_"&amp;A25</f>
        <v>USD_CURVEDEP6M_#20151230</v>
      </c>
      <c r="K25" s="153">
        <f>Pricing!$D25*100</f>
        <v>0.50879780621334914</v>
      </c>
      <c r="L25" s="153">
        <f>Pricing!$D25*100</f>
        <v>0.50879780621334914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0.60769921734790155</v>
      </c>
      <c r="P25" s="153">
        <f>Pricing!$E25*100</f>
        <v>0.60769921734790155</v>
      </c>
      <c r="Q25" s="154"/>
      <c r="R25" s="152"/>
      <c r="S25" s="153">
        <f>Pricing!$F25*100</f>
        <v>0.47995984708717632</v>
      </c>
      <c r="T25" s="153">
        <f>Pricing!$F25*100</f>
        <v>0.47995984708717632</v>
      </c>
      <c r="U25" s="154"/>
      <c r="V25" s="152"/>
      <c r="W25" s="153">
        <f>Pricing!$G25*100</f>
        <v>0.28597888351401979</v>
      </c>
      <c r="X25" s="153">
        <f>Pricing!$G25*100</f>
        <v>0.28597888351401979</v>
      </c>
      <c r="Y25" s="154" t="str">
        <f>IF(Contribute="abcd",IF($A$2&lt;&gt;-1,_xll.RtContribute(SourceAlias,V25,Fields,W25:X25,"SCOPE:SERVER"),_xll.RtContribute(SourceAlias,"DDS_INSERT_S",$A$2:$C$2,V25:X25,"SCOPE:SERVER FTC:ALL")),"stopped")</f>
        <v>stopped</v>
      </c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1"/>
        <v>USD_CURVE_DEP1M_#20151231</v>
      </c>
      <c r="C26" s="153">
        <f>Pricing!$B26*100</f>
        <v>0.3363641598520245</v>
      </c>
      <c r="D26" s="153">
        <f>Pricing!$B26*100</f>
        <v>0.3363641598520245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2"/>
        <v>USD_CURVEDEP3M_#20151231</v>
      </c>
      <c r="G26" s="153">
        <f>Pricing!$C26*100</f>
        <v>0.42969944036566571</v>
      </c>
      <c r="H26" s="153">
        <f>Pricing!$C26*100</f>
        <v>0.42969944036566571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3"/>
        <v>USD_CURVEDEP6M_#20151231</v>
      </c>
      <c r="K26" s="153">
        <f>Pricing!$D26*100</f>
        <v>0.50985127140198816</v>
      </c>
      <c r="L26" s="153">
        <f>Pricing!$D26*100</f>
        <v>0.50985127140198816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0.6090256738008496</v>
      </c>
      <c r="P26" s="153">
        <f>Pricing!$E26*100</f>
        <v>0.6090256738008496</v>
      </c>
      <c r="Q26" s="154"/>
      <c r="R26" s="152"/>
      <c r="S26" s="153">
        <f>Pricing!$F26*100</f>
        <v>0.48090732001198389</v>
      </c>
      <c r="T26" s="153">
        <f>Pricing!$F26*100</f>
        <v>0.48090732001198389</v>
      </c>
      <c r="U26" s="154"/>
      <c r="V26" s="152"/>
      <c r="W26" s="153">
        <f>Pricing!$G26*100</f>
        <v>0.28703468384503283</v>
      </c>
      <c r="X26" s="153">
        <f>Pricing!$G26*100</f>
        <v>0.28703468384503283</v>
      </c>
      <c r="Y26" s="154" t="str">
        <f>IF(Contribute="abcd",IF($A$2&lt;&gt;-1,_xll.RtContribute(SourceAlias,V26,Fields,W26:X26,"SCOPE:SERVER"),_xll.RtContribute(SourceAlias,"DDS_INSERT_S",$A$2:$C$2,V26:X26,"SCOPE:SERVER FTC:ALL")),"stopped")</f>
        <v>stopped</v>
      </c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1"/>
        <v>USD_CURVE_DEP1M_#20160104</v>
      </c>
      <c r="C27" s="153">
        <f>Pricing!$B27*100</f>
        <v>0.34050343861629934</v>
      </c>
      <c r="D27" s="153">
        <f>Pricing!$B27*100</f>
        <v>0.34050343861629934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2"/>
        <v>USD_CURVEDEP3M_#20160104</v>
      </c>
      <c r="G27" s="153">
        <f>Pricing!$C27*100</f>
        <v>0.43400076360057055</v>
      </c>
      <c r="H27" s="153">
        <f>Pricing!$C27*100</f>
        <v>0.43400076360057055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3"/>
        <v>USD_CURVEDEP6M_#20160104</v>
      </c>
      <c r="K27" s="153">
        <f>Pricing!$D27*100</f>
        <v>0.5140780291043251</v>
      </c>
      <c r="L27" s="153">
        <f>Pricing!$D27*100</f>
        <v>0.5140780291043251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0.61433647038243266</v>
      </c>
      <c r="P27" s="153">
        <f>Pricing!$E27*100</f>
        <v>0.61433647038243266</v>
      </c>
      <c r="Q27" s="154"/>
      <c r="R27" s="152"/>
      <c r="S27" s="153">
        <f>Pricing!$F27*100</f>
        <v>0.48469741599696398</v>
      </c>
      <c r="T27" s="153">
        <f>Pricing!$F27*100</f>
        <v>0.48469741599696398</v>
      </c>
      <c r="U27" s="154"/>
      <c r="V27" s="152"/>
      <c r="W27" s="153">
        <f>Pricing!$G27*100</f>
        <v>0.2913033089169722</v>
      </c>
      <c r="X27" s="153">
        <f>Pricing!$G27*100</f>
        <v>0.2913033089169722</v>
      </c>
      <c r="Y27" s="154" t="str">
        <f>IF(Contribute="abcd",IF($A$2&lt;&gt;-1,_xll.RtContribute(SourceAlias,V27,Fields,W27:X27,"SCOPE:SERVER"),_xll.RtContribute(SourceAlias,"DDS_INSERT_S",$A$2:$C$2,V27:X27,"SCOPE:SERVER FTC:ALL")),"stopped")</f>
        <v>stopped</v>
      </c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1"/>
        <v>USD_CURVE_DEP1M_#20160105</v>
      </c>
      <c r="C28" s="156">
        <f>Pricing!$B28*100</f>
        <v>0.34154182717842069</v>
      </c>
      <c r="D28" s="156">
        <f>Pricing!$B28*100</f>
        <v>0.34154182717842069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2"/>
        <v>USD_CURVEDEP3M_#20160105</v>
      </c>
      <c r="G28" s="156">
        <f>Pricing!$C28*100</f>
        <v>0.43507884324947688</v>
      </c>
      <c r="H28" s="156">
        <f>Pricing!$C28*100</f>
        <v>0.43507884324947688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3"/>
        <v>USD_CURVEDEP6M_#20160105</v>
      </c>
      <c r="K28" s="156">
        <f>Pricing!$D28*100</f>
        <v>0.51513609131916238</v>
      </c>
      <c r="L28" s="156">
        <f>Pricing!$D28*100</f>
        <v>0.51513609131916238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0.61566562415607284</v>
      </c>
      <c r="P28" s="156">
        <f>Pricing!$E28*100</f>
        <v>0.61566562415607284</v>
      </c>
      <c r="Q28" s="157"/>
      <c r="R28" s="155"/>
      <c r="S28" s="156">
        <f>Pricing!$F28*100</f>
        <v>0.48564499204260086</v>
      </c>
      <c r="T28" s="156">
        <f>Pricing!$F28*100</f>
        <v>0.48564499204260086</v>
      </c>
      <c r="U28" s="157"/>
      <c r="V28" s="155"/>
      <c r="W28" s="156">
        <f>Pricing!$G28*100</f>
        <v>0.29238037977916231</v>
      </c>
      <c r="X28" s="156">
        <f>Pricing!$G28*100</f>
        <v>0.29238037977916231</v>
      </c>
      <c r="Y28" s="157" t="str">
        <f>IF(Contribute="abcd",IF($A$2&lt;&gt;-1,_xll.RtContribute(SourceAlias,V28,Fields,W28:X28,"SCOPE:SERVER"),_xll.RtContribute(SourceAlias,"DDS_INSERT_S",$A$2:$C$2,V28:X28,"SCOPE:SERVER FTC:ALL")),"stopped")</f>
        <v>stopped</v>
      </c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1"/>
        <v>USD_CURVE_DEP1M_#20161229</v>
      </c>
      <c r="C29" s="153">
        <f>Pricing!$B29*100</f>
        <v>0.74929097799882183</v>
      </c>
      <c r="D29" s="153">
        <f>Pricing!$B29*100</f>
        <v>0.74929097799882183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2"/>
        <v>USD_CURVEDEP3M_#20161229</v>
      </c>
      <c r="G29" s="153">
        <f>Pricing!$C29*100</f>
        <v>0.85531438925202496</v>
      </c>
      <c r="H29" s="153">
        <f>Pricing!$C29*100</f>
        <v>0.85531438925202496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3"/>
        <v>USD_CURVEDEP6M_#20161229</v>
      </c>
      <c r="K29" s="153">
        <f>Pricing!$D29*100</f>
        <v>0.92738515080678563</v>
      </c>
      <c r="L29" s="153">
        <f>Pricing!$D29*100</f>
        <v>0.92738515080678563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1.0679830290109402</v>
      </c>
      <c r="P29" s="153">
        <f>Pricing!$E29*100</f>
        <v>1.0679830290109402</v>
      </c>
      <c r="Q29" s="154"/>
      <c r="R29" s="152"/>
      <c r="S29" s="153">
        <f>Pricing!$F29*100</f>
        <v>0.87446490165472357</v>
      </c>
      <c r="T29" s="153">
        <f>Pricing!$F29*100</f>
        <v>0.87446490165472357</v>
      </c>
      <c r="U29" s="154"/>
      <c r="V29" s="152"/>
      <c r="W29" s="153">
        <f>Pricing!$G29*100</f>
        <v>0.68865449614510321</v>
      </c>
      <c r="X29" s="153">
        <f>Pricing!$G29*100</f>
        <v>0.68865449614510321</v>
      </c>
      <c r="Y29" s="154" t="str">
        <f>IF(Contribute="abcd",IF($A$2&lt;&gt;-1,_xll.RtContribute(SourceAlias,V29,Fields,W29:X29,"SCOPE:SERVER"),_xll.RtContribute(SourceAlias,"DDS_INSERT_S",$A$2:$C$2,V29:X29,"SCOPE:SERVER FTC:ALL")),"stopped")</f>
        <v>stopped</v>
      </c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1"/>
        <v>USD_CURVE_DEP1M_#20161230</v>
      </c>
      <c r="C30" s="153">
        <f>Pricing!$B30*100</f>
        <v>0.75042010759019129</v>
      </c>
      <c r="D30" s="153">
        <f>Pricing!$B30*100</f>
        <v>0.75042010759019129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2"/>
        <v>USD_CURVEDEP3M_#20161230</v>
      </c>
      <c r="G30" s="153">
        <f>Pricing!$C30*100</f>
        <v>0.85650403856252011</v>
      </c>
      <c r="H30" s="153">
        <f>Pricing!$C30*100</f>
        <v>0.85650403856252011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3"/>
        <v>USD_CURVEDEP6M_#20161230</v>
      </c>
      <c r="K30" s="153">
        <f>Pricing!$D30*100</f>
        <v>0.92858370672417434</v>
      </c>
      <c r="L30" s="153">
        <f>Pricing!$D30*100</f>
        <v>0.92858370672417434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1.0688788797293216</v>
      </c>
      <c r="P30" s="153">
        <f>Pricing!$E30*100</f>
        <v>1.0688788797293216</v>
      </c>
      <c r="Q30" s="154"/>
      <c r="R30" s="152"/>
      <c r="S30" s="153">
        <f>Pricing!$F30*100</f>
        <v>0.87559957608539152</v>
      </c>
      <c r="T30" s="153">
        <f>Pricing!$F30*100</f>
        <v>0.87559957608539152</v>
      </c>
      <c r="U30" s="154"/>
      <c r="V30" s="152"/>
      <c r="W30" s="153">
        <f>Pricing!$G30*100</f>
        <v>0.68980303441673518</v>
      </c>
      <c r="X30" s="153">
        <f>Pricing!$G30*100</f>
        <v>0.68980303441673518</v>
      </c>
      <c r="Y30" s="154" t="str">
        <f>IF(Contribute="abcd",IF($A$2&lt;&gt;-1,_xll.RtContribute(SourceAlias,V30,Fields,W30:X30,"SCOPE:SERVER"),_xll.RtContribute(SourceAlias,"DDS_INSERT_S",$A$2:$C$2,V30:X30,"SCOPE:SERVER FTC:ALL")),"stopped")</f>
        <v>stopped</v>
      </c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1"/>
        <v>USD_CURVE_DEP1M_#20170103</v>
      </c>
      <c r="C31" s="153">
        <f>Pricing!$B31*100</f>
        <v>0.75493321492930154</v>
      </c>
      <c r="D31" s="153">
        <f>Pricing!$B31*100</f>
        <v>0.75493321492930154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2"/>
        <v>USD_CURVEDEP3M_#20170103</v>
      </c>
      <c r="G31" s="153">
        <f>Pricing!$C31*100</f>
        <v>0.86126184018580354</v>
      </c>
      <c r="H31" s="153">
        <f>Pricing!$C31*100</f>
        <v>0.86126184018580354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3"/>
        <v>USD_CURVEDEP6M_#20170103</v>
      </c>
      <c r="K31" s="153">
        <f>Pricing!$D31*100</f>
        <v>0.93337299648636252</v>
      </c>
      <c r="L31" s="153">
        <f>Pricing!$D31*100</f>
        <v>0.93337299648636252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1.0724037777078976</v>
      </c>
      <c r="P31" s="153">
        <f>Pricing!$E31*100</f>
        <v>1.0724037777078976</v>
      </c>
      <c r="Q31" s="154"/>
      <c r="R31" s="152"/>
      <c r="S31" s="153">
        <f>Pricing!$F31*100</f>
        <v>0.88013902669705268</v>
      </c>
      <c r="T31" s="153">
        <f>Pricing!$F31*100</f>
        <v>0.88013902669705268</v>
      </c>
      <c r="U31" s="154"/>
      <c r="V31" s="152"/>
      <c r="W31" s="153">
        <f>Pricing!$G31*100</f>
        <v>0.69438740491349182</v>
      </c>
      <c r="X31" s="153">
        <f>Pricing!$G31*100</f>
        <v>0.69438740491349182</v>
      </c>
      <c r="Y31" s="154" t="str">
        <f>IF(Contribute="abcd",IF($A$2&lt;&gt;-1,_xll.RtContribute(SourceAlias,V31,Fields,W31:X31,"SCOPE:SERVER"),_xll.RtContribute(SourceAlias,"DDS_INSERT_S",$A$2:$C$2,V31:X31,"SCOPE:SERVER FTC:ALL")),"stopped")</f>
        <v>stopped</v>
      </c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1"/>
        <v>USD_CURVE_DEP1M_#20170104</v>
      </c>
      <c r="C32" s="156">
        <f>Pricing!$B32*100</f>
        <v>0.75606063328118867</v>
      </c>
      <c r="D32" s="156">
        <f>Pricing!$B32*100</f>
        <v>0.75606063328118867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2"/>
        <v>USD_CURVEDEP3M_#20170104</v>
      </c>
      <c r="G32" s="156">
        <f>Pricing!$C32*100</f>
        <v>0.86245103477073548</v>
      </c>
      <c r="H32" s="156">
        <f>Pricing!$C32*100</f>
        <v>0.86245103477073548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3"/>
        <v>USD_CURVEDEP6M_#20170104</v>
      </c>
      <c r="K32" s="156">
        <f>Pricing!$D32*100</f>
        <v>0.93456906831215802</v>
      </c>
      <c r="L32" s="156">
        <f>Pricing!$D32*100</f>
        <v>0.93456906831215802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1.0732711359846172</v>
      </c>
      <c r="P32" s="156">
        <f>Pricing!$E32*100</f>
        <v>1.0732711359846172</v>
      </c>
      <c r="Q32" s="157"/>
      <c r="R32" s="155"/>
      <c r="S32" s="156">
        <f>Pricing!$F32*100</f>
        <v>0.88127407815491632</v>
      </c>
      <c r="T32" s="156">
        <f>Pricing!$F32*100</f>
        <v>0.88127407815491632</v>
      </c>
      <c r="U32" s="157"/>
      <c r="V32" s="155"/>
      <c r="W32" s="156">
        <f>Pricing!$G32*100</f>
        <v>0.69553042601145343</v>
      </c>
      <c r="X32" s="156">
        <f>Pricing!$G32*100</f>
        <v>0.69553042601145343</v>
      </c>
      <c r="Y32" s="157" t="str">
        <f>IF(Contribute="abcd",IF($A$2&lt;&gt;-1,_xll.RtContribute(SourceAlias,V32,Fields,W32:X32,"SCOPE:SERVER"),_xll.RtContribute(SourceAlias,"DDS_INSERT_S",$A$2:$C$2,V32:X32,"SCOPE:SERVER FTC:ALL")),"stopped")</f>
        <v>stopped</v>
      </c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H5</v>
      </c>
      <c r="B33" s="149" t="str">
        <f>"USD_CURVE_FUT"&amp;B$3&amp;"M_"&amp;$A33</f>
        <v>USD_CURVE_FUT1M_H5</v>
      </c>
      <c r="C33" s="150">
        <f>Pricing!$B33</f>
        <v>99.81797315631897</v>
      </c>
      <c r="D33" s="150">
        <f>Pricing!$B33</f>
        <v>99.81797315631897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USD_CURVE_FUT3M_H5</v>
      </c>
      <c r="G33" s="150">
        <f>Pricing!$C33</f>
        <v>99.731299048020333</v>
      </c>
      <c r="H33" s="150">
        <f>Pricing!$C33</f>
        <v>99.731299048020333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USD_CURVE_FUT6M_H5</v>
      </c>
      <c r="K33" s="150">
        <f>Pricing!$D33</f>
        <v>99.62910876260456</v>
      </c>
      <c r="L33" s="150">
        <f>Pricing!$D33</f>
        <v>99.62910876260456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USD_CURVE_FUT12M_H5</v>
      </c>
      <c r="O33" s="150">
        <f>Pricing!E33</f>
        <v>99.608459098053928</v>
      </c>
      <c r="P33" s="150">
        <f>Pricing!E33</f>
        <v>99.608459098053928</v>
      </c>
      <c r="Q33" s="151"/>
      <c r="R33" s="149"/>
      <c r="S33" s="150">
        <f>Pricing!$F33</f>
        <v>99.715814672632007</v>
      </c>
      <c r="T33" s="150">
        <f>Pricing!$F33</f>
        <v>99.715814672632007</v>
      </c>
      <c r="U33" s="151"/>
      <c r="V33" s="149"/>
      <c r="W33" s="150">
        <f>Pricing!$G33</f>
        <v>99.866457833001689</v>
      </c>
      <c r="X33" s="150">
        <f>Pricing!$G33</f>
        <v>99.866457833001689</v>
      </c>
      <c r="Y33" s="151" t="str">
        <f>IF(Contribute="abcd",IF($A$2&lt;&gt;-1,_xll.RtContribute(SourceAlias,V33,Fields,W33:X33,"SCOPE:SERVER"),_xll.RtContribute(SourceAlias,"DDS_INSERT_S",$A$2:$C$2,V33:X33,"SCOPE:SERVER FTC:ALL")),"stopped")</f>
        <v>stopped</v>
      </c>
      <c r="Z33" s="197">
        <f>ABS(_xll.RtGet(SourceAlias,$B33,"BID")-C33)</f>
        <v>7.2318968591389421E-8</v>
      </c>
      <c r="AA33" s="196">
        <f>ABS(_xll.RtGet(SourceAlias,$B33,"ASK")-D33)</f>
        <v>7.2318968591389421E-8</v>
      </c>
      <c r="AB33" s="197">
        <f>ABS(_xll.RtGet(SourceAlias,$F33,"BID")-G33)</f>
        <v>6.3020323182172433E-8</v>
      </c>
      <c r="AC33" s="196">
        <f>ABS(_xll.RtGet(SourceAlias,$F33,"ASK")-H33)</f>
        <v>6.3020323182172433E-8</v>
      </c>
      <c r="AD33" s="197">
        <f>ABS(_xll.RtGet(SourceAlias,$J33,"BID")-K33)</f>
        <v>1.5139544018438755E-7</v>
      </c>
      <c r="AE33" s="196">
        <f>ABS(_xll.RtGet(SourceAlias,$J33,"ASK")-L33)</f>
        <v>1.5139544018438755E-7</v>
      </c>
      <c r="AF33" s="195"/>
      <c r="AG33" s="195"/>
      <c r="AH33" s="197"/>
      <c r="AI33" s="196"/>
      <c r="AJ33" s="195"/>
      <c r="AK33" s="196"/>
    </row>
    <row r="34" spans="1:37" hidden="1" outlineLevel="1" x14ac:dyDescent="0.2">
      <c r="A34" s="71" t="str">
        <f>Pricing!$A34</f>
        <v>J5</v>
      </c>
      <c r="B34" s="152" t="str">
        <f t="shared" ref="B34:B52" si="4">"USD_CURVE_FUT"&amp;B$3&amp;"M_"&amp;$A34</f>
        <v>USD_CURVE_FUT1M_J5</v>
      </c>
      <c r="C34" s="153">
        <f>Pricing!$B34</f>
        <v>99.799224367554174</v>
      </c>
      <c r="D34" s="153">
        <f>Pricing!$B34</f>
        <v>99.799224367554174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5">"USD_CURVE_FUT"&amp;F$3&amp;"M_"&amp;$A34</f>
        <v>USD_CURVE_FUT3M_J5</v>
      </c>
      <c r="G34" s="153">
        <f>Pricing!$C34</f>
        <v>99.707750170725717</v>
      </c>
      <c r="H34" s="153">
        <f>Pricing!$C34</f>
        <v>99.707750170725717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6">"USD_CURVE_FUT"&amp;J$3&amp;"M_"&amp;$A34</f>
        <v>USD_CURVE_FUT6M_J5</v>
      </c>
      <c r="K34" s="153">
        <f>Pricing!$D34</f>
        <v>99.629675473637818</v>
      </c>
      <c r="L34" s="153">
        <f>Pricing!$D34</f>
        <v>99.629675473637818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7">"USD_CURVE_FUT"&amp;N$3&amp;"M_"&amp;$A34</f>
        <v>USD_CURVE_FUT12M_J5</v>
      </c>
      <c r="O34" s="153">
        <f>Pricing!E34</f>
        <v>99.563586544374914</v>
      </c>
      <c r="P34" s="153">
        <f>Pricing!E34</f>
        <v>99.563586544374914</v>
      </c>
      <c r="Q34" s="154"/>
      <c r="R34" s="152"/>
      <c r="S34" s="153">
        <f>Pricing!$F34</f>
        <v>99.634107203271981</v>
      </c>
      <c r="T34" s="153">
        <f>Pricing!$F34</f>
        <v>99.634107203271981</v>
      </c>
      <c r="U34" s="154"/>
      <c r="V34" s="152"/>
      <c r="W34" s="153">
        <f>Pricing!$G34</f>
        <v>99.839678340454157</v>
      </c>
      <c r="X34" s="153">
        <f>Pricing!$G34</f>
        <v>99.839678340454157</v>
      </c>
      <c r="Y34" s="154" t="str">
        <f>IF(Contribute="abcd",IF($A$2&lt;&gt;-1,_xll.RtContribute(SourceAlias,V34,Fields,W34:X34,"SCOPE:SERVER"),_xll.RtContribute(SourceAlias,"DDS_INSERT_S",$A$2:$C$2,V34:X34,"SCOPE:SERVER FTC:ALL")),"stopped")</f>
        <v>stopped</v>
      </c>
      <c r="Z34" s="197"/>
      <c r="AA34" s="196"/>
      <c r="AB34" s="197"/>
      <c r="AC34" s="196"/>
      <c r="AD34" s="197"/>
      <c r="AE34" s="196"/>
      <c r="AF34" s="195"/>
      <c r="AG34" s="195"/>
      <c r="AH34" s="197"/>
      <c r="AI34" s="196"/>
      <c r="AJ34" s="195"/>
      <c r="AK34" s="196"/>
    </row>
    <row r="35" spans="1:37" hidden="1" outlineLevel="1" x14ac:dyDescent="0.2">
      <c r="A35" s="71" t="str">
        <f>Pricing!$A35</f>
        <v>K5</v>
      </c>
      <c r="B35" s="152" t="str">
        <f t="shared" si="4"/>
        <v>USD_CURVE_FUT1M_K5</v>
      </c>
      <c r="C35" s="153">
        <f>Pricing!$B35</f>
        <v>99.751604728003798</v>
      </c>
      <c r="D35" s="153">
        <f>Pricing!$B35</f>
        <v>99.751604728003798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5"/>
        <v>USD_CURVE_FUT3M_K5</v>
      </c>
      <c r="G35" s="153">
        <f>Pricing!$C35</f>
        <v>99.659145836090602</v>
      </c>
      <c r="H35" s="153">
        <f>Pricing!$C35</f>
        <v>99.659145836090602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6"/>
        <v>USD_CURVE_FUT6M_K5</v>
      </c>
      <c r="K35" s="153">
        <f>Pricing!$D35</f>
        <v>99.601040283518188</v>
      </c>
      <c r="L35" s="153">
        <f>Pricing!$D35</f>
        <v>99.601040283518188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7"/>
        <v>USD_CURVE_FUT12M_K5</v>
      </c>
      <c r="O35" s="153">
        <f>Pricing!E35</f>
        <v>99.49298789180159</v>
      </c>
      <c r="P35" s="153">
        <f>Pricing!E35</f>
        <v>99.49298789180159</v>
      </c>
      <c r="Q35" s="154"/>
      <c r="R35" s="152"/>
      <c r="S35" s="153">
        <f>Pricing!$F35</f>
        <v>99.529878717830357</v>
      </c>
      <c r="T35" s="153">
        <f>Pricing!$F35</f>
        <v>99.529878717830357</v>
      </c>
      <c r="U35" s="154"/>
      <c r="V35" s="152"/>
      <c r="W35" s="153">
        <f>Pricing!$G35</f>
        <v>99.793400168921906</v>
      </c>
      <c r="X35" s="153">
        <f>Pricing!$G35</f>
        <v>99.793400168921906</v>
      </c>
      <c r="Y35" s="154" t="str">
        <f>IF(Contribute="abcd",IF($A$2&lt;&gt;-1,_xll.RtContribute(SourceAlias,V35,Fields,W35:X35,"SCOPE:SERVER"),_xll.RtContribute(SourceAlias,"DDS_INSERT_S",$A$2:$C$2,V35:X35,"SCOPE:SERVER FTC:ALL")),"stopped")</f>
        <v>stopped</v>
      </c>
      <c r="Z35" s="197"/>
      <c r="AA35" s="196"/>
      <c r="AB35" s="197"/>
      <c r="AC35" s="196"/>
      <c r="AD35" s="197"/>
      <c r="AE35" s="196"/>
      <c r="AF35" s="195"/>
      <c r="AG35" s="195"/>
      <c r="AH35" s="197"/>
      <c r="AI35" s="196"/>
      <c r="AJ35" s="195"/>
      <c r="AK35" s="196"/>
    </row>
    <row r="36" spans="1:37" collapsed="1" x14ac:dyDescent="0.2">
      <c r="A36" s="71" t="str">
        <f>Pricing!$A36</f>
        <v>M5</v>
      </c>
      <c r="B36" s="152" t="str">
        <f t="shared" si="4"/>
        <v>USD_CURVE_FUT1M_M5</v>
      </c>
      <c r="C36" s="153">
        <f>Pricing!$B36</f>
        <v>99.701878395224966</v>
      </c>
      <c r="D36" s="153">
        <f>Pricing!$B36</f>
        <v>99.701878395224966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5"/>
        <v>USD_CURVE_FUT3M_M5</v>
      </c>
      <c r="G36" s="153">
        <f>Pricing!$C36</f>
        <v>99.608389224219124</v>
      </c>
      <c r="H36" s="153">
        <f>Pricing!$C36</f>
        <v>99.608389224219124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6"/>
        <v>USD_CURVE_FUT6M_M5</v>
      </c>
      <c r="K36" s="153">
        <f>Pricing!$D36</f>
        <v>99.559705113275371</v>
      </c>
      <c r="L36" s="153">
        <f>Pricing!$D36</f>
        <v>99.559705113275371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7"/>
        <v>USD_CURVE_FUT12M_M5</v>
      </c>
      <c r="O36" s="153">
        <f>Pricing!E36</f>
        <v>99.431257347738708</v>
      </c>
      <c r="P36" s="153">
        <f>Pricing!E36</f>
        <v>99.431257347738708</v>
      </c>
      <c r="Q36" s="154"/>
      <c r="R36" s="152"/>
      <c r="S36" s="153">
        <f>Pricing!$F36</f>
        <v>99.451721103698475</v>
      </c>
      <c r="T36" s="153">
        <f>Pricing!$F36</f>
        <v>99.451721103698475</v>
      </c>
      <c r="U36" s="154"/>
      <c r="V36" s="152"/>
      <c r="W36" s="153">
        <f>Pricing!$G36</f>
        <v>99.749409940035903</v>
      </c>
      <c r="X36" s="153">
        <f>Pricing!$G36</f>
        <v>99.749409940035903</v>
      </c>
      <c r="Y36" s="154" t="str">
        <f>IF(Contribute="abcd",IF($A$2&lt;&gt;-1,_xll.RtContribute(SourceAlias,V36,Fields,W36:X36,"SCOPE:SERVER"),_xll.RtContribute(SourceAlias,"DDS_INSERT_S",$A$2:$C$2,V36:X36,"SCOPE:SERVER FTC:ALL")),"stopped")</f>
        <v>stopped</v>
      </c>
      <c r="Z36" s="197">
        <f>ABS(_xll.RtGet(SourceAlias,$B36,"BID")-C36)</f>
        <v>2.1877504252643121E-7</v>
      </c>
      <c r="AA36" s="196">
        <f>ABS(_xll.RtGet(SourceAlias,$B36,"ASK")-D36)</f>
        <v>2.1877504252643121E-7</v>
      </c>
      <c r="AB36" s="197">
        <f>ABS(_xll.RtGet(SourceAlias,$F36,"BID")-G36)</f>
        <v>1.1422191192878017E-6</v>
      </c>
      <c r="AC36" s="196">
        <f>ABS(_xll.RtGet(SourceAlias,$F36,"ASK")-H36)</f>
        <v>1.1422191192878017E-6</v>
      </c>
      <c r="AD36" s="197">
        <f>ABS(_xll.RtGet(SourceAlias,$J36,"BID")-K36)</f>
        <v>3.7372753638464928E-6</v>
      </c>
      <c r="AE36" s="196">
        <f>ABS(_xll.RtGet(SourceAlias,$J36,"ASK")-L36)</f>
        <v>3.7372753638464928E-6</v>
      </c>
      <c r="AF36" s="195"/>
      <c r="AG36" s="195"/>
      <c r="AH36" s="197"/>
      <c r="AI36" s="196"/>
      <c r="AJ36" s="195"/>
      <c r="AK36" s="196"/>
    </row>
    <row r="37" spans="1:37" hidden="1" outlineLevel="1" x14ac:dyDescent="0.2">
      <c r="A37" s="71" t="str">
        <f>Pricing!$A37</f>
        <v>N5</v>
      </c>
      <c r="B37" s="152" t="str">
        <f t="shared" si="4"/>
        <v>USD_CURVE_FUT1M_N5</v>
      </c>
      <c r="C37" s="153">
        <f>Pricing!$B37</f>
        <v>99.646193748734319</v>
      </c>
      <c r="D37" s="153">
        <f>Pricing!$B37</f>
        <v>99.646193748734319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5"/>
        <v>USD_CURVE_FUT3M_N5</v>
      </c>
      <c r="G37" s="153">
        <f>Pricing!$C37</f>
        <v>99.559440223259458</v>
      </c>
      <c r="H37" s="153">
        <f>Pricing!$C37</f>
        <v>99.559440223259458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6"/>
        <v>USD_CURVE_FUT6M_N5</v>
      </c>
      <c r="K37" s="153">
        <f>Pricing!$D37</f>
        <v>99.497518125512542</v>
      </c>
      <c r="L37" s="153">
        <f>Pricing!$D37</f>
        <v>99.497518125512542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7"/>
        <v>USD_CURVE_FUT12M_N5</v>
      </c>
      <c r="O37" s="153">
        <f>Pricing!E37</f>
        <v>99.366780975513251</v>
      </c>
      <c r="P37" s="153">
        <f>Pricing!E37</f>
        <v>99.366780975513251</v>
      </c>
      <c r="Q37" s="154"/>
      <c r="R37" s="152"/>
      <c r="S37" s="153">
        <f>Pricing!$F37</f>
        <v>99.423735841370103</v>
      </c>
      <c r="T37" s="153">
        <f>Pricing!$F37</f>
        <v>99.423735841370103</v>
      </c>
      <c r="U37" s="154"/>
      <c r="V37" s="152"/>
      <c r="W37" s="153">
        <f>Pricing!$G37</f>
        <v>99.69407614243832</v>
      </c>
      <c r="X37" s="153">
        <f>Pricing!$G37</f>
        <v>99.69407614243832</v>
      </c>
      <c r="Y37" s="154" t="str">
        <f>IF(Contribute="abcd",IF($A$2&lt;&gt;-1,_xll.RtContribute(SourceAlias,V37,Fields,W37:X37,"SCOPE:SERVER"),_xll.RtContribute(SourceAlias,"DDS_INSERT_S",$A$2:$C$2,V37:X37,"SCOPE:SERVER FTC:ALL")),"stopped")</f>
        <v>stopped</v>
      </c>
      <c r="Z37" s="197"/>
      <c r="AA37" s="196"/>
      <c r="AB37" s="197"/>
      <c r="AC37" s="196"/>
      <c r="AD37" s="197"/>
      <c r="AE37" s="196"/>
      <c r="AF37" s="195"/>
      <c r="AG37" s="195"/>
      <c r="AH37" s="197"/>
      <c r="AI37" s="196"/>
      <c r="AJ37" s="195"/>
      <c r="AK37" s="196"/>
    </row>
    <row r="38" spans="1:37" hidden="1" outlineLevel="1" x14ac:dyDescent="0.2">
      <c r="A38" s="71" t="str">
        <f>Pricing!$A38</f>
        <v>Q5</v>
      </c>
      <c r="B38" s="152" t="str">
        <f t="shared" si="4"/>
        <v>USD_CURVE_FUT1M_Q5</v>
      </c>
      <c r="C38" s="153">
        <f>Pricing!$B38</f>
        <v>99.570360979751882</v>
      </c>
      <c r="D38" s="153">
        <f>Pricing!$B38</f>
        <v>99.570360979751882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5"/>
        <v>USD_CURVE_FUT3M_Q5</v>
      </c>
      <c r="G38" s="153">
        <f>Pricing!$C38</f>
        <v>99.480690846813474</v>
      </c>
      <c r="H38" s="153">
        <f>Pricing!$C38</f>
        <v>99.480690846813474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6"/>
        <v>USD_CURVE_FUT6M_Q5</v>
      </c>
      <c r="K38" s="153">
        <f>Pricing!$D38</f>
        <v>99.396856348564995</v>
      </c>
      <c r="L38" s="153">
        <f>Pricing!$D38</f>
        <v>99.396856348564995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7"/>
        <v>USD_CURVE_FUT12M_Q5</v>
      </c>
      <c r="O38" s="153">
        <f>Pricing!E38</f>
        <v>99.267301578881529</v>
      </c>
      <c r="P38" s="153">
        <f>Pricing!E38</f>
        <v>99.267301578881529</v>
      </c>
      <c r="Q38" s="154"/>
      <c r="R38" s="152"/>
      <c r="S38" s="153">
        <f>Pricing!$F38</f>
        <v>99.408029210699596</v>
      </c>
      <c r="T38" s="153">
        <f>Pricing!$F38</f>
        <v>99.408029210699596</v>
      </c>
      <c r="U38" s="154"/>
      <c r="V38" s="152"/>
      <c r="W38" s="153">
        <f>Pricing!$G38</f>
        <v>99.618893169927659</v>
      </c>
      <c r="X38" s="153">
        <f>Pricing!$G38</f>
        <v>99.618893169927659</v>
      </c>
      <c r="Y38" s="154" t="str">
        <f>IF(Contribute="abcd",IF($A$2&lt;&gt;-1,_xll.RtContribute(SourceAlias,V38,Fields,W38:X38,"SCOPE:SERVER"),_xll.RtContribute(SourceAlias,"DDS_INSERT_S",$A$2:$C$2,V38:X38,"SCOPE:SERVER FTC:ALL")),"stopped")</f>
        <v>stopped</v>
      </c>
      <c r="Z38" s="197"/>
      <c r="AA38" s="196"/>
      <c r="AB38" s="197"/>
      <c r="AC38" s="196"/>
      <c r="AD38" s="197"/>
      <c r="AE38" s="196"/>
      <c r="AF38" s="195"/>
      <c r="AG38" s="195"/>
      <c r="AH38" s="197"/>
      <c r="AI38" s="196"/>
      <c r="AJ38" s="195"/>
      <c r="AK38" s="196"/>
    </row>
    <row r="39" spans="1:37" hidden="1" outlineLevel="1" x14ac:dyDescent="0.2">
      <c r="A39" s="71" t="str">
        <f>Pricing!$A39</f>
        <v>U5</v>
      </c>
      <c r="B39" s="152" t="str">
        <f t="shared" si="4"/>
        <v>USD_CURVE_FUT1M_U5</v>
      </c>
      <c r="C39" s="153">
        <f>Pricing!$B39</f>
        <v>99.507179322448692</v>
      </c>
      <c r="D39" s="153">
        <f>Pricing!$B39</f>
        <v>99.507179322448692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5"/>
        <v>USD_CURVE_FUT3M_U5</v>
      </c>
      <c r="G39" s="153">
        <f>Pricing!$C39</f>
        <v>99.409729003217222</v>
      </c>
      <c r="H39" s="153">
        <f>Pricing!$C39</f>
        <v>99.409729003217222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6"/>
        <v>USD_CURVE_FUT6M_U5</v>
      </c>
      <c r="K39" s="153">
        <f>Pricing!$D39</f>
        <v>99.323359535652855</v>
      </c>
      <c r="L39" s="153">
        <f>Pricing!$D39</f>
        <v>99.323359535652855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7"/>
        <v>USD_CURVE_FUT12M_U5</v>
      </c>
      <c r="O39" s="153">
        <f>Pricing!E39</f>
        <v>99.17797395554426</v>
      </c>
      <c r="P39" s="153">
        <f>Pricing!E39</f>
        <v>99.17797395554426</v>
      </c>
      <c r="Q39" s="154"/>
      <c r="R39" s="152"/>
      <c r="S39" s="153">
        <f>Pricing!$F39</f>
        <v>99.412400000047001</v>
      </c>
      <c r="T39" s="153">
        <f>Pricing!$F39</f>
        <v>99.412400000047001</v>
      </c>
      <c r="U39" s="154"/>
      <c r="V39" s="152"/>
      <c r="W39" s="153">
        <f>Pricing!$G39</f>
        <v>99.558522266863719</v>
      </c>
      <c r="X39" s="153">
        <f>Pricing!$G39</f>
        <v>99.558522266863719</v>
      </c>
      <c r="Y39" s="154" t="str">
        <f>IF(Contribute="abcd",IF($A$2&lt;&gt;-1,_xll.RtContribute(SourceAlias,V39,Fields,W39:X39,"SCOPE:SERVER"),_xll.RtContribute(SourceAlias,"DDS_INSERT_S",$A$2:$C$2,V39:X39,"SCOPE:SERVER FTC:ALL")),"stopped")</f>
        <v>stopped</v>
      </c>
      <c r="Z39" s="197"/>
      <c r="AA39" s="196"/>
      <c r="AB39" s="197"/>
      <c r="AC39" s="196"/>
      <c r="AD39" s="197"/>
      <c r="AE39" s="196"/>
      <c r="AF39" s="195"/>
      <c r="AG39" s="195"/>
      <c r="AH39" s="197"/>
      <c r="AI39" s="196"/>
      <c r="AJ39" s="195"/>
      <c r="AK39" s="196"/>
    </row>
    <row r="40" spans="1:37" hidden="1" outlineLevel="1" x14ac:dyDescent="0.2">
      <c r="A40" s="71" t="str">
        <f>Pricing!$A40</f>
        <v>V5</v>
      </c>
      <c r="B40" s="152" t="str">
        <f t="shared" si="4"/>
        <v>USD_CURVE_FUT1M_V5</v>
      </c>
      <c r="C40" s="153">
        <f>Pricing!$B40</f>
        <v>99.422389999381039</v>
      </c>
      <c r="D40" s="153">
        <f>Pricing!$B40</f>
        <v>99.422389999381039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5"/>
        <v>USD_CURVE_FUT3M_V5</v>
      </c>
      <c r="G40" s="153">
        <f>Pricing!$C40</f>
        <v>99.319140639763532</v>
      </c>
      <c r="H40" s="153">
        <f>Pricing!$C40</f>
        <v>99.319140639763532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6"/>
        <v>USD_CURVE_FUT6M_V5</v>
      </c>
      <c r="K40" s="153">
        <f>Pricing!$D40</f>
        <v>99.245238486811786</v>
      </c>
      <c r="L40" s="153">
        <f>Pricing!$D40</f>
        <v>99.245238486811786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7"/>
        <v>USD_CURVE_FUT12M_V5</v>
      </c>
      <c r="O40" s="153">
        <f>Pricing!E40</f>
        <v>99.072371321085569</v>
      </c>
      <c r="P40" s="153">
        <f>Pricing!E40</f>
        <v>99.072371321085569</v>
      </c>
      <c r="Q40" s="154"/>
      <c r="R40" s="152"/>
      <c r="S40" s="153">
        <f>Pricing!$F40</f>
        <v>99.330048097468662</v>
      </c>
      <c r="T40" s="153">
        <f>Pricing!$F40</f>
        <v>99.330048097468662</v>
      </c>
      <c r="U40" s="154"/>
      <c r="V40" s="152"/>
      <c r="W40" s="153">
        <f>Pricing!$G40</f>
        <v>99.479872238646919</v>
      </c>
      <c r="X40" s="153">
        <f>Pricing!$G40</f>
        <v>99.479872238646919</v>
      </c>
      <c r="Y40" s="154" t="str">
        <f>IF(Contribute="abcd",IF($A$2&lt;&gt;-1,_xll.RtContribute(SourceAlias,V40,Fields,W40:X40,"SCOPE:SERVER"),_xll.RtContribute(SourceAlias,"DDS_INSERT_S",$A$2:$C$2,V40:X40,"SCOPE:SERVER FTC:ALL")),"stopped")</f>
        <v>stopped</v>
      </c>
      <c r="Z40" s="197"/>
      <c r="AA40" s="196"/>
      <c r="AB40" s="197"/>
      <c r="AC40" s="196"/>
      <c r="AD40" s="197"/>
      <c r="AE40" s="196"/>
      <c r="AF40" s="195"/>
      <c r="AG40" s="195"/>
      <c r="AH40" s="197"/>
      <c r="AI40" s="196"/>
      <c r="AJ40" s="195"/>
      <c r="AK40" s="196"/>
    </row>
    <row r="41" spans="1:37" hidden="1" outlineLevel="1" x14ac:dyDescent="0.2">
      <c r="A41" s="71" t="str">
        <f>Pricing!$A41</f>
        <v>X5</v>
      </c>
      <c r="B41" s="152" t="str">
        <f t="shared" si="4"/>
        <v>USD_CURVE_FUT1M_X5</v>
      </c>
      <c r="C41" s="153">
        <f>Pricing!$B41</f>
        <v>99.353720348128789</v>
      </c>
      <c r="D41" s="153">
        <f>Pricing!$B41</f>
        <v>99.353720348128789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5"/>
        <v>USD_CURVE_FUT3M_X5</v>
      </c>
      <c r="G41" s="153">
        <f>Pricing!$C41</f>
        <v>99.249407738035615</v>
      </c>
      <c r="H41" s="153">
        <f>Pricing!$C41</f>
        <v>99.249407738035615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6"/>
        <v>USD_CURVE_FUT6M_X5</v>
      </c>
      <c r="K41" s="153">
        <f>Pricing!$D41</f>
        <v>99.194474721825415</v>
      </c>
      <c r="L41" s="153">
        <f>Pricing!$D41</f>
        <v>99.194474721825415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7"/>
        <v>USD_CURVE_FUT12M_X5</v>
      </c>
      <c r="O41" s="153">
        <f>Pricing!E41</f>
        <v>98.992304906011952</v>
      </c>
      <c r="P41" s="153">
        <f>Pricing!E41</f>
        <v>98.992304906011952</v>
      </c>
      <c r="Q41" s="154"/>
      <c r="R41" s="152"/>
      <c r="S41" s="153">
        <f>Pricing!$F41</f>
        <v>99.259760512189217</v>
      </c>
      <c r="T41" s="153">
        <f>Pricing!$F41</f>
        <v>99.259760512189217</v>
      </c>
      <c r="U41" s="154"/>
      <c r="V41" s="152"/>
      <c r="W41" s="153">
        <f>Pricing!$G41</f>
        <v>99.414590801029362</v>
      </c>
      <c r="X41" s="153">
        <f>Pricing!$G41</f>
        <v>99.414590801029362</v>
      </c>
      <c r="Y41" s="154" t="str">
        <f>IF(Contribute="abcd",IF($A$2&lt;&gt;-1,_xll.RtContribute(SourceAlias,V41,Fields,W41:X41,"SCOPE:SERVER"),_xll.RtContribute(SourceAlias,"DDS_INSERT_S",$A$2:$C$2,V41:X41,"SCOPE:SERVER FTC:ALL")),"stopped")</f>
        <v>stopped</v>
      </c>
      <c r="Z41" s="197"/>
      <c r="AA41" s="196"/>
      <c r="AB41" s="197"/>
      <c r="AC41" s="196"/>
      <c r="AD41" s="197"/>
      <c r="AE41" s="196"/>
      <c r="AF41" s="195"/>
      <c r="AG41" s="195"/>
      <c r="AH41" s="197"/>
      <c r="AI41" s="196"/>
      <c r="AJ41" s="195"/>
      <c r="AK41" s="196"/>
    </row>
    <row r="42" spans="1:37" hidden="1" outlineLevel="1" x14ac:dyDescent="0.2">
      <c r="A42" s="71" t="str">
        <f>Pricing!$A42</f>
        <v>Z5</v>
      </c>
      <c r="B42" s="152" t="str">
        <f t="shared" si="4"/>
        <v>USD_CURVE_FUT1M_Z5</v>
      </c>
      <c r="C42" s="153">
        <f>Pricing!$B42</f>
        <v>99.285270739973555</v>
      </c>
      <c r="D42" s="153">
        <f>Pricing!$B42</f>
        <v>99.285270739973555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5"/>
        <v>USD_CURVE_FUT3M_Z5</v>
      </c>
      <c r="G42" s="153">
        <f>Pricing!$C42</f>
        <v>99.181575974284954</v>
      </c>
      <c r="H42" s="153">
        <f>Pricing!$C42</f>
        <v>99.181575974284954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6"/>
        <v>USD_CURVE_FUT6M_Z5</v>
      </c>
      <c r="K42" s="153">
        <f>Pricing!$D42</f>
        <v>99.1347944931657</v>
      </c>
      <c r="L42" s="153">
        <f>Pricing!$D42</f>
        <v>99.1347944931657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7"/>
        <v>USD_CURVE_FUT12M_Z5</v>
      </c>
      <c r="O42" s="153">
        <f>Pricing!E42</f>
        <v>98.909402646650292</v>
      </c>
      <c r="P42" s="153">
        <f>Pricing!E42</f>
        <v>98.909402646650292</v>
      </c>
      <c r="Q42" s="154"/>
      <c r="R42" s="152"/>
      <c r="S42" s="153">
        <f>Pricing!$F42</f>
        <v>99.185400000076257</v>
      </c>
      <c r="T42" s="153">
        <f>Pricing!$F42</f>
        <v>99.185400000076257</v>
      </c>
      <c r="U42" s="154"/>
      <c r="V42" s="152"/>
      <c r="W42" s="153">
        <f>Pricing!$G42</f>
        <v>99.350314752387845</v>
      </c>
      <c r="X42" s="153">
        <f>Pricing!$G42</f>
        <v>99.350314752387845</v>
      </c>
      <c r="Y42" s="154" t="str">
        <f>IF(Contribute="abcd",IF($A$2&lt;&gt;-1,_xll.RtContribute(SourceAlias,V42,Fields,W42:X42,"SCOPE:SERVER"),_xll.RtContribute(SourceAlias,"DDS_INSERT_S",$A$2:$C$2,V42:X42,"SCOPE:SERVER FTC:ALL")),"stopped")</f>
        <v>stopped</v>
      </c>
      <c r="Z42" s="197"/>
      <c r="AA42" s="196"/>
      <c r="AB42" s="197"/>
      <c r="AC42" s="196"/>
      <c r="AD42" s="197"/>
      <c r="AE42" s="196"/>
      <c r="AF42" s="195"/>
      <c r="AG42" s="195"/>
      <c r="AH42" s="197"/>
      <c r="AI42" s="196"/>
      <c r="AJ42" s="195"/>
      <c r="AK42" s="196"/>
    </row>
    <row r="43" spans="1:37" hidden="1" outlineLevel="1" x14ac:dyDescent="0.2">
      <c r="A43" s="71" t="str">
        <f>Pricing!$A43</f>
        <v>F6</v>
      </c>
      <c r="B43" s="152" t="str">
        <f t="shared" si="4"/>
        <v>USD_CURVE_FUT1M_F6</v>
      </c>
      <c r="C43" s="153">
        <f>Pricing!$B43</f>
        <v>99.197509360735964</v>
      </c>
      <c r="D43" s="153">
        <f>Pricing!$B43</f>
        <v>99.197509360735964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5"/>
        <v>USD_CURVE_FUT3M_F6</v>
      </c>
      <c r="G43" s="153">
        <f>Pricing!$C43</f>
        <v>99.09513060681374</v>
      </c>
      <c r="H43" s="153">
        <f>Pricing!$C43</f>
        <v>99.09513060681374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6"/>
        <v>USD_CURVE_FUT6M_F6</v>
      </c>
      <c r="K43" s="153">
        <f>Pricing!$D43</f>
        <v>99.060165419145704</v>
      </c>
      <c r="L43" s="153">
        <f>Pricing!$D43</f>
        <v>99.060165419145704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7"/>
        <v>USD_CURVE_FUT12M_F6</v>
      </c>
      <c r="O43" s="153">
        <f>Pricing!E43</f>
        <v>98.788326161557833</v>
      </c>
      <c r="P43" s="153">
        <f>Pricing!E43</f>
        <v>98.788326161557833</v>
      </c>
      <c r="Q43" s="154"/>
      <c r="R43" s="152"/>
      <c r="S43" s="153">
        <f>Pricing!$F43</f>
        <v>99.10129965476753</v>
      </c>
      <c r="T43" s="153">
        <f>Pricing!$F43</f>
        <v>99.10129965476753</v>
      </c>
      <c r="U43" s="154"/>
      <c r="V43" s="152"/>
      <c r="W43" s="153">
        <f>Pricing!$G43</f>
        <v>99.263253244870128</v>
      </c>
      <c r="X43" s="153">
        <f>Pricing!$G43</f>
        <v>99.263253244870128</v>
      </c>
      <c r="Y43" s="154" t="str">
        <f>IF(Contribute="abcd",IF($A$2&lt;&gt;-1,_xll.RtContribute(SourceAlias,V43,Fields,W43:X43,"SCOPE:SERVER"),_xll.RtContribute(SourceAlias,"DDS_INSERT_S",$A$2:$C$2,V43:X43,"SCOPE:SERVER FTC:ALL")),"stopped")</f>
        <v>stopped</v>
      </c>
      <c r="Z43" s="197"/>
      <c r="AA43" s="196"/>
      <c r="AB43" s="197"/>
      <c r="AC43" s="196"/>
      <c r="AD43" s="197"/>
      <c r="AE43" s="196"/>
      <c r="AF43" s="195"/>
      <c r="AG43" s="195"/>
      <c r="AH43" s="197"/>
      <c r="AI43" s="196"/>
      <c r="AJ43" s="195"/>
      <c r="AK43" s="196"/>
    </row>
    <row r="44" spans="1:37" hidden="1" outlineLevel="1" x14ac:dyDescent="0.2">
      <c r="A44" s="71" t="str">
        <f>Pricing!$A44</f>
        <v>G6</v>
      </c>
      <c r="B44" s="152" t="str">
        <f t="shared" si="4"/>
        <v>USD_CURVE_FUT1M_G6</v>
      </c>
      <c r="C44" s="153">
        <f>Pricing!$B44</f>
        <v>99.128814046532469</v>
      </c>
      <c r="D44" s="153">
        <f>Pricing!$B44</f>
        <v>99.128814046532469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5"/>
        <v>USD_CURVE_FUT3M_G6</v>
      </c>
      <c r="G44" s="153">
        <f>Pricing!$C44</f>
        <v>99.02677807902532</v>
      </c>
      <c r="H44" s="153">
        <f>Pricing!$C44</f>
        <v>99.02677807902532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6"/>
        <v>USD_CURVE_FUT6M_G6</v>
      </c>
      <c r="K44" s="153">
        <f>Pricing!$D44</f>
        <v>98.988635596271024</v>
      </c>
      <c r="L44" s="153">
        <f>Pricing!$D44</f>
        <v>98.988635596271024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7"/>
        <v>USD_CURVE_FUT12M_G6</v>
      </c>
      <c r="O44" s="153">
        <f>Pricing!E44</f>
        <v>98.681210671280084</v>
      </c>
      <c r="P44" s="153">
        <f>Pricing!E44</f>
        <v>98.681210671280084</v>
      </c>
      <c r="Q44" s="154"/>
      <c r="R44" s="152"/>
      <c r="S44" s="153">
        <f>Pricing!$F44</f>
        <v>99.032954585111639</v>
      </c>
      <c r="T44" s="153">
        <f>Pricing!$F44</f>
        <v>99.032954585111639</v>
      </c>
      <c r="U44" s="154"/>
      <c r="V44" s="152"/>
      <c r="W44" s="153">
        <f>Pricing!$G44</f>
        <v>99.199124407689084</v>
      </c>
      <c r="X44" s="153">
        <f>Pricing!$G44</f>
        <v>99.199124407689084</v>
      </c>
      <c r="Y44" s="154" t="str">
        <f>IF(Contribute="abcd",IF($A$2&lt;&gt;-1,_xll.RtContribute(SourceAlias,V44,Fields,W44:X44,"SCOPE:SERVER"),_xll.RtContribute(SourceAlias,"DDS_INSERT_S",$A$2:$C$2,V44:X44,"SCOPE:SERVER FTC:ALL")),"stopped")</f>
        <v>stopped</v>
      </c>
      <c r="Z44" s="197"/>
      <c r="AA44" s="196"/>
      <c r="AB44" s="197"/>
      <c r="AC44" s="196"/>
      <c r="AD44" s="197"/>
      <c r="AE44" s="196"/>
      <c r="AF44" s="195"/>
      <c r="AG44" s="195"/>
      <c r="AH44" s="197"/>
      <c r="AI44" s="196"/>
      <c r="AJ44" s="195"/>
      <c r="AK44" s="196"/>
    </row>
    <row r="45" spans="1:37" hidden="1" outlineLevel="1" x14ac:dyDescent="0.2">
      <c r="A45" s="71" t="str">
        <f>Pricing!$A45</f>
        <v>H6</v>
      </c>
      <c r="B45" s="152" t="str">
        <f t="shared" si="4"/>
        <v>USD_CURVE_FUT1M_H6</v>
      </c>
      <c r="C45" s="153">
        <f>Pricing!$B45</f>
        <v>99.057369948970702</v>
      </c>
      <c r="D45" s="153">
        <f>Pricing!$B45</f>
        <v>99.057369948970702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5"/>
        <v>USD_CURVE_FUT3M_H6</v>
      </c>
      <c r="G45" s="153">
        <f>Pricing!$C45</f>
        <v>98.953936184868979</v>
      </c>
      <c r="H45" s="153">
        <f>Pricing!$C45</f>
        <v>98.953936184868979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6"/>
        <v>USD_CURVE_FUT6M_H6</v>
      </c>
      <c r="K45" s="153">
        <f>Pricing!$D45</f>
        <v>98.903822708001798</v>
      </c>
      <c r="L45" s="153">
        <f>Pricing!$D45</f>
        <v>98.903822708001798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7"/>
        <v>USD_CURVE_FUT12M_H6</v>
      </c>
      <c r="O45" s="153">
        <f>Pricing!E45</f>
        <v>98.597651799088922</v>
      </c>
      <c r="P45" s="153">
        <f>Pricing!E45</f>
        <v>98.597651799088922</v>
      </c>
      <c r="Q45" s="154"/>
      <c r="R45" s="152"/>
      <c r="S45" s="153">
        <f>Pricing!$F45</f>
        <v>98.959100000113793</v>
      </c>
      <c r="T45" s="153">
        <f>Pricing!$F45</f>
        <v>98.959100000113793</v>
      </c>
      <c r="U45" s="154"/>
      <c r="V45" s="152"/>
      <c r="W45" s="153">
        <f>Pricing!$G45</f>
        <v>99.125773411643252</v>
      </c>
      <c r="X45" s="153">
        <f>Pricing!$G45</f>
        <v>99.125773411643252</v>
      </c>
      <c r="Y45" s="154" t="str">
        <f>IF(Contribute="abcd",IF($A$2&lt;&gt;-1,_xll.RtContribute(SourceAlias,V45,Fields,W45:X45,"SCOPE:SERVER"),_xll.RtContribute(SourceAlias,"DDS_INSERT_S",$A$2:$C$2,V45:X45,"SCOPE:SERVER FTC:ALL")),"stopped")</f>
        <v>stopped</v>
      </c>
      <c r="Z45" s="197"/>
      <c r="AA45" s="196"/>
      <c r="AB45" s="197"/>
      <c r="AC45" s="196"/>
      <c r="AD45" s="197"/>
      <c r="AE45" s="196"/>
      <c r="AF45" s="195"/>
      <c r="AG45" s="195"/>
      <c r="AH45" s="197"/>
      <c r="AI45" s="196"/>
      <c r="AJ45" s="195"/>
      <c r="AK45" s="196"/>
    </row>
    <row r="46" spans="1:37" hidden="1" outlineLevel="1" x14ac:dyDescent="0.2">
      <c r="A46" s="71" t="str">
        <f>Pricing!$A46</f>
        <v>M6</v>
      </c>
      <c r="B46" s="152" t="str">
        <f t="shared" si="4"/>
        <v>USD_CURVE_FUT1M_M6</v>
      </c>
      <c r="C46" s="153">
        <f>Pricing!$B46</f>
        <v>98.84375036523258</v>
      </c>
      <c r="D46" s="153">
        <f>Pricing!$B46</f>
        <v>98.84375036523258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5"/>
        <v>USD_CURVE_FUT3M_M6</v>
      </c>
      <c r="G46" s="153">
        <f>Pricing!$C46</f>
        <v>98.726758824825509</v>
      </c>
      <c r="H46" s="153">
        <f>Pricing!$C46</f>
        <v>98.726758824825509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6"/>
        <v>USD_CURVE_FUT6M_M6</v>
      </c>
      <c r="K46" s="153">
        <f>Pricing!$D46</f>
        <v>98.653312328849054</v>
      </c>
      <c r="L46" s="153">
        <f>Pricing!$D46</f>
        <v>98.653312328849054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7"/>
        <v>USD_CURVE_FUT12M_M6</v>
      </c>
      <c r="O46" s="153">
        <f>Pricing!E46</f>
        <v>98.583848142098702</v>
      </c>
      <c r="P46" s="153">
        <f>Pricing!E46</f>
        <v>98.583848142098702</v>
      </c>
      <c r="Q46" s="154"/>
      <c r="R46" s="152"/>
      <c r="S46" s="153">
        <f>Pricing!$F46</f>
        <v>98.733400000160827</v>
      </c>
      <c r="T46" s="153">
        <f>Pricing!$F46</f>
        <v>98.733400000160827</v>
      </c>
      <c r="U46" s="154"/>
      <c r="V46" s="152"/>
      <c r="W46" s="153">
        <f>Pricing!$G46</f>
        <v>98.913935768957685</v>
      </c>
      <c r="X46" s="153">
        <f>Pricing!$G46</f>
        <v>98.913935768957685</v>
      </c>
      <c r="Y46" s="154" t="str">
        <f>IF(Contribute="abcd",IF($A$2&lt;&gt;-1,_xll.RtContribute(SourceAlias,V46,Fields,W46:X46,"SCOPE:SERVER"),_xll.RtContribute(SourceAlias,"DDS_INSERT_S",$A$2:$C$2,V46:X46,"SCOPE:SERVER FTC:ALL")),"stopped")</f>
        <v>stopped</v>
      </c>
      <c r="Z46" s="197"/>
      <c r="AA46" s="196"/>
      <c r="AB46" s="197"/>
      <c r="AC46" s="196"/>
      <c r="AD46" s="197"/>
      <c r="AE46" s="196"/>
      <c r="AF46" s="195"/>
      <c r="AG46" s="195"/>
      <c r="AH46" s="197"/>
      <c r="AI46" s="196"/>
      <c r="AJ46" s="195"/>
      <c r="AK46" s="196"/>
    </row>
    <row r="47" spans="1:37" hidden="1" outlineLevel="1" x14ac:dyDescent="0.2">
      <c r="A47" s="71" t="str">
        <f>Pricing!$A47</f>
        <v>U6</v>
      </c>
      <c r="B47" s="152" t="str">
        <f t="shared" si="4"/>
        <v>USD_CURVE_FUT1M_U6</v>
      </c>
      <c r="C47" s="153">
        <f>Pricing!$B47</f>
        <v>98.633207521102122</v>
      </c>
      <c r="D47" s="153">
        <f>Pricing!$B47</f>
        <v>98.633207521102122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5"/>
        <v>USD_CURVE_FUT3M_U6</v>
      </c>
      <c r="G47" s="153">
        <f>Pricing!$C47</f>
        <v>98.505288561289561</v>
      </c>
      <c r="H47" s="153">
        <f>Pricing!$C47</f>
        <v>98.505288561289561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6"/>
        <v>USD_CURVE_FUT6M_U6</v>
      </c>
      <c r="K47" s="153">
        <f>Pricing!$D47</f>
        <v>98.421385626503664</v>
      </c>
      <c r="L47" s="153">
        <f>Pricing!$D47</f>
        <v>98.421385626503664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7"/>
        <v>USD_CURVE_FUT12M_U6</v>
      </c>
      <c r="O47" s="153">
        <f>Pricing!E47</f>
        <v>98.314761823732027</v>
      </c>
      <c r="P47" s="153">
        <f>Pricing!E47</f>
        <v>98.314761823732027</v>
      </c>
      <c r="Q47" s="154"/>
      <c r="R47" s="152"/>
      <c r="S47" s="153">
        <f>Pricing!$F47</f>
        <v>98.513300000209398</v>
      </c>
      <c r="T47" s="153">
        <f>Pricing!$F47</f>
        <v>98.513300000209398</v>
      </c>
      <c r="U47" s="154"/>
      <c r="V47" s="152"/>
      <c r="W47" s="153">
        <f>Pricing!$G47</f>
        <v>98.703760983072414</v>
      </c>
      <c r="X47" s="153">
        <f>Pricing!$G47</f>
        <v>98.703760983072414</v>
      </c>
      <c r="Y47" s="154" t="str">
        <f>IF(Contribute="abcd",IF($A$2&lt;&gt;-1,_xll.RtContribute(SourceAlias,V47,Fields,W47:X47,"SCOPE:SERVER"),_xll.RtContribute(SourceAlias,"DDS_INSERT_S",$A$2:$C$2,V47:X47,"SCOPE:SERVER FTC:ALL")),"stopped")</f>
        <v>stopped</v>
      </c>
      <c r="Z47" s="197"/>
      <c r="AA47" s="196"/>
      <c r="AB47" s="197"/>
      <c r="AC47" s="196"/>
      <c r="AD47" s="197"/>
      <c r="AE47" s="196"/>
      <c r="AF47" s="195"/>
      <c r="AG47" s="195"/>
      <c r="AH47" s="197"/>
      <c r="AI47" s="196"/>
      <c r="AJ47" s="195"/>
      <c r="AK47" s="196"/>
    </row>
    <row r="48" spans="1:37" hidden="1" outlineLevel="1" x14ac:dyDescent="0.2">
      <c r="A48" s="71" t="str">
        <f>Pricing!$A48</f>
        <v>Z6</v>
      </c>
      <c r="B48" s="152" t="str">
        <f t="shared" si="4"/>
        <v>USD_CURVE_FUT1M_Z6</v>
      </c>
      <c r="C48" s="153">
        <f>Pricing!$B48</f>
        <v>98.454786758958605</v>
      </c>
      <c r="D48" s="153">
        <f>Pricing!$B48</f>
        <v>98.454786758958605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5"/>
        <v>USD_CURVE_FUT3M_Z6</v>
      </c>
      <c r="G48" s="153">
        <f>Pricing!$C48</f>
        <v>98.309028910226104</v>
      </c>
      <c r="H48" s="153">
        <f>Pricing!$C48</f>
        <v>98.309028910226104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6"/>
        <v>USD_CURVE_FUT6M_Z6</v>
      </c>
      <c r="K48" s="153">
        <f>Pricing!$D48</f>
        <v>98.239947674412946</v>
      </c>
      <c r="L48" s="153">
        <f>Pricing!$D48</f>
        <v>98.239947674412946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7"/>
        <v>USD_CURVE_FUT12M_Z6</v>
      </c>
      <c r="O48" s="153">
        <f>Pricing!E48</f>
        <v>98.369757496538227</v>
      </c>
      <c r="P48" s="153">
        <f>Pricing!E48</f>
        <v>98.369757496538227</v>
      </c>
      <c r="Q48" s="154"/>
      <c r="R48" s="152"/>
      <c r="S48" s="153">
        <f>Pricing!$F48</f>
        <v>98.319100000320788</v>
      </c>
      <c r="T48" s="153">
        <f>Pricing!$F48</f>
        <v>98.319100000320788</v>
      </c>
      <c r="U48" s="154"/>
      <c r="V48" s="152"/>
      <c r="W48" s="153">
        <f>Pricing!$G48</f>
        <v>98.507548277256518</v>
      </c>
      <c r="X48" s="153">
        <f>Pricing!$G48</f>
        <v>98.507548277256518</v>
      </c>
      <c r="Y48" s="154" t="str">
        <f>IF(Contribute="abcd",IF($A$2&lt;&gt;-1,_xll.RtContribute(SourceAlias,V48,Fields,W48:X48,"SCOPE:SERVER"),_xll.RtContribute(SourceAlias,"DDS_INSERT_S",$A$2:$C$2,V48:X48,"SCOPE:SERVER FTC:ALL")),"stopped")</f>
        <v>stopped</v>
      </c>
      <c r="Z48" s="197"/>
      <c r="AA48" s="196"/>
      <c r="AB48" s="197"/>
      <c r="AC48" s="196"/>
      <c r="AD48" s="197"/>
      <c r="AE48" s="196"/>
      <c r="AF48" s="195"/>
      <c r="AG48" s="195"/>
      <c r="AH48" s="197"/>
      <c r="AI48" s="196"/>
      <c r="AJ48" s="195"/>
      <c r="AK48" s="196"/>
    </row>
    <row r="49" spans="1:37" hidden="1" outlineLevel="1" x14ac:dyDescent="0.2">
      <c r="A49" s="71" t="str">
        <f>Pricing!$A49</f>
        <v>H7</v>
      </c>
      <c r="B49" s="152" t="str">
        <f t="shared" si="4"/>
        <v>USD_CURVE_FUT1M_H7</v>
      </c>
      <c r="C49" s="153">
        <f>Pricing!$B49</f>
        <v>98.303269086409045</v>
      </c>
      <c r="D49" s="153">
        <f>Pricing!$B49</f>
        <v>98.303269086409045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5"/>
        <v>USD_CURVE_FUT3M_H7</v>
      </c>
      <c r="G49" s="153">
        <f>Pricing!$C49</f>
        <v>98.165360165708364</v>
      </c>
      <c r="H49" s="153">
        <f>Pricing!$C49</f>
        <v>98.165360165708364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6"/>
        <v>USD_CURVE_FUT6M_H7</v>
      </c>
      <c r="K49" s="153">
        <f>Pricing!$D49</f>
        <v>98.096358673069389</v>
      </c>
      <c r="L49" s="153">
        <f>Pricing!$D49</f>
        <v>98.096358673069389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7"/>
        <v>USD_CURVE_FUT12M_H7</v>
      </c>
      <c r="O49" s="153">
        <f>Pricing!E49</f>
        <v>98.144360102118384</v>
      </c>
      <c r="P49" s="153">
        <f>Pricing!E49</f>
        <v>98.144360102118384</v>
      </c>
      <c r="Q49" s="154"/>
      <c r="R49" s="152"/>
      <c r="S49" s="153">
        <f>Pricing!$F49</f>
        <v>98.265790022001397</v>
      </c>
      <c r="T49" s="153">
        <f>Pricing!$F49</f>
        <v>98.265790022001397</v>
      </c>
      <c r="U49" s="154"/>
      <c r="V49" s="152"/>
      <c r="W49" s="153">
        <f>Pricing!$G49</f>
        <v>98.357690325392284</v>
      </c>
      <c r="X49" s="153">
        <f>Pricing!$G49</f>
        <v>98.357690325392284</v>
      </c>
      <c r="Y49" s="154"/>
      <c r="Z49" s="197"/>
      <c r="AA49" s="196"/>
      <c r="AB49" s="197"/>
      <c r="AC49" s="196"/>
      <c r="AD49" s="197"/>
      <c r="AE49" s="196"/>
      <c r="AF49" s="195"/>
      <c r="AG49" s="195"/>
      <c r="AH49" s="197"/>
      <c r="AI49" s="196"/>
      <c r="AJ49" s="195"/>
      <c r="AK49" s="196"/>
    </row>
    <row r="50" spans="1:37" hidden="1" outlineLevel="1" x14ac:dyDescent="0.2">
      <c r="A50" s="71" t="str">
        <f>Pricing!$A50</f>
        <v>M7</v>
      </c>
      <c r="B50" s="152" t="str">
        <f t="shared" si="4"/>
        <v>USD_CURVE_FUT1M_M7</v>
      </c>
      <c r="C50" s="153">
        <f>Pricing!$B50</f>
        <v>98.152795981258649</v>
      </c>
      <c r="D50" s="153">
        <f>Pricing!$B50</f>
        <v>98.152795981258649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5"/>
        <v>USD_CURVE_FUT3M_M7</v>
      </c>
      <c r="G50" s="153">
        <f>Pricing!$C50</f>
        <v>98.025711746696814</v>
      </c>
      <c r="H50" s="153">
        <f>Pricing!$C50</f>
        <v>98.025711746696814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6"/>
        <v>USD_CURVE_FUT6M_M7</v>
      </c>
      <c r="K50" s="153">
        <f>Pricing!$D50</f>
        <v>97.95194560929805</v>
      </c>
      <c r="L50" s="153">
        <f>Pricing!$D50</f>
        <v>97.95194560929805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7"/>
        <v>USD_CURVE_FUT12M_M7</v>
      </c>
      <c r="O50" s="153">
        <f>Pricing!E50</f>
        <v>97.858939475292445</v>
      </c>
      <c r="P50" s="153">
        <f>Pricing!E50</f>
        <v>97.858939475292445</v>
      </c>
      <c r="Q50" s="154"/>
      <c r="R50" s="152"/>
      <c r="S50" s="153">
        <f>Pricing!$F50</f>
        <v>98.090805448471571</v>
      </c>
      <c r="T50" s="153">
        <f>Pricing!$F50</f>
        <v>98.090805448471571</v>
      </c>
      <c r="U50" s="154"/>
      <c r="V50" s="152"/>
      <c r="W50" s="153">
        <f>Pricing!$G50</f>
        <v>98.225212775444575</v>
      </c>
      <c r="X50" s="153">
        <f>Pricing!$G50</f>
        <v>98.225212775444575</v>
      </c>
      <c r="Y50" s="154"/>
      <c r="Z50" s="197"/>
      <c r="AA50" s="196"/>
      <c r="AB50" s="197"/>
      <c r="AC50" s="196"/>
      <c r="AD50" s="197"/>
      <c r="AE50" s="196"/>
      <c r="AF50" s="195"/>
      <c r="AG50" s="195"/>
      <c r="AH50" s="197"/>
      <c r="AI50" s="196"/>
      <c r="AJ50" s="195"/>
      <c r="AK50" s="196"/>
    </row>
    <row r="51" spans="1:37" hidden="1" outlineLevel="1" x14ac:dyDescent="0.2">
      <c r="A51" s="71" t="str">
        <f>Pricing!$A51</f>
        <v>U7</v>
      </c>
      <c r="B51" s="152" t="str">
        <f t="shared" si="4"/>
        <v>USD_CURVE_FUT1M_U7</v>
      </c>
      <c r="C51" s="153">
        <f>Pricing!$B51</f>
        <v>98.037802217426645</v>
      </c>
      <c r="D51" s="153">
        <f>Pricing!$B51</f>
        <v>98.037802217426645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5"/>
        <v>USD_CURVE_FUT3M_U7</v>
      </c>
      <c r="G51" s="153">
        <f>Pricing!$C51</f>
        <v>97.912325961795176</v>
      </c>
      <c r="H51" s="153">
        <f>Pricing!$C51</f>
        <v>97.912325961795176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6"/>
        <v>USD_CURVE_FUT6M_U7</v>
      </c>
      <c r="K51" s="153">
        <f>Pricing!$D51</f>
        <v>97.836591537164324</v>
      </c>
      <c r="L51" s="153">
        <f>Pricing!$D51</f>
        <v>97.836591537164324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7"/>
        <v>USD_CURVE_FUT12M_U7</v>
      </c>
      <c r="O51" s="153">
        <f>Pricing!E51</f>
        <v>97.673840754448776</v>
      </c>
      <c r="P51" s="153">
        <f>Pricing!E51</f>
        <v>97.673840754448776</v>
      </c>
      <c r="Q51" s="154"/>
      <c r="R51" s="152"/>
      <c r="S51" s="153">
        <f>Pricing!$F51</f>
        <v>97.921432374806542</v>
      </c>
      <c r="T51" s="153">
        <f>Pricing!$F51</f>
        <v>97.921432374806542</v>
      </c>
      <c r="U51" s="154"/>
      <c r="V51" s="152"/>
      <c r="W51" s="153">
        <f>Pricing!$G51</f>
        <v>98.11757501749068</v>
      </c>
      <c r="X51" s="153">
        <f>Pricing!$G51</f>
        <v>98.11757501749068</v>
      </c>
      <c r="Y51" s="154"/>
      <c r="Z51" s="197"/>
      <c r="AA51" s="196"/>
      <c r="AB51" s="197"/>
      <c r="AC51" s="196"/>
      <c r="AD51" s="197"/>
      <c r="AE51" s="196"/>
      <c r="AF51" s="195"/>
      <c r="AG51" s="195"/>
      <c r="AH51" s="197"/>
      <c r="AI51" s="196"/>
      <c r="AJ51" s="195"/>
      <c r="AK51" s="196"/>
    </row>
    <row r="52" spans="1:37" hidden="1" outlineLevel="1" x14ac:dyDescent="0.2">
      <c r="A52" s="63" t="str">
        <f>Pricing!$A52</f>
        <v>Z7</v>
      </c>
      <c r="B52" s="152" t="str">
        <f t="shared" si="4"/>
        <v>USD_CURVE_FUT1M_Z7</v>
      </c>
      <c r="C52" s="153">
        <f>Pricing!$B52</f>
        <v>97.945817120442058</v>
      </c>
      <c r="D52" s="153">
        <f>Pricing!$B52</f>
        <v>97.945817120442058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5"/>
        <v>USD_CURVE_FUT3M_Z7</v>
      </c>
      <c r="G52" s="156">
        <f>Pricing!$C52</f>
        <v>97.813873594421267</v>
      </c>
      <c r="H52" s="156">
        <f>Pricing!$C52</f>
        <v>97.813873594421267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6"/>
        <v>USD_CURVE_FUT6M_Z7</v>
      </c>
      <c r="K52" s="153">
        <f>Pricing!$D52</f>
        <v>97.738508033420501</v>
      </c>
      <c r="L52" s="153">
        <f>Pricing!$D52</f>
        <v>97.738508033420501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7"/>
        <v>USD_CURVE_FUT12M_Z7</v>
      </c>
      <c r="O52" s="156">
        <f>Pricing!E52</f>
        <v>97.564209968501018</v>
      </c>
      <c r="P52" s="156">
        <f>Pricing!E52</f>
        <v>97.564209968501018</v>
      </c>
      <c r="Q52" s="157"/>
      <c r="R52" s="155"/>
      <c r="S52" s="156">
        <f>Pricing!$F52</f>
        <v>97.771750395543393</v>
      </c>
      <c r="T52" s="156">
        <f>Pricing!$F52</f>
        <v>97.771750395543393</v>
      </c>
      <c r="U52" s="157"/>
      <c r="V52" s="155"/>
      <c r="W52" s="156">
        <f>Pricing!$G52</f>
        <v>98.024040311220162</v>
      </c>
      <c r="X52" s="156">
        <f>Pricing!$G52</f>
        <v>98.024040311220162</v>
      </c>
      <c r="Y52" s="157"/>
      <c r="Z52" s="197"/>
      <c r="AA52" s="196"/>
      <c r="AB52" s="197"/>
      <c r="AC52" s="196"/>
      <c r="AD52" s="197"/>
      <c r="AE52" s="196"/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0.17789999987613547</v>
      </c>
      <c r="D53" s="150">
        <f>Pricing!$B53*100</f>
        <v>0.17789999987613547</v>
      </c>
      <c r="E53" s="151"/>
      <c r="F53" s="149" t="s">
        <v>194</v>
      </c>
      <c r="G53" s="150">
        <f>Pricing!$C53*100</f>
        <v>0.26676986124946789</v>
      </c>
      <c r="H53" s="150">
        <f>Pricing!$C53*100</f>
        <v>0.26676986124946789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0.40420000000000145</v>
      </c>
      <c r="L53" s="150">
        <f>Pricing!$D53*100</f>
        <v>0.40420000000000145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0.71080000000050869</v>
      </c>
      <c r="P53" s="150">
        <f>Pricing!$E53*100</f>
        <v>0.71080000000050869</v>
      </c>
      <c r="Q53" s="151"/>
      <c r="R53" s="149"/>
      <c r="S53" s="150">
        <f>Pricing!$F53*100</f>
        <v>0.26769999999966326</v>
      </c>
      <c r="T53" s="150">
        <f>Pricing!$F53*100</f>
        <v>0.26769999999966326</v>
      </c>
      <c r="U53" s="151"/>
      <c r="V53" s="149"/>
      <c r="W53" s="150">
        <f>Pricing!$G53*100</f>
        <v>0.27999999999384073</v>
      </c>
      <c r="X53" s="150">
        <f>Pricing!$G53*100</f>
        <v>0.27999999999384073</v>
      </c>
      <c r="Y53" s="151" t="str">
        <f>IF(Contribute="abcd",IF($A$2&lt;&gt;-1,_xll.RtContribute(SourceAlias,V53,Fields,W53:X53,"SCOPE:SERVER"),_xll.RtContribute(SourceAlias,"DDS_INSERT_S",$A$2:$C$2,V53:X53,"SCOPE:SERVER FTC:ALL")),"stopped")</f>
        <v>stopped</v>
      </c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0.17776094814396648</v>
      </c>
      <c r="D54" s="156">
        <f>Pricing!$B54*100</f>
        <v>0.17776094814396648</v>
      </c>
      <c r="E54" s="157"/>
      <c r="F54" s="155" t="s">
        <v>195</v>
      </c>
      <c r="G54" s="156">
        <f>Pricing!$C54*100</f>
        <v>0.26765942697726725</v>
      </c>
      <c r="H54" s="156">
        <f>Pricing!$C54*100</f>
        <v>0.26765942697726725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0.40413386621593944</v>
      </c>
      <c r="L54" s="156">
        <f>Pricing!$D54*100</f>
        <v>0.40413386621593944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0.71176644502510988</v>
      </c>
      <c r="P54" s="156">
        <f>Pricing!$E54*100</f>
        <v>0.71176644502510988</v>
      </c>
      <c r="Q54" s="157"/>
      <c r="R54" s="155"/>
      <c r="S54" s="156">
        <f>Pricing!$F54*100</f>
        <v>0.27199116098875403</v>
      </c>
      <c r="T54" s="156">
        <f>Pricing!$F54*100</f>
        <v>0.27199116098875403</v>
      </c>
      <c r="U54" s="157"/>
      <c r="V54" s="155"/>
      <c r="W54" s="156">
        <f>Pricing!$G54*100</f>
        <v>0.27999999996985991</v>
      </c>
      <c r="X54" s="156">
        <f>Pricing!$G54*100</f>
        <v>0.27999999996985991</v>
      </c>
      <c r="Y54" s="157" t="str">
        <f>IF(Contribute="abcd",IF($A$2&lt;&gt;-1,_xll.RtContribute(SourceAlias,V54,Fields,W54:X54,"SCOPE:SERVER"),_xll.RtContribute(SourceAlias,"DDS_INSERT_S",$A$2:$C$2,V54:X54,"SCOPE:SERVER FTC:ALL")),"stopped")</f>
        <v>stopped</v>
      </c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0.17217339359820727</v>
      </c>
      <c r="D55" s="150">
        <f>Pricing!$B55*100</f>
        <v>0.17217339359820727</v>
      </c>
      <c r="E55" s="151"/>
      <c r="F55" s="149" t="s">
        <v>196</v>
      </c>
      <c r="G55" s="150">
        <f>Pricing!$C55*100</f>
        <v>0.29001991856272258</v>
      </c>
      <c r="H55" s="150">
        <f>Pricing!$C55*100</f>
        <v>0.29001991856272258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0.43399999999999089</v>
      </c>
      <c r="L55" s="150">
        <f>Pricing!$D55*100</f>
        <v>0.43399999999999089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0.78999999999999937</v>
      </c>
      <c r="P55" s="150">
        <f>Pricing!$E55*100</f>
        <v>0.78999999999999937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0.3600668274867399</v>
      </c>
      <c r="T55" s="150">
        <f>Pricing!$F55*100</f>
        <v>0.3600668274867399</v>
      </c>
      <c r="U55" s="151"/>
      <c r="V55" s="149"/>
      <c r="W55" s="150">
        <f>Pricing!$G55*100</f>
        <v>0.13357927135615455</v>
      </c>
      <c r="X55" s="150">
        <f>Pricing!$G55*100</f>
        <v>0.13357927135615455</v>
      </c>
      <c r="Y55" s="151" t="str">
        <f>IF(Contribute="abcd",IF($A$2&lt;&gt;-1,_xll.RtContribute(SourceAlias,V55,Fields,W55:X55,"SCOPE:SERVER"),_xll.RtContribute(SourceAlias,"DDS_INSERT_S",$A$2:$C$2,V55:X55,"SCOPE:SERVER FTC:ALL")),"stopped")</f>
        <v>stopped</v>
      </c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0.18955815104266233</v>
      </c>
      <c r="D56" s="153">
        <f>Pricing!$B56*100</f>
        <v>0.18955815104266233</v>
      </c>
      <c r="E56" s="154"/>
      <c r="F56" s="152" t="s">
        <v>197</v>
      </c>
      <c r="G56" s="153">
        <f>Pricing!$C56*100</f>
        <v>0.32779600342422327</v>
      </c>
      <c r="H56" s="153">
        <f>Pricing!$C56*100</f>
        <v>0.32779600342422327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0.48700000000001042</v>
      </c>
      <c r="L56" s="153">
        <f>Pricing!$D56*100</f>
        <v>0.48700000000001042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0.87300000000000366</v>
      </c>
      <c r="P56" s="153">
        <f>Pricing!$E56*100</f>
        <v>0.87300000000000366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0.44746810735427928</v>
      </c>
      <c r="T56" s="153">
        <f>Pricing!$F56*100</f>
        <v>0.44746810735427928</v>
      </c>
      <c r="U56" s="154"/>
      <c r="V56" s="152"/>
      <c r="W56" s="153">
        <f>Pricing!$G56*100</f>
        <v>0.12619151447257337</v>
      </c>
      <c r="X56" s="153">
        <f>Pricing!$G56*100</f>
        <v>0.12619151447257337</v>
      </c>
      <c r="Y56" s="154" t="str">
        <f>IF(Contribute="abcd",IF($A$2&lt;&gt;-1,_xll.RtContribute(SourceAlias,V56,Fields,W56:X56,"SCOPE:SERVER"),_xll.RtContribute(SourceAlias,"DDS_INSERT_S",$A$2:$C$2,V56:X56,"SCOPE:SERVER FTC:ALL")),"stopped")</f>
        <v>stopped</v>
      </c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0.23306775009069108</v>
      </c>
      <c r="D57" s="153">
        <f>Pricing!$B57*100</f>
        <v>0.23306775009069108</v>
      </c>
      <c r="E57" s="154"/>
      <c r="F57" s="152" t="s">
        <v>198</v>
      </c>
      <c r="G57" s="153">
        <f>Pricing!$C57*100</f>
        <v>0.38428846661486588</v>
      </c>
      <c r="H57" s="153">
        <f>Pricing!$C57*100</f>
        <v>0.38428846661486588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0.55099999999999105</v>
      </c>
      <c r="L57" s="153">
        <f>Pricing!$D57*100</f>
        <v>0.55099999999999105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0.96500000000001096</v>
      </c>
      <c r="P57" s="153">
        <f>Pricing!$E57*100</f>
        <v>0.96500000000001096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0.53742807818997385</v>
      </c>
      <c r="T57" s="153">
        <f>Pricing!$F57*100</f>
        <v>0.53742807818997385</v>
      </c>
      <c r="U57" s="154"/>
      <c r="V57" s="152"/>
      <c r="W57" s="153">
        <f>Pricing!$G57*100</f>
        <v>0.160942316066226</v>
      </c>
      <c r="X57" s="153">
        <f>Pricing!$G57*100</f>
        <v>0.160942316066226</v>
      </c>
      <c r="Y57" s="154" t="str">
        <f>IF(Contribute="abcd",IF($A$2&lt;&gt;-1,_xll.RtContribute(SourceAlias,V57,Fields,W57:X57,"SCOPE:SERVER"),_xll.RtContribute(SourceAlias,"DDS_INSERT_S",$A$2:$C$2,V57:X57,"SCOPE:SERVER FTC:ALL")),"stopped")</f>
        <v>stopped</v>
      </c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0.28733630491971673</v>
      </c>
      <c r="D58" s="153">
        <f>Pricing!$B58*100</f>
        <v>0.28733630491971673</v>
      </c>
      <c r="E58" s="154"/>
      <c r="F58" s="152" t="s">
        <v>199</v>
      </c>
      <c r="G58" s="153">
        <f>Pricing!$C58*100</f>
        <v>0.43679400551082492</v>
      </c>
      <c r="H58" s="153">
        <f>Pricing!$C58*100</f>
        <v>0.43679400551082492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0.61899999999999755</v>
      </c>
      <c r="L58" s="153">
        <f>Pricing!$D58*100</f>
        <v>0.61899999999999755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1.034999999999999</v>
      </c>
      <c r="P58" s="153">
        <f>Pricing!$E58*100</f>
        <v>1.034999999999999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0.57472914572241574</v>
      </c>
      <c r="T58" s="153">
        <f>Pricing!$F58*100</f>
        <v>0.57472914572241574</v>
      </c>
      <c r="U58" s="154"/>
      <c r="V58" s="152"/>
      <c r="W58" s="153">
        <f>Pricing!$G58*100</f>
        <v>0.2312635984313971</v>
      </c>
      <c r="X58" s="153">
        <f>Pricing!$G58*100</f>
        <v>0.2312635984313971</v>
      </c>
      <c r="Y58" s="154" t="str">
        <f>IF(Contribute="abcd",IF($A$2&lt;&gt;-1,_xll.RtContribute(SourceAlias,V58,Fields,W58:X58,"SCOPE:SERVER"),_xll.RtContribute(SourceAlias,"DDS_INSERT_S",$A$2:$C$2,V58:X58,"SCOPE:SERVER FTC:ALL")),"stopped")</f>
        <v>stopped</v>
      </c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0.3485842776085526</v>
      </c>
      <c r="D59" s="153">
        <f>Pricing!$B59*100</f>
        <v>0.3485842776085526</v>
      </c>
      <c r="E59" s="154"/>
      <c r="F59" s="152" t="s">
        <v>200</v>
      </c>
      <c r="G59" s="153">
        <f>Pricing!$C59*100</f>
        <v>0.50203455521323437</v>
      </c>
      <c r="H59" s="153">
        <f>Pricing!$C59*100</f>
        <v>0.50203455521323437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0.68899999997252204</v>
      </c>
      <c r="L59" s="153">
        <f>Pricing!$D59*100</f>
        <v>0.68899999997252204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1.1080000000000034</v>
      </c>
      <c r="P59" s="153">
        <f>Pricing!$E59*100</f>
        <v>1.1080000000000034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0.59054974188900977</v>
      </c>
      <c r="T59" s="153">
        <f>Pricing!$F59*100</f>
        <v>0.59054974188900977</v>
      </c>
      <c r="U59" s="154"/>
      <c r="V59" s="152"/>
      <c r="W59" s="153">
        <f>Pricing!$G59*100</f>
        <v>0.25067874604101092</v>
      </c>
      <c r="X59" s="153">
        <f>Pricing!$G59*100</f>
        <v>0.25067874604101092</v>
      </c>
      <c r="Y59" s="154" t="str">
        <f>IF(Contribute="abcd",IF($A$2&lt;&gt;-1,_xll.RtContribute(SourceAlias,V59,Fields,W59:X59,"SCOPE:SERVER"),_xll.RtContribute(SourceAlias,"DDS_INSERT_S",$A$2:$C$2,V59:X59,"SCOPE:SERVER FTC:ALL")),"stopped")</f>
        <v>stopped</v>
      </c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0.41716699271612256</v>
      </c>
      <c r="D60" s="153">
        <f>Pricing!$B60*100</f>
        <v>0.41716699271612256</v>
      </c>
      <c r="E60" s="154"/>
      <c r="F60" s="152" t="s">
        <v>201</v>
      </c>
      <c r="G60" s="153">
        <f>Pricing!$C60*100</f>
        <v>0.58506550688948467</v>
      </c>
      <c r="H60" s="153">
        <f>Pricing!$C60*100</f>
        <v>0.58506550688948467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0.76700000000001345</v>
      </c>
      <c r="L60" s="153">
        <f>Pricing!$D60*100</f>
        <v>0.76700000000001345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1.1849999999999989</v>
      </c>
      <c r="P60" s="153">
        <f>Pricing!$E60*100</f>
        <v>1.1849999999999989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0.58924717568427876</v>
      </c>
      <c r="T60" s="153">
        <f>Pricing!$F60*100</f>
        <v>0.58924717568427876</v>
      </c>
      <c r="U60" s="154"/>
      <c r="V60" s="152"/>
      <c r="W60" s="153">
        <f>Pricing!$G60*100</f>
        <v>0.31388668671450404</v>
      </c>
      <c r="X60" s="153">
        <f>Pricing!$G60*100</f>
        <v>0.31388668671450404</v>
      </c>
      <c r="Y60" s="154" t="str">
        <f>IF(Contribute="abcd",IF($A$2&lt;&gt;-1,_xll.RtContribute(SourceAlias,V60,Fields,W60:X60,"SCOPE:SERVER"),_xll.RtContribute(SourceAlias,"DDS_INSERT_S",$A$2:$C$2,V60:X60,"SCOPE:SERVER FTC:ALL")),"stopped")</f>
        <v>stopped</v>
      </c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0.48473998753929515</v>
      </c>
      <c r="D61" s="153">
        <f>Pricing!$B61*100</f>
        <v>0.48473998753929515</v>
      </c>
      <c r="E61" s="154"/>
      <c r="F61" s="152"/>
      <c r="G61" s="153">
        <f>Pricing!$C61*100</f>
        <v>0.66070303301230715</v>
      </c>
      <c r="H61" s="153">
        <f>Pricing!$C61*100</f>
        <v>0.66070303301230715</v>
      </c>
      <c r="I61" s="154"/>
      <c r="J61" s="152" t="s">
        <v>279</v>
      </c>
      <c r="K61" s="153">
        <f>Pricing!$D61*100</f>
        <v>0.83218001087337168</v>
      </c>
      <c r="L61" s="153">
        <f>Pricing!$D61*100</f>
        <v>0.83218001087337168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1.2560508848326613</v>
      </c>
      <c r="P61" s="153">
        <f>Pricing!$E61*100</f>
        <v>1.2560508848326613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0.65079192342344727</v>
      </c>
      <c r="T61" s="153">
        <f>Pricing!$F61*100</f>
        <v>0.65079192342344727</v>
      </c>
      <c r="U61" s="154"/>
      <c r="V61" s="152"/>
      <c r="W61" s="153">
        <f>Pricing!$G61*100</f>
        <v>0.41925483714333467</v>
      </c>
      <c r="X61" s="153">
        <f>Pricing!$G61*100</f>
        <v>0.41925483714333467</v>
      </c>
      <c r="Y61" s="154" t="str">
        <f>IF(Contribute="abcd",IF($A$2&lt;&gt;-1,_xll.RtContribute(SourceAlias,V61,Fields,W61:X61,"SCOPE:SERVER"),_xll.RtContribute(SourceAlias,"DDS_INSERT_S",$A$2:$C$2,V61:X61,"SCOPE:SERVER FTC:ALL")),"stopped")</f>
        <v>stopped</v>
      </c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0.55721538278410976</v>
      </c>
      <c r="D62" s="153">
        <f>Pricing!$B62*100</f>
        <v>0.55721538278410976</v>
      </c>
      <c r="E62" s="154"/>
      <c r="F62" s="152"/>
      <c r="G62" s="153">
        <f>Pricing!$C62*100</f>
        <v>0.73573212392386989</v>
      </c>
      <c r="H62" s="153">
        <f>Pricing!$C62*100</f>
        <v>0.73573212392386989</v>
      </c>
      <c r="I62" s="154"/>
      <c r="J62" s="152" t="s">
        <v>280</v>
      </c>
      <c r="K62" s="153">
        <f>Pricing!$D62*100</f>
        <v>0.89537564690167248</v>
      </c>
      <c r="L62" s="153">
        <f>Pricing!$D62*100</f>
        <v>0.89537564690167248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1.3322665409507528</v>
      </c>
      <c r="P62" s="153">
        <f>Pricing!$E62*100</f>
        <v>1.3322665409507528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0.72475511249265501</v>
      </c>
      <c r="T62" s="153">
        <f>Pricing!$F62*100</f>
        <v>0.72475511249265501</v>
      </c>
      <c r="U62" s="154"/>
      <c r="V62" s="152"/>
      <c r="W62" s="153">
        <f>Pricing!$G62*100</f>
        <v>0.45052577941895322</v>
      </c>
      <c r="X62" s="153">
        <f>Pricing!$G62*100</f>
        <v>0.45052577941895322</v>
      </c>
      <c r="Y62" s="154" t="str">
        <f>IF(Contribute="abcd",IF($A$2&lt;&gt;-1,_xll.RtContribute(SourceAlias,V62,Fields,W62:X62,"SCOPE:SERVER"),_xll.RtContribute(SourceAlias,"DDS_INSERT_S",$A$2:$C$2,V62:X62,"SCOPE:SERVER FTC:ALL")),"stopped")</f>
        <v>stopped</v>
      </c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0.63448648887267223</v>
      </c>
      <c r="D63" s="153">
        <f>Pricing!$B63*100</f>
        <v>0.63448648887267223</v>
      </c>
      <c r="E63" s="154"/>
      <c r="F63" s="152"/>
      <c r="G63" s="153">
        <f>Pricing!$C63*100</f>
        <v>0.81349521435986494</v>
      </c>
      <c r="H63" s="153">
        <f>Pricing!$C63*100</f>
        <v>0.81349521435986494</v>
      </c>
      <c r="I63" s="154"/>
      <c r="J63" s="152" t="s">
        <v>281</v>
      </c>
      <c r="K63" s="153">
        <f>Pricing!$D63*100</f>
        <v>0.97745366799717459</v>
      </c>
      <c r="L63" s="153">
        <f>Pricing!$D63*100</f>
        <v>0.97745366799717459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1.4009999999999201</v>
      </c>
      <c r="P63" s="153">
        <f>Pricing!$E63*100</f>
        <v>1.4009999999999201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0.80903459061669925</v>
      </c>
      <c r="T63" s="153">
        <f>Pricing!$F63*100</f>
        <v>0.80903459061669925</v>
      </c>
      <c r="U63" s="154"/>
      <c r="V63" s="152"/>
      <c r="W63" s="153">
        <f>Pricing!$G63*100</f>
        <v>0.51073380471233776</v>
      </c>
      <c r="X63" s="153">
        <f>Pricing!$G63*100</f>
        <v>0.51073380471233776</v>
      </c>
      <c r="Y63" s="154" t="str">
        <f>IF(Contribute="abcd",IF($A$2&lt;&gt;-1,_xll.RtContribute(SourceAlias,V63,Fields,W63:X63,"SCOPE:SERVER"),_xll.RtContribute(SourceAlias,"DDS_INSERT_S",$A$2:$C$2,V63:X63,"SCOPE:SERVER FTC:ALL")),"stopped")</f>
        <v>stopped</v>
      </c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0.70659384280668014</v>
      </c>
      <c r="D64" s="153">
        <f>Pricing!$B64*100</f>
        <v>0.70659384280668014</v>
      </c>
      <c r="E64" s="154"/>
      <c r="F64" s="152"/>
      <c r="G64" s="153">
        <f>Pricing!$C64*100</f>
        <v>0.88506735652161328</v>
      </c>
      <c r="H64" s="153">
        <f>Pricing!$C64*100</f>
        <v>0.88506735652161328</v>
      </c>
      <c r="I64" s="154"/>
      <c r="J64" s="152" t="s">
        <v>282</v>
      </c>
      <c r="K64" s="153">
        <f>Pricing!$D64*100</f>
        <v>1.0484143811130677</v>
      </c>
      <c r="L64" s="153">
        <f>Pricing!$D64*100</f>
        <v>1.0484143811130677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1.4527616820328064</v>
      </c>
      <c r="P64" s="153">
        <f>Pricing!$E64*100</f>
        <v>1.4527616820328064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0.87919920221856263</v>
      </c>
      <c r="T64" s="153">
        <f>Pricing!$F64*100</f>
        <v>0.87919920221856263</v>
      </c>
      <c r="U64" s="154"/>
      <c r="V64" s="152"/>
      <c r="W64" s="153">
        <f>Pricing!$G64*100</f>
        <v>0.62691746708587459</v>
      </c>
      <c r="X64" s="153">
        <f>Pricing!$G64*100</f>
        <v>0.62691746708587459</v>
      </c>
      <c r="Y64" s="154" t="str">
        <f>IF(Contribute="abcd",IF($A$2&lt;&gt;-1,_xll.RtContribute(SourceAlias,V64,Fields,W64:X64,"SCOPE:SERVER"),_xll.RtContribute(SourceAlias,"DDS_INSERT_S",$A$2:$C$2,V64:X64,"SCOPE:SERVER FTC:ALL")),"stopped")</f>
        <v>stopped</v>
      </c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0.78433918647047662</v>
      </c>
      <c r="D65" s="153">
        <f>Pricing!$B65*100</f>
        <v>0.78433918647047662</v>
      </c>
      <c r="E65" s="154"/>
      <c r="F65" s="152"/>
      <c r="G65" s="153">
        <f>Pricing!$C65*100</f>
        <v>0.96075042312158132</v>
      </c>
      <c r="H65" s="153">
        <f>Pricing!$C65*100</f>
        <v>0.96075042312158132</v>
      </c>
      <c r="I65" s="154"/>
      <c r="J65" s="152" t="s">
        <v>283</v>
      </c>
      <c r="K65" s="153">
        <f>Pricing!$D65*100</f>
        <v>1.1301691688808619</v>
      </c>
      <c r="L65" s="153">
        <f>Pricing!$D65*100</f>
        <v>1.1301691688808619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1.4981667512795456</v>
      </c>
      <c r="P65" s="153">
        <f>Pricing!$E65*100</f>
        <v>1.4981667512795456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0.95445530810938095</v>
      </c>
      <c r="T65" s="153">
        <f>Pricing!$F65*100</f>
        <v>0.95445530810938095</v>
      </c>
      <c r="U65" s="154"/>
      <c r="V65" s="152"/>
      <c r="W65" s="153">
        <f>Pricing!$G65*100</f>
        <v>0.66314437503667278</v>
      </c>
      <c r="X65" s="153">
        <f>Pricing!$G65*100</f>
        <v>0.66314437503667278</v>
      </c>
      <c r="Y65" s="154" t="str">
        <f>IF(Contribute="abcd",IF($A$2&lt;&gt;-1,_xll.RtContribute(SourceAlias,V65,Fields,W65:X65,"SCOPE:SERVER"),_xll.RtContribute(SourceAlias,"DDS_INSERT_S",$A$2:$C$2,V65:X65,"SCOPE:SERVER FTC:ALL")),"stopped")</f>
        <v>stopped</v>
      </c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0.86233745510246806</v>
      </c>
      <c r="D66" s="153">
        <f>Pricing!$B66*100</f>
        <v>0.86233745510246806</v>
      </c>
      <c r="E66" s="154"/>
      <c r="F66" s="152"/>
      <c r="G66" s="153">
        <f>Pricing!$C66*100</f>
        <v>1.0410149340657833</v>
      </c>
      <c r="H66" s="153">
        <f>Pricing!$C66*100</f>
        <v>1.0410149340657833</v>
      </c>
      <c r="I66" s="154"/>
      <c r="J66" s="152" t="s">
        <v>284</v>
      </c>
      <c r="K66" s="153">
        <f>Pricing!$D66*100</f>
        <v>1.2190806847284821</v>
      </c>
      <c r="L66" s="153">
        <f>Pricing!$D66*100</f>
        <v>1.2190806847284821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1.5372092631947512</v>
      </c>
      <c r="P66" s="153">
        <f>Pricing!$E66*100</f>
        <v>1.5372092631947512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1.0357306648132654</v>
      </c>
      <c r="T66" s="153">
        <f>Pricing!$F66*100</f>
        <v>1.0357306648132654</v>
      </c>
      <c r="U66" s="154"/>
      <c r="V66" s="152"/>
      <c r="W66" s="153">
        <f>Pricing!$G66*100</f>
        <v>0.72799971690162835</v>
      </c>
      <c r="X66" s="153">
        <f>Pricing!$G66*100</f>
        <v>0.72799971690162835</v>
      </c>
      <c r="Y66" s="154" t="str">
        <f>IF(Contribute="abcd",IF($A$2&lt;&gt;-1,_xll.RtContribute(SourceAlias,V66,Fields,W66:X66,"SCOPE:SERVER"),_xll.RtContribute(SourceAlias,"DDS_INSERT_S",$A$2:$C$2,V66:X66,"SCOPE:SERVER FTC:ALL")),"stopped")</f>
        <v>stopped</v>
      </c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0.93274453506104749</v>
      </c>
      <c r="D67" s="153">
        <f>Pricing!$B67*100</f>
        <v>0.93274453506104749</v>
      </c>
      <c r="E67" s="154"/>
      <c r="F67" s="152"/>
      <c r="G67" s="153">
        <f>Pricing!$C67*100</f>
        <v>1.1131945725291705</v>
      </c>
      <c r="H67" s="153">
        <f>Pricing!$C67*100</f>
        <v>1.1131945725291705</v>
      </c>
      <c r="I67" s="154"/>
      <c r="J67" s="152" t="s">
        <v>285</v>
      </c>
      <c r="K67" s="153">
        <f>Pricing!$D67*100</f>
        <v>1.296381063727247</v>
      </c>
      <c r="L67" s="153">
        <f>Pricing!$D67*100</f>
        <v>1.296381063727247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1.5732507955064947</v>
      </c>
      <c r="P67" s="153">
        <f>Pricing!$E67*100</f>
        <v>1.5732507955064947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1.1053975549296939</v>
      </c>
      <c r="T67" s="153">
        <f>Pricing!$F67*100</f>
        <v>1.1053975549296939</v>
      </c>
      <c r="U67" s="154"/>
      <c r="V67" s="152"/>
      <c r="W67" s="153">
        <f>Pricing!$G67*100</f>
        <v>0.85025993052667559</v>
      </c>
      <c r="X67" s="153">
        <f>Pricing!$G67*100</f>
        <v>0.85025993052667559</v>
      </c>
      <c r="Y67" s="154" t="str">
        <f>IF(Contribute="abcd",IF($A$2&lt;&gt;-1,_xll.RtContribute(SourceAlias,V67,Fields,W67:X67,"SCOPE:SERVER"),_xll.RtContribute(SourceAlias,"DDS_INSERT_S",$A$2:$C$2,V67:X67,"SCOPE:SERVER FTC:ALL")),"stopped")</f>
        <v>stopped</v>
      </c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1.0075088061751447</v>
      </c>
      <c r="D68" s="153">
        <f>Pricing!$B68*100</f>
        <v>1.0075088061751447</v>
      </c>
      <c r="E68" s="154"/>
      <c r="F68" s="152"/>
      <c r="G68" s="153">
        <f>Pricing!$C68*100</f>
        <v>1.1900679692176217</v>
      </c>
      <c r="H68" s="153">
        <f>Pricing!$C68*100</f>
        <v>1.1900679692176217</v>
      </c>
      <c r="I68" s="154"/>
      <c r="J68" s="152" t="s">
        <v>286</v>
      </c>
      <c r="K68" s="153">
        <f>Pricing!$D68*100</f>
        <v>1.3779230301372094</v>
      </c>
      <c r="L68" s="153">
        <f>Pricing!$D68*100</f>
        <v>1.3779230301372094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1.6085404930811742</v>
      </c>
      <c r="P68" s="153">
        <f>Pricing!$E68*100</f>
        <v>1.6085404930811742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1.1809867427719234</v>
      </c>
      <c r="T68" s="153">
        <f>Pricing!$F68*100</f>
        <v>1.1809867427719234</v>
      </c>
      <c r="U68" s="154"/>
      <c r="V68" s="152"/>
      <c r="W68" s="153">
        <f>Pricing!$G68*100</f>
        <v>0.87940061984426166</v>
      </c>
      <c r="X68" s="153">
        <f>Pricing!$G68*100</f>
        <v>0.87940061984426166</v>
      </c>
      <c r="Y68" s="154" t="str">
        <f>IF(Contribute="abcd",IF($A$2&lt;&gt;-1,_xll.RtContribute(SourceAlias,V68,Fields,W68:X68,"SCOPE:SERVER"),_xll.RtContribute(SourceAlias,"DDS_INSERT_S",$A$2:$C$2,V68:X68,"SCOPE:SERVER FTC:ALL")),"stopped")</f>
        <v>stopped</v>
      </c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1.0803172335928757</v>
      </c>
      <c r="D69" s="153">
        <f>Pricing!$B69*100</f>
        <v>1.0803172335928757</v>
      </c>
      <c r="E69" s="154"/>
      <c r="F69" s="152"/>
      <c r="G69" s="153">
        <f>Pricing!$C69*100</f>
        <v>1.2684610058032888</v>
      </c>
      <c r="H69" s="153">
        <f>Pricing!$C69*100</f>
        <v>1.2684610058032888</v>
      </c>
      <c r="I69" s="154"/>
      <c r="J69" s="152" t="s">
        <v>287</v>
      </c>
      <c r="K69" s="153">
        <f>Pricing!$D69*100</f>
        <v>1.4533327903827296</v>
      </c>
      <c r="L69" s="153">
        <f>Pricing!$D69*100</f>
        <v>1.4533327903827296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1.6509649132546143</v>
      </c>
      <c r="P69" s="153">
        <f>Pricing!$E69*100</f>
        <v>1.6509649132546143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1.2615214406160145</v>
      </c>
      <c r="T69" s="153">
        <f>Pricing!$F69*100</f>
        <v>1.2615214406160145</v>
      </c>
      <c r="U69" s="154"/>
      <c r="V69" s="152"/>
      <c r="W69" s="153">
        <f>Pricing!$G69*100</f>
        <v>0.95383111461178061</v>
      </c>
      <c r="X69" s="153">
        <f>Pricing!$G69*100</f>
        <v>0.95383111461178061</v>
      </c>
      <c r="Y69" s="154" t="str">
        <f>IF(Contribute="abcd",IF($A$2&lt;&gt;-1,_xll.RtContribute(SourceAlias,V69,Fields,W69:X69,"SCOPE:SERVER"),_xll.RtContribute(SourceAlias,"DDS_INSERT_S",$A$2:$C$2,V69:X69,"SCOPE:SERVER FTC:ALL")),"stopped")</f>
        <v>stopped</v>
      </c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1.1478494861500916</v>
      </c>
      <c r="D70" s="153">
        <f>Pricing!$B70*100</f>
        <v>1.1478494861500916</v>
      </c>
      <c r="E70" s="154"/>
      <c r="F70" s="152"/>
      <c r="G70" s="153">
        <f>Pricing!$C70*100</f>
        <v>1.336297378745362</v>
      </c>
      <c r="H70" s="153">
        <f>Pricing!$C70*100</f>
        <v>1.336297378745362</v>
      </c>
      <c r="I70" s="154"/>
      <c r="J70" s="152" t="s">
        <v>288</v>
      </c>
      <c r="K70" s="153">
        <f>Pricing!$D70*100</f>
        <v>1.5226235228345952</v>
      </c>
      <c r="L70" s="153">
        <f>Pricing!$D70*100</f>
        <v>1.5226235228345952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1.7078756072803778</v>
      </c>
      <c r="P70" s="153">
        <f>Pricing!$E70*100</f>
        <v>1.7078756072803778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1.3277388143546911</v>
      </c>
      <c r="T70" s="153">
        <f>Pricing!$F70*100</f>
        <v>1.3277388143546911</v>
      </c>
      <c r="U70" s="154"/>
      <c r="V70" s="152"/>
      <c r="W70" s="153">
        <f>Pricing!$G70*100</f>
        <v>1.0515866352367453</v>
      </c>
      <c r="X70" s="153">
        <f>Pricing!$G70*100</f>
        <v>1.0515866352367453</v>
      </c>
      <c r="Y70" s="154" t="str">
        <f>IF(Contribute="abcd",IF($A$2&lt;&gt;-1,_xll.RtContribute(SourceAlias,V70,Fields,W70:X70,"SCOPE:SERVER"),_xll.RtContribute(SourceAlias,"DDS_INSERT_S",$A$2:$C$2,V70:X70,"SCOPE:SERVER FTC:ALL")),"stopped")</f>
        <v>stopped</v>
      </c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1.2169296040960216</v>
      </c>
      <c r="D71" s="153">
        <f>Pricing!$B71*100</f>
        <v>1.2169296040960216</v>
      </c>
      <c r="E71" s="154"/>
      <c r="F71" s="152"/>
      <c r="G71" s="153">
        <f>Pricing!$C71*100</f>
        <v>1.4086550324134735</v>
      </c>
      <c r="H71" s="153">
        <f>Pricing!$C71*100</f>
        <v>1.4086550324134735</v>
      </c>
      <c r="I71" s="154"/>
      <c r="J71" s="152" t="s">
        <v>289</v>
      </c>
      <c r="K71" s="153">
        <f>Pricing!$D71*100</f>
        <v>1.5927991577627709</v>
      </c>
      <c r="L71" s="153">
        <f>Pricing!$D71*100</f>
        <v>1.5927991577627709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1.7684494088187885</v>
      </c>
      <c r="P71" s="153">
        <f>Pricing!$E71*100</f>
        <v>1.7684494088187885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1.399953201529782</v>
      </c>
      <c r="T71" s="153">
        <f>Pricing!$F71*100</f>
        <v>1.399953201529782</v>
      </c>
      <c r="U71" s="154"/>
      <c r="V71" s="152"/>
      <c r="W71" s="153">
        <f>Pricing!$G71*100</f>
        <v>1.1003106038298682</v>
      </c>
      <c r="X71" s="153">
        <f>Pricing!$G71*100</f>
        <v>1.1003106038298682</v>
      </c>
      <c r="Y71" s="154" t="str">
        <f>IF(Contribute="abcd",IF($A$2&lt;&gt;-1,_xll.RtContribute(SourceAlias,V71,Fields,W71:X71,"SCOPE:SERVER"),_xll.RtContribute(SourceAlias,"DDS_INSERT_S",$A$2:$C$2,V71:X71,"SCOPE:SERVER FTC:ALL")),"stopped")</f>
        <v>stopped</v>
      </c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1.2830028876112287</v>
      </c>
      <c r="D72" s="156">
        <f>Pricing!$B72*100</f>
        <v>1.2830028876112287</v>
      </c>
      <c r="E72" s="157"/>
      <c r="F72" s="155"/>
      <c r="G72" s="153">
        <f>Pricing!$C72*100</f>
        <v>1.474496404943773</v>
      </c>
      <c r="H72" s="153">
        <f>Pricing!$C72*100</f>
        <v>1.474496404943773</v>
      </c>
      <c r="I72" s="157"/>
      <c r="J72" s="155" t="s">
        <v>290</v>
      </c>
      <c r="K72" s="156">
        <f>Pricing!$D72*100</f>
        <v>1.655035127593026</v>
      </c>
      <c r="L72" s="156">
        <f>Pricing!$D72*100</f>
        <v>1.655035127593026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1.8297395496832984</v>
      </c>
      <c r="P72" s="156">
        <f>Pricing!$E72*100</f>
        <v>1.8297395496832984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1.4664634628587223</v>
      </c>
      <c r="T72" s="156">
        <f>Pricing!$F72*100</f>
        <v>1.4664634628587223</v>
      </c>
      <c r="U72" s="157"/>
      <c r="V72" s="155"/>
      <c r="W72" s="156">
        <f>Pricing!$G72*100</f>
        <v>1.166053301475678</v>
      </c>
      <c r="X72" s="156">
        <f>Pricing!$G72*100</f>
        <v>1.166053301475678</v>
      </c>
      <c r="Y72" s="157" t="str">
        <f>IF(Contribute="abcd",IF($A$2&lt;&gt;-1,_xll.RtContribute(SourceAlias,V72,Fields,W72:X72,"SCOPE:SERVER"),_xll.RtContribute(SourceAlias,"DDS_INSERT_S",$A$2:$C$2,V72:X72,"SCOPE:SERVER FTC:ALL")),"stopped")</f>
        <v>stopped</v>
      </c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125</v>
      </c>
      <c r="C73" s="150">
        <f>Pricing!$B73*100</f>
        <v>0.41599999999048298</v>
      </c>
      <c r="D73" s="150">
        <f>Pricing!$B73*100</f>
        <v>0.41599999999048298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0.5116556650557269</v>
      </c>
      <c r="H73" s="150">
        <f>Pricing!$C73*100</f>
        <v>0.5116556650557269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0.58418735467051786</v>
      </c>
      <c r="L73" s="153">
        <f>Pricing!$D73*100</f>
        <v>0.58418735467051786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0.71084999999999987</v>
      </c>
      <c r="P73" s="153">
        <f>Pricing!$E73*100</f>
        <v>0.71084999999999987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tr">
        <f t="shared" ref="R73:R104" si="8">"USD_CURVE_STD_"&amp;A73</f>
        <v>USD_CURVE_STD_1Y</v>
      </c>
      <c r="S73" s="150">
        <f>Pricing!$F73*100</f>
        <v>0.55108820726081809</v>
      </c>
      <c r="T73" s="150">
        <f>Pricing!$F73*100</f>
        <v>0.55108820726081809</v>
      </c>
      <c r="U73" s="154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49" t="s">
        <v>589</v>
      </c>
      <c r="W73" s="150">
        <f>Pricing!$G73*100</f>
        <v>0.36299999999999744</v>
      </c>
      <c r="X73" s="150">
        <f>Pricing!$G73*100</f>
        <v>0.36299999999999744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9.5170538116917669E-12</v>
      </c>
      <c r="AA73" s="196">
        <f>ABS(_xll.RtGet(SourceAlias,$B73,"ASK")-D73)</f>
        <v>9.5170538116917669E-12</v>
      </c>
      <c r="AB73" s="197">
        <f>ABS(_xll.RtGet(SourceAlias,$F73,"BID")-G73)</f>
        <v>3.3799442731297091E-6</v>
      </c>
      <c r="AC73" s="196">
        <f>ABS(_xll.RtGet(SourceAlias,$F73,"ASK")-H73)</f>
        <v>3.3799442731297091E-6</v>
      </c>
      <c r="AD73" s="197">
        <f>ABS(_xll.RtGet(SourceAlias,$J73,"BID")-K73)</f>
        <v>3.2948221928563726E-10</v>
      </c>
      <c r="AE73" s="196">
        <f>ABS(_xll.RtGet(SourceAlias,$J73,"ASK")-L73)</f>
        <v>3.2948221928563726E-10</v>
      </c>
      <c r="AF73" s="195">
        <f>ABS(_xll.RtGet(SourceAlias,$N73,"BID")-O73)</f>
        <v>2.2204460492503131E-16</v>
      </c>
      <c r="AG73" s="195">
        <f>ABS(_xll.RtGet(SourceAlias,$N73,"ASK")-P73)</f>
        <v>2.2204460492503131E-16</v>
      </c>
      <c r="AH73" s="197">
        <f>ABS(_xll.RtGet(SourceAlias,$R73,"BID")-S73)</f>
        <v>2.6081803383704028E-10</v>
      </c>
      <c r="AI73" s="196">
        <f>ABS(_xll.RtGet(SourceAlias,$R73,"ASK")-T73)</f>
        <v>2.6081803383704028E-10</v>
      </c>
      <c r="AJ73" s="195">
        <f>ABS(_xll.RtGet(SourceAlias,$V73,"BID")-W73)</f>
        <v>2.55351295663786E-15</v>
      </c>
      <c r="AK73" s="196">
        <f>ABS(_xll.RtGet(SourceAlias,$V73,"ASK")-X73)</f>
        <v>2.55351295663786E-15</v>
      </c>
    </row>
    <row r="74" spans="1:37" hidden="1" outlineLevel="1" x14ac:dyDescent="0.2">
      <c r="A74" s="71" t="str">
        <f>Pricing!$A74</f>
        <v>1Y3M</v>
      </c>
      <c r="B74" s="152" t="s">
        <v>126</v>
      </c>
      <c r="C74" s="153">
        <f>Pricing!$B74*100</f>
        <v>0.51933828088783873</v>
      </c>
      <c r="D74" s="153">
        <f>Pricing!$B74*100</f>
        <v>0.51933828088783873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0.61656124565381776</v>
      </c>
      <c r="H74" s="153">
        <f>Pricing!$C74*100</f>
        <v>0.61656124565381776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0.69066035830914407</v>
      </c>
      <c r="L74" s="153">
        <f>Pricing!$D74*100</f>
        <v>0.69066035830914407</v>
      </c>
      <c r="M74" s="154"/>
      <c r="N74" s="152"/>
      <c r="O74" s="153">
        <f>Pricing!$E74*100</f>
        <v>0.91383235975792398</v>
      </c>
      <c r="P74" s="153">
        <f>Pricing!$E74*100</f>
        <v>0.91383235975792398</v>
      </c>
      <c r="Q74" s="154"/>
      <c r="R74" s="152" t="str">
        <f t="shared" si="8"/>
        <v>USD_CURVE_STD_1Y3M</v>
      </c>
      <c r="S74" s="153">
        <f>Pricing!$F74*100</f>
        <v>0.64713040857257076</v>
      </c>
      <c r="T74" s="153">
        <f>Pricing!$F74*100</f>
        <v>0.64713040857257076</v>
      </c>
      <c r="U74" s="154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2" t="s">
        <v>654</v>
      </c>
      <c r="W74" s="153">
        <f>Pricing!$G74*100</f>
        <v>0.46299999995375807</v>
      </c>
      <c r="X74" s="153">
        <f>Pricing!$G74*100</f>
        <v>0.46299999995375807</v>
      </c>
      <c r="Y74" s="154"/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/>
      <c r="AK74" s="196"/>
    </row>
    <row r="75" spans="1:37" hidden="1" outlineLevel="1" x14ac:dyDescent="0.2">
      <c r="A75" s="71" t="str">
        <f>Pricing!$A75</f>
        <v>1Y6M</v>
      </c>
      <c r="B75" s="152" t="s">
        <v>127</v>
      </c>
      <c r="C75" s="153">
        <f>Pricing!$B75*100</f>
        <v>0.62381991521572933</v>
      </c>
      <c r="D75" s="153">
        <f>Pricing!$B75*100</f>
        <v>0.62381991521572933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0.72432472855415753</v>
      </c>
      <c r="H75" s="153">
        <f>Pricing!$C75*100</f>
        <v>0.72432472855415753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0.79325655565642417</v>
      </c>
      <c r="L75" s="153">
        <f>Pricing!$D75*100</f>
        <v>0.79325655565642417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1.0226012462437861</v>
      </c>
      <c r="P75" s="153">
        <f>Pricing!$E75*100</f>
        <v>1.0226012462437861</v>
      </c>
      <c r="Q75" s="154"/>
      <c r="R75" s="152" t="str">
        <f t="shared" si="8"/>
        <v>USD_CURVE_STD_1Y6M</v>
      </c>
      <c r="S75" s="153">
        <f>Pricing!$F75*100</f>
        <v>0.74876478362798304</v>
      </c>
      <c r="T75" s="153">
        <f>Pricing!$F75*100</f>
        <v>0.74876478362798304</v>
      </c>
      <c r="U75" s="154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2" t="s">
        <v>655</v>
      </c>
      <c r="W75" s="153">
        <f>Pricing!$G75*100</f>
        <v>0.56499999999999995</v>
      </c>
      <c r="X75" s="153">
        <f>Pricing!$G75*100</f>
        <v>0.56499999999999995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/>
      <c r="AK75" s="196"/>
    </row>
    <row r="76" spans="1:37" hidden="1" outlineLevel="1" x14ac:dyDescent="0.2">
      <c r="A76" s="71" t="str">
        <f>Pricing!$A76</f>
        <v>1Y9M</v>
      </c>
      <c r="B76" s="152" t="s">
        <v>128</v>
      </c>
      <c r="C76" s="153">
        <f>Pricing!$B76*100</f>
        <v>0.72667775441018123</v>
      </c>
      <c r="D76" s="153">
        <f>Pricing!$B76*100</f>
        <v>0.72667775441018123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0.83092313998466594</v>
      </c>
      <c r="H76" s="153">
        <f>Pricing!$C76*100</f>
        <v>0.83092313998466594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0.90653470952487969</v>
      </c>
      <c r="L76" s="153">
        <f>Pricing!$D76*100</f>
        <v>0.90653470952487969</v>
      </c>
      <c r="M76" s="154"/>
      <c r="N76" s="152"/>
      <c r="O76" s="153">
        <f>Pricing!$E76*100</f>
        <v>1.1001810141209321</v>
      </c>
      <c r="P76" s="153">
        <f>Pricing!$E76*100</f>
        <v>1.1001810141209321</v>
      </c>
      <c r="Q76" s="154"/>
      <c r="R76" s="152" t="str">
        <f t="shared" si="8"/>
        <v>USD_CURVE_STD_1Y9M</v>
      </c>
      <c r="S76" s="153">
        <f>Pricing!$F76*100</f>
        <v>0.85081189167612292</v>
      </c>
      <c r="T76" s="153">
        <f>Pricing!$F76*100</f>
        <v>0.85081189167612292</v>
      </c>
      <c r="U76" s="154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2" t="s">
        <v>656</v>
      </c>
      <c r="W76" s="153">
        <f>Pricing!$G76*100</f>
        <v>0.66600000000000681</v>
      </c>
      <c r="X76" s="153">
        <f>Pricing!$G76*100</f>
        <v>0.66600000000000681</v>
      </c>
      <c r="Y76" s="154"/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/>
      <c r="AK76" s="196"/>
    </row>
    <row r="77" spans="1:37" collapsed="1" x14ac:dyDescent="0.2">
      <c r="A77" s="71" t="str">
        <f>Pricing!$A77</f>
        <v>2Y</v>
      </c>
      <c r="B77" s="152" t="s">
        <v>129</v>
      </c>
      <c r="C77" s="153">
        <f>Pricing!$B77*100</f>
        <v>0.82655710621928491</v>
      </c>
      <c r="D77" s="153">
        <f>Pricing!$B77*100</f>
        <v>0.82655710621928491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0.9359445201735993</v>
      </c>
      <c r="H77" s="153">
        <f>Pricing!$C77*100</f>
        <v>0.9359445201735993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1.0071935194034305</v>
      </c>
      <c r="L77" s="153">
        <f>Pricing!$D77*100</f>
        <v>1.0071935194034305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1.1190845534078204</v>
      </c>
      <c r="P77" s="153">
        <f>Pricing!$E77*100</f>
        <v>1.1190845534078204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tr">
        <f t="shared" si="8"/>
        <v>USD_CURVE_STD_2Y</v>
      </c>
      <c r="S77" s="153">
        <f>Pricing!$F77*100</f>
        <v>0.9520452668881263</v>
      </c>
      <c r="T77" s="153">
        <f>Pricing!$F77*100</f>
        <v>0.9520452668881263</v>
      </c>
      <c r="U77" s="154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2" t="s">
        <v>590</v>
      </c>
      <c r="W77" s="153">
        <f>Pricing!$G77*100</f>
        <v>0.7669999999999938</v>
      </c>
      <c r="X77" s="153">
        <f>Pricing!$G77*100</f>
        <v>0.7669999999999938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2.1928481253041809E-10</v>
      </c>
      <c r="AA77" s="196">
        <f>ABS(_xll.RtGet(SourceAlias,$B77,"ASK")-D77)</f>
        <v>2.1928481253041809E-10</v>
      </c>
      <c r="AB77" s="197">
        <f>ABS(_xll.RtGet(SourceAlias,$F77,"BID")-G77)</f>
        <v>6.5948817359928746E-4</v>
      </c>
      <c r="AC77" s="196">
        <f>ABS(_xll.RtGet(SourceAlias,$F77,"ASK")-H77)</f>
        <v>6.5948817359928746E-4</v>
      </c>
      <c r="AD77" s="197">
        <f>ABS(_xll.RtGet(SourceAlias,$J77,"BID")-K77)</f>
        <v>6.5948840343033055E-4</v>
      </c>
      <c r="AE77" s="196">
        <f>ABS(_xll.RtGet(SourceAlias,$J77,"ASK")-L77)</f>
        <v>6.5948840343033055E-4</v>
      </c>
      <c r="AF77" s="195">
        <f>ABS(_xll.RtGet(SourceAlias,$N77,"BID")-O77)</f>
        <v>6.5948840782037443E-4</v>
      </c>
      <c r="AG77" s="195">
        <f>ABS(_xll.RtGet(SourceAlias,$N77,"ASK")-P77)</f>
        <v>6.5948840782037443E-4</v>
      </c>
      <c r="AH77" s="197">
        <f>ABS(_xll.RtGet(SourceAlias,$R77,"BID")-S77)</f>
        <v>6.567148881262419E-4</v>
      </c>
      <c r="AI77" s="196">
        <f>ABS(_xll.RtGet(SourceAlias,$R77,"ASK")-T77)</f>
        <v>6.567148881262419E-4</v>
      </c>
      <c r="AJ77" s="195">
        <f>ABS(_xll.RtGet(SourceAlias,$V77,"BID")-W77)</f>
        <v>6.2172489379008766E-15</v>
      </c>
      <c r="AK77" s="196">
        <f>ABS(_xll.RtGet(SourceAlias,$V77,"ASK")-X77)</f>
        <v>6.2172489379008766E-15</v>
      </c>
    </row>
    <row r="78" spans="1:37" hidden="1" outlineLevel="1" x14ac:dyDescent="0.2">
      <c r="A78" s="71" t="str">
        <f>Pricing!$A78</f>
        <v>2Y3M</v>
      </c>
      <c r="B78" s="152" t="s">
        <v>130</v>
      </c>
      <c r="C78" s="153">
        <f>Pricing!$B78*100</f>
        <v>0.92204198344079757</v>
      </c>
      <c r="D78" s="153">
        <f>Pricing!$B78*100</f>
        <v>0.92204198344079757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1.0346790767513256</v>
      </c>
      <c r="H78" s="153">
        <f>Pricing!$C78*100</f>
        <v>1.0346790767513256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1.1092043434719547</v>
      </c>
      <c r="L78" s="153">
        <f>Pricing!$D78*100</f>
        <v>1.1092043434719547</v>
      </c>
      <c r="M78" s="154"/>
      <c r="N78" s="152"/>
      <c r="O78" s="153">
        <f>Pricing!$E78*100</f>
        <v>1.236693357020338</v>
      </c>
      <c r="P78" s="153">
        <f>Pricing!$E78*100</f>
        <v>1.236693357020338</v>
      </c>
      <c r="Q78" s="154"/>
      <c r="R78" s="152" t="str">
        <f t="shared" si="8"/>
        <v>USD_CURVE_STD_2Y3M</v>
      </c>
      <c r="S78" s="153">
        <f>Pricing!$F78*100</f>
        <v>1.038025579626106</v>
      </c>
      <c r="T78" s="153">
        <f>Pricing!$F78*100</f>
        <v>1.038025579626106</v>
      </c>
      <c r="U78" s="154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2" t="s">
        <v>651</v>
      </c>
      <c r="W78" s="153">
        <f>Pricing!$G78*100</f>
        <v>0.86251996910696949</v>
      </c>
      <c r="X78" s="153">
        <f>Pricing!$G78*100</f>
        <v>0.86251996910696949</v>
      </c>
      <c r="Y78" s="154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131</v>
      </c>
      <c r="C79" s="153">
        <f>Pricing!$B79*100</f>
        <v>1.0133303683829844</v>
      </c>
      <c r="D79" s="153">
        <f>Pricing!$B79*100</f>
        <v>1.0133303683829844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1.127542900900157</v>
      </c>
      <c r="H79" s="153">
        <f>Pricing!$C79*100</f>
        <v>1.127542900900157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1.1989873979643662</v>
      </c>
      <c r="L79" s="153">
        <f>Pricing!$D79*100</f>
        <v>1.1989873979643662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1.3410647341170048</v>
      </c>
      <c r="P79" s="153">
        <f>Pricing!$E79*100</f>
        <v>1.3410647341170048</v>
      </c>
      <c r="Q79" s="154"/>
      <c r="R79" s="152" t="str">
        <f t="shared" si="8"/>
        <v>USD_CURVE_STD_2Y6M</v>
      </c>
      <c r="S79" s="153">
        <f>Pricing!$F79*100</f>
        <v>1.1235739687739028</v>
      </c>
      <c r="T79" s="153">
        <f>Pricing!$F79*100</f>
        <v>1.1235739687739028</v>
      </c>
      <c r="U79" s="154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2" t="s">
        <v>652</v>
      </c>
      <c r="W79" s="153">
        <f>Pricing!$G79*100</f>
        <v>0.95241911040917282</v>
      </c>
      <c r="X79" s="153">
        <f>Pricing!$G79*100</f>
        <v>0.95241911040917282</v>
      </c>
      <c r="Y79" s="154" t="str">
        <f>IF(Contribute="abcd",IF($A$2&lt;&gt;-1,_xll.RtContribute(SourceAlias,V79,Fields,W79:X79,"SCOPE:SERVER"),_xll.RtContribute(SourceAlias,"DDS_INSERT_S",$A$2:$C$2,V79:X79,"SCOPE:SERVER FTC:ALL")),"stopped")</f>
        <v>stopped</v>
      </c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132</v>
      </c>
      <c r="C80" s="153">
        <f>Pricing!$B80*100</f>
        <v>1.0978178445166182</v>
      </c>
      <c r="D80" s="153">
        <f>Pricing!$B80*100</f>
        <v>1.0978178445166182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1.2131042908167606</v>
      </c>
      <c r="H80" s="153">
        <f>Pricing!$C80*100</f>
        <v>1.2131042908167606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1.2878512745408017</v>
      </c>
      <c r="L80" s="153">
        <f>Pricing!$D80*100</f>
        <v>1.2878512745408017</v>
      </c>
      <c r="M80" s="154"/>
      <c r="N80" s="152"/>
      <c r="O80" s="153">
        <f>Pricing!$E80*100</f>
        <v>1.4192815584372234</v>
      </c>
      <c r="P80" s="153">
        <f>Pricing!$E80*100</f>
        <v>1.4192815584372234</v>
      </c>
      <c r="Q80" s="154"/>
      <c r="R80" s="152" t="str">
        <f t="shared" si="8"/>
        <v>USD_CURVE_STD_2Y9M</v>
      </c>
      <c r="S80" s="153">
        <f>Pricing!$F80*100</f>
        <v>1.2081900347561263</v>
      </c>
      <c r="T80" s="153">
        <f>Pricing!$F80*100</f>
        <v>1.2081900347561263</v>
      </c>
      <c r="U80" s="154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2" t="s">
        <v>653</v>
      </c>
      <c r="W80" s="153">
        <f>Pricing!$G80*100</f>
        <v>1.0353772312994547</v>
      </c>
      <c r="X80" s="153">
        <f>Pricing!$G80*100</f>
        <v>1.0353772312994547</v>
      </c>
      <c r="Y80" s="154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133</v>
      </c>
      <c r="C81" s="153">
        <f>Pricing!$B81*100</f>
        <v>1.1753406167592442</v>
      </c>
      <c r="D81" s="153">
        <f>Pricing!$B81*100</f>
        <v>1.1753406167592442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1.2919999999971812</v>
      </c>
      <c r="H81" s="153">
        <f>Pricing!$C81*100</f>
        <v>1.2919999999971812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1.3643401910716715</v>
      </c>
      <c r="L81" s="153">
        <f>Pricing!$D81*100</f>
        <v>1.3643401910716715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1.4703386654923776</v>
      </c>
      <c r="P81" s="153">
        <f>Pricing!$E81*100</f>
        <v>1.4703386654923776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tr">
        <f t="shared" si="8"/>
        <v>USD_CURVE_STD_3Y</v>
      </c>
      <c r="S81" s="153">
        <f>Pricing!$F81*100</f>
        <v>1.2920000000000049</v>
      </c>
      <c r="T81" s="153">
        <f>Pricing!$F81*100</f>
        <v>1.2920000000000049</v>
      </c>
      <c r="U81" s="154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2" t="s">
        <v>591</v>
      </c>
      <c r="W81" s="153">
        <f>Pricing!$G81*100</f>
        <v>1.1120000000001624</v>
      </c>
      <c r="X81" s="153">
        <f>Pricing!$G81*100</f>
        <v>1.1120000000001624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2.9075924401489317E-7</v>
      </c>
      <c r="AA81" s="196">
        <f>ABS(_xll.RtGet(SourceAlias,$B81,"ASK")-D81)</f>
        <v>2.9075924401489317E-7</v>
      </c>
      <c r="AB81" s="197">
        <f>ABS(_xll.RtGet(SourceAlias,$F81,"BID")-G81)</f>
        <v>2.8188562595232725E-12</v>
      </c>
      <c r="AC81" s="196">
        <f>ABS(_xll.RtGet(SourceAlias,$F81,"ASK")-H81)</f>
        <v>2.8188562595232725E-12</v>
      </c>
      <c r="AD81" s="197">
        <f>ABS(_xll.RtGet(SourceAlias,$J81,"BID")-K81)</f>
        <v>1.979283286157596E-7</v>
      </c>
      <c r="AE81" s="196">
        <f>ABS(_xll.RtGet(SourceAlias,$J81,"ASK")-L81)</f>
        <v>1.979283286157596E-7</v>
      </c>
      <c r="AF81" s="195">
        <f>ABS(_xll.RtGet(SourceAlias,$N81,"BID")-O81)</f>
        <v>4.8950762243649137E-7</v>
      </c>
      <c r="AG81" s="195">
        <f>ABS(_xll.RtGet(SourceAlias,$N81,"ASK")-P81)</f>
        <v>4.8950762243649137E-7</v>
      </c>
      <c r="AH81" s="197">
        <f>ABS(_xll.RtGet(SourceAlias,$R81,"BID")-S81)</f>
        <v>4.8849813083506888E-15</v>
      </c>
      <c r="AI81" s="196">
        <f>ABS(_xll.RtGet(SourceAlias,$R81,"ASK")-T81)</f>
        <v>4.8849813083506888E-15</v>
      </c>
      <c r="AJ81" s="195">
        <f>ABS(_xll.RtGet(SourceAlias,$V81,"BID")-W81)</f>
        <v>1.6231460620019789E-13</v>
      </c>
      <c r="AK81" s="196">
        <f>ABS(_xll.RtGet(SourceAlias,$V81,"ASK")-X81)</f>
        <v>1.6231460620019789E-13</v>
      </c>
    </row>
    <row r="82" spans="1:37" x14ac:dyDescent="0.2">
      <c r="A82" s="71" t="str">
        <f>Pricing!$A82</f>
        <v>4Y</v>
      </c>
      <c r="B82" s="152" t="s">
        <v>134</v>
      </c>
      <c r="C82" s="153">
        <f>Pricing!$B82*100</f>
        <v>1.432157158485702</v>
      </c>
      <c r="D82" s="153">
        <f>Pricing!$B82*100</f>
        <v>1.432157158485702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1.5569999999893882</v>
      </c>
      <c r="H82" s="153">
        <f>Pricing!$C82*100</f>
        <v>1.5569999999893882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1.6304105035387078</v>
      </c>
      <c r="L82" s="153">
        <f>Pricing!$D82*100</f>
        <v>1.6304105035387078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1.7392692297029226</v>
      </c>
      <c r="P82" s="153">
        <f>Pricing!$E82*100</f>
        <v>1.7392692297029226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tr">
        <f t="shared" si="8"/>
        <v>USD_CURVE_STD_4Y</v>
      </c>
      <c r="S82" s="153">
        <f>Pricing!$F82*100</f>
        <v>1.5569999999999939</v>
      </c>
      <c r="T82" s="153">
        <f>Pricing!$F82*100</f>
        <v>1.5569999999999939</v>
      </c>
      <c r="U82" s="154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2" t="s">
        <v>592</v>
      </c>
      <c r="W82" s="153">
        <f>Pricing!$G82*100</f>
        <v>1.369000000000103</v>
      </c>
      <c r="X82" s="153">
        <f>Pricing!$G82*100</f>
        <v>1.369000000000103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9.9937948570194557E-4</v>
      </c>
      <c r="AA82" s="196">
        <f>ABS(_xll.RtGet(SourceAlias,$B82,"ASK")-D82)</f>
        <v>9.9937948570194557E-4</v>
      </c>
      <c r="AB82" s="197">
        <f>ABS(_xll.RtGet(SourceAlias,$F82,"BID")-G82)</f>
        <v>9.9999998938815615E-4</v>
      </c>
      <c r="AC82" s="196">
        <f>ABS(_xll.RtGet(SourceAlias,$F82,"ASK")-H82)</f>
        <v>9.9999998938815615E-4</v>
      </c>
      <c r="AD82" s="197">
        <f>ABS(_xll.RtGet(SourceAlias,$J82,"BID")-K82)</f>
        <v>1.0003785387076025E-3</v>
      </c>
      <c r="AE82" s="196">
        <f>ABS(_xll.RtGet(SourceAlias,$J82,"ASK")-L82)</f>
        <v>1.0003785387076025E-3</v>
      </c>
      <c r="AF82" s="195">
        <f>ABS(_xll.RtGet(SourceAlias,$N82,"BID")-O82)</f>
        <v>1.0009407029225592E-3</v>
      </c>
      <c r="AG82" s="195">
        <f>ABS(_xll.RtGet(SourceAlias,$N82,"ASK")-P82)</f>
        <v>1.0009407029225592E-3</v>
      </c>
      <c r="AH82" s="197">
        <f>ABS(_xll.RtGet(SourceAlias,$R82,"BID")-S82)</f>
        <v>9.9999999999389466E-4</v>
      </c>
      <c r="AI82" s="196">
        <f>ABS(_xll.RtGet(SourceAlias,$R82,"ASK")-T82)</f>
        <v>9.9999999999389466E-4</v>
      </c>
      <c r="AJ82" s="195">
        <f>ABS(_xll.RtGet(SourceAlias,$V82,"BID")-W82)</f>
        <v>1.0302869668521453E-13</v>
      </c>
      <c r="AK82" s="196">
        <f>ABS(_xll.RtGet(SourceAlias,$V82,"ASK")-X82)</f>
        <v>1.0302869668521453E-13</v>
      </c>
    </row>
    <row r="83" spans="1:37" x14ac:dyDescent="0.2">
      <c r="A83" s="71" t="str">
        <f>Pricing!$A83</f>
        <v>5Y</v>
      </c>
      <c r="B83" s="152" t="s">
        <v>135</v>
      </c>
      <c r="C83" s="153">
        <f>Pricing!$B83*100</f>
        <v>1.625039684578979</v>
      </c>
      <c r="D83" s="153">
        <f>Pricing!$B83*100</f>
        <v>1.625039684578979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1.7520000000011713</v>
      </c>
      <c r="H83" s="153">
        <f>Pricing!$C83*100</f>
        <v>1.7520000000011713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1.8284778418825267</v>
      </c>
      <c r="L83" s="153">
        <f>Pricing!$D83*100</f>
        <v>1.8284778418825267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1.9369053084931291</v>
      </c>
      <c r="P83" s="153">
        <f>Pricing!$E83*100</f>
        <v>1.9369053084931291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tr">
        <f t="shared" si="8"/>
        <v>USD_CURVE_STD_5Y</v>
      </c>
      <c r="S83" s="153">
        <f>Pricing!$F83*100</f>
        <v>1.7520000000000042</v>
      </c>
      <c r="T83" s="153">
        <f>Pricing!$F83*100</f>
        <v>1.7520000000000042</v>
      </c>
      <c r="U83" s="154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2" t="s">
        <v>593</v>
      </c>
      <c r="W83" s="153">
        <f>Pricing!$G83*100</f>
        <v>1.5610000000000728</v>
      </c>
      <c r="X83" s="153">
        <f>Pricing!$G83*100</f>
        <v>1.5610000000000728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1.0023675789787578E-3</v>
      </c>
      <c r="AA83" s="196">
        <f>ABS(_xll.RtGet(SourceAlias,$B83,"ASK")-D83)</f>
        <v>1.0023675789787578E-3</v>
      </c>
      <c r="AB83" s="197">
        <f>ABS(_xll.RtGet(SourceAlias,$F83,"BID")-G83)</f>
        <v>1.0000000011711752E-3</v>
      </c>
      <c r="AC83" s="196">
        <f>ABS(_xll.RtGet(SourceAlias,$F83,"ASK")-H83)</f>
        <v>1.0000000011711752E-3</v>
      </c>
      <c r="AD83" s="197">
        <f>ABS(_xll.RtGet(SourceAlias,$J83,"BID")-K83)</f>
        <v>9.9863288252666216E-4</v>
      </c>
      <c r="AE83" s="196">
        <f>ABS(_xll.RtGet(SourceAlias,$J83,"ASK")-L83)</f>
        <v>9.9863288252666216E-4</v>
      </c>
      <c r="AF83" s="195">
        <f>ABS(_xll.RtGet(SourceAlias,$N83,"BID")-O83)</f>
        <v>9.9669549312908501E-4</v>
      </c>
      <c r="AG83" s="195">
        <f>ABS(_xll.RtGet(SourceAlias,$N83,"ASK")-P83)</f>
        <v>9.9669549312908501E-4</v>
      </c>
      <c r="AH83" s="197">
        <f>ABS(_xll.RtGet(SourceAlias,$R83,"BID")-S83)</f>
        <v>1.0000000000041087E-3</v>
      </c>
      <c r="AI83" s="196">
        <f>ABS(_xll.RtGet(SourceAlias,$R83,"ASK")-T83)</f>
        <v>1.0000000000041087E-3</v>
      </c>
      <c r="AJ83" s="195">
        <f>ABS(_xll.RtGet(SourceAlias,$V83,"BID")-W83)</f>
        <v>7.2830630415410269E-14</v>
      </c>
      <c r="AK83" s="196">
        <f>ABS(_xll.RtGet(SourceAlias,$V83,"ASK")-X83)</f>
        <v>7.2830630415410269E-14</v>
      </c>
    </row>
    <row r="84" spans="1:37" x14ac:dyDescent="0.2">
      <c r="A84" s="71" t="str">
        <f>Pricing!$A84</f>
        <v>6Y</v>
      </c>
      <c r="B84" s="152" t="s">
        <v>136</v>
      </c>
      <c r="C84" s="153">
        <f>Pricing!$B84*100</f>
        <v>1.7729646440888123</v>
      </c>
      <c r="D84" s="153">
        <f>Pricing!$B84*100</f>
        <v>1.7729646440888123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1.8999999999970005</v>
      </c>
      <c r="H84" s="153">
        <f>Pricing!$C84*100</f>
        <v>1.8999999999970005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1.9785278398581432</v>
      </c>
      <c r="L84" s="153">
        <f>Pricing!$D84*100</f>
        <v>1.9785278398581432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2.0849934689096479</v>
      </c>
      <c r="P84" s="153">
        <f>Pricing!$E84*100</f>
        <v>2.0849934689096479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tr">
        <f t="shared" si="8"/>
        <v>USD_CURVE_STD_6Y</v>
      </c>
      <c r="S84" s="153">
        <f>Pricing!$F84*100</f>
        <v>1.9000000000000006</v>
      </c>
      <c r="T84" s="153">
        <f>Pricing!$F84*100</f>
        <v>1.9000000000000006</v>
      </c>
      <c r="U84" s="154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2" t="s">
        <v>594</v>
      </c>
      <c r="W84" s="153">
        <f>Pricing!$G84*100</f>
        <v>1.7009999999999945</v>
      </c>
      <c r="X84" s="153">
        <f>Pricing!$G84*100</f>
        <v>1.7009999999999945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9.9944108881211413E-4</v>
      </c>
      <c r="AA84" s="196">
        <f>ABS(_xll.RtGet(SourceAlias,$B84,"ASK")-D84)</f>
        <v>9.9944108881211413E-4</v>
      </c>
      <c r="AB84" s="197">
        <f>ABS(_xll.RtGet(SourceAlias,$F84,"BID")-G84)</f>
        <v>9.9999999700051134E-4</v>
      </c>
      <c r="AC84" s="196">
        <f>ABS(_xll.RtGet(SourceAlias,$F84,"ASK")-H84)</f>
        <v>9.9999999700051134E-4</v>
      </c>
      <c r="AD84" s="197">
        <f>ABS(_xll.RtGet(SourceAlias,$J84,"BID")-K84)</f>
        <v>1.0002658581429458E-3</v>
      </c>
      <c r="AE84" s="196">
        <f>ABS(_xll.RtGet(SourceAlias,$J84,"ASK")-L84)</f>
        <v>1.0002658581429458E-3</v>
      </c>
      <c r="AF84" s="195">
        <f>ABS(_xll.RtGet(SourceAlias,$N84,"BID")-O84)</f>
        <v>1.0006269096476395E-3</v>
      </c>
      <c r="AG84" s="195">
        <f>ABS(_xll.RtGet(SourceAlias,$N84,"ASK")-P84)</f>
        <v>1.0006269096476395E-3</v>
      </c>
      <c r="AH84" s="197">
        <f>ABS(_xll.RtGet(SourceAlias,$R84,"BID")-S84)</f>
        <v>1.000000000000556E-3</v>
      </c>
      <c r="AI84" s="196">
        <f>ABS(_xll.RtGet(SourceAlias,$R84,"ASK")-T84)</f>
        <v>1.000000000000556E-3</v>
      </c>
      <c r="AJ84" s="195">
        <f>ABS(_xll.RtGet(SourceAlias,$V84,"BID")-W84)</f>
        <v>9.9999999999433875E-4</v>
      </c>
      <c r="AK84" s="196">
        <f>ABS(_xll.RtGet(SourceAlias,$V84,"ASK")-X84)</f>
        <v>9.9999999999433875E-4</v>
      </c>
    </row>
    <row r="85" spans="1:37" x14ac:dyDescent="0.2">
      <c r="A85" s="71" t="str">
        <f>Pricing!$A85</f>
        <v>7Y</v>
      </c>
      <c r="B85" s="152" t="s">
        <v>137</v>
      </c>
      <c r="C85" s="153">
        <f>Pricing!$B85*100</f>
        <v>1.8919288689653888</v>
      </c>
      <c r="D85" s="153">
        <f>Pricing!$B85*100</f>
        <v>1.8919288689653888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2.0159999999931069</v>
      </c>
      <c r="H85" s="153">
        <f>Pricing!$C85*100</f>
        <v>2.0159999999931069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2.0975802378734434</v>
      </c>
      <c r="L85" s="153">
        <f>Pricing!$D85*100</f>
        <v>2.0975802378734434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2.201066280380207</v>
      </c>
      <c r="P85" s="153">
        <f>Pricing!$E85*100</f>
        <v>2.201066280380207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tr">
        <f t="shared" si="8"/>
        <v>USD_CURVE_STD_7Y</v>
      </c>
      <c r="S85" s="153">
        <f>Pricing!$F85*100</f>
        <v>2.0159999999999996</v>
      </c>
      <c r="T85" s="153">
        <f>Pricing!$F85*100</f>
        <v>2.0159999999999996</v>
      </c>
      <c r="U85" s="154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2" t="s">
        <v>595</v>
      </c>
      <c r="W85" s="153">
        <f>Pricing!$G85*100</f>
        <v>1.8139999999999958</v>
      </c>
      <c r="X85" s="153">
        <f>Pricing!$G85*100</f>
        <v>1.8139999999999958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9.9992396538861605E-4</v>
      </c>
      <c r="AA85" s="196">
        <f>ABS(_xll.RtGet(SourceAlias,$B85,"ASK")-D85)</f>
        <v>9.9992396538861605E-4</v>
      </c>
      <c r="AB85" s="197">
        <f>ABS(_xll.RtGet(SourceAlias,$F85,"BID")-G85)</f>
        <v>9.9999999310673715E-4</v>
      </c>
      <c r="AC85" s="196">
        <f>ABS(_xll.RtGet(SourceAlias,$F85,"ASK")-H85)</f>
        <v>9.9999999310673715E-4</v>
      </c>
      <c r="AD85" s="197">
        <f>ABS(_xll.RtGet(SourceAlias,$J85,"BID")-K85)</f>
        <v>9.99984873443438E-4</v>
      </c>
      <c r="AE85" s="196">
        <f>ABS(_xll.RtGet(SourceAlias,$J85,"ASK")-L85)</f>
        <v>9.99984873443438E-4</v>
      </c>
      <c r="AF85" s="195">
        <f>ABS(_xll.RtGet(SourceAlias,$N85,"BID")-O85)</f>
        <v>9.9996538020707959E-4</v>
      </c>
      <c r="AG85" s="195">
        <f>ABS(_xll.RtGet(SourceAlias,$N85,"ASK")-P85)</f>
        <v>9.9996538020707959E-4</v>
      </c>
      <c r="AH85" s="197">
        <f>ABS(_xll.RtGet(SourceAlias,$R85,"BID")-S85)</f>
        <v>9.9999999999944578E-4</v>
      </c>
      <c r="AI85" s="196">
        <f>ABS(_xll.RtGet(SourceAlias,$R85,"ASK")-T85)</f>
        <v>9.9999999999944578E-4</v>
      </c>
      <c r="AJ85" s="195">
        <f>ABS(_xll.RtGet(SourceAlias,$V85,"BID")-W85)</f>
        <v>9.9999999999589306E-4</v>
      </c>
      <c r="AK85" s="196">
        <f>ABS(_xll.RtGet(SourceAlias,$V85,"ASK")-X85)</f>
        <v>9.9999999999589306E-4</v>
      </c>
    </row>
    <row r="86" spans="1:37" x14ac:dyDescent="0.2">
      <c r="A86" s="71" t="str">
        <f>Pricing!$A86</f>
        <v>8Y</v>
      </c>
      <c r="B86" s="152" t="s">
        <v>138</v>
      </c>
      <c r="C86" s="153">
        <f>Pricing!$B86*100</f>
        <v>1.9859094767191676</v>
      </c>
      <c r="D86" s="153">
        <f>Pricing!$B86*100</f>
        <v>1.9859094767191676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2.1070000000000522</v>
      </c>
      <c r="H86" s="153">
        <f>Pricing!$C86*100</f>
        <v>2.1070000000000522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2.1916274684664092</v>
      </c>
      <c r="L86" s="153">
        <f>Pricing!$D86*100</f>
        <v>2.1916274684664092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2.2935892755736806</v>
      </c>
      <c r="P86" s="153">
        <f>Pricing!$E86*100</f>
        <v>2.2935892755736806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tr">
        <f t="shared" si="8"/>
        <v>USD_CURVE_STD_8Y</v>
      </c>
      <c r="S86" s="153">
        <f>Pricing!$F86*100</f>
        <v>2.1069999999946036</v>
      </c>
      <c r="T86" s="153">
        <f>Pricing!$F86*100</f>
        <v>2.1069999999946036</v>
      </c>
      <c r="U86" s="154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2" t="s">
        <v>596</v>
      </c>
      <c r="W86" s="153">
        <f>Pricing!$G86*100</f>
        <v>1.9029999999999974</v>
      </c>
      <c r="X86" s="153">
        <f>Pricing!$G86*100</f>
        <v>1.9029999999999974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1.5128083252768931E-7</v>
      </c>
      <c r="AA86" s="196">
        <f>ABS(_xll.RtGet(SourceAlias,$B86,"ASK")-D86)</f>
        <v>1.5128083252768931E-7</v>
      </c>
      <c r="AB86" s="197">
        <f>ABS(_xll.RtGet(SourceAlias,$F86,"BID")-G86)</f>
        <v>5.1958437552457326E-14</v>
      </c>
      <c r="AC86" s="196">
        <f>ABS(_xll.RtGet(SourceAlias,$F86,"ASK")-H86)</f>
        <v>5.1958437552457326E-14</v>
      </c>
      <c r="AD86" s="197">
        <f>ABS(_xll.RtGet(SourceAlias,$J86,"BID")-K86)</f>
        <v>3.7466409086306385E-8</v>
      </c>
      <c r="AE86" s="196">
        <f>ABS(_xll.RtGet(SourceAlias,$J86,"ASK")-L86)</f>
        <v>3.7466409086306385E-8</v>
      </c>
      <c r="AF86" s="195">
        <f>ABS(_xll.RtGet(SourceAlias,$N86,"BID")-O86)</f>
        <v>8.1573680699165152E-8</v>
      </c>
      <c r="AG86" s="195">
        <f>ABS(_xll.RtGet(SourceAlias,$N86,"ASK")-P86)</f>
        <v>8.1573680699165152E-8</v>
      </c>
      <c r="AH86" s="197">
        <f>ABS(_xll.RtGet(SourceAlias,$R86,"BID")-S86)</f>
        <v>5.3965720780979609E-12</v>
      </c>
      <c r="AI86" s="196">
        <f>ABS(_xll.RtGet(SourceAlias,$R86,"ASK")-T86)</f>
        <v>5.3965720780979609E-12</v>
      </c>
      <c r="AJ86" s="195">
        <f>ABS(_xll.RtGet(SourceAlias,$V86,"BID")-W86)</f>
        <v>9.9999999999722533E-4</v>
      </c>
      <c r="AK86" s="196">
        <f>ABS(_xll.RtGet(SourceAlias,$V86,"ASK")-X86)</f>
        <v>9.9999999999722533E-4</v>
      </c>
    </row>
    <row r="87" spans="1:37" x14ac:dyDescent="0.2">
      <c r="A87" s="71" t="str">
        <f>Pricing!$A87</f>
        <v>9Y</v>
      </c>
      <c r="B87" s="152" t="s">
        <v>139</v>
      </c>
      <c r="C87" s="153">
        <f>Pricing!$B87*100</f>
        <v>2.0639066121722269</v>
      </c>
      <c r="D87" s="153">
        <f>Pricing!$B87*100</f>
        <v>2.0639066121722269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2.1809999999982508</v>
      </c>
      <c r="H87" s="153">
        <f>Pricing!$C87*100</f>
        <v>2.1809999999982508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2.2686736049395217</v>
      </c>
      <c r="L87" s="153">
        <f>Pricing!$D87*100</f>
        <v>2.2686736049395217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2.3710663702415862</v>
      </c>
      <c r="P87" s="153">
        <f>Pricing!$E87*100</f>
        <v>2.3710663702415862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tr">
        <f t="shared" si="8"/>
        <v>USD_CURVE_STD_9Y</v>
      </c>
      <c r="S87" s="153">
        <f>Pricing!$F87*100</f>
        <v>2.1809999999999894</v>
      </c>
      <c r="T87" s="153">
        <f>Pricing!$F87*100</f>
        <v>2.1809999999999894</v>
      </c>
      <c r="U87" s="154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2" t="s">
        <v>597</v>
      </c>
      <c r="W87" s="153">
        <f>Pricing!$G87*100</f>
        <v>1.9820000000017663</v>
      </c>
      <c r="X87" s="153">
        <f>Pricing!$G87*100</f>
        <v>1.9820000000017663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1.0003821722270878E-3</v>
      </c>
      <c r="AA87" s="196">
        <f>ABS(_xll.RtGet(SourceAlias,$B87,"ASK")-D87)</f>
        <v>1.0003821722270878E-3</v>
      </c>
      <c r="AB87" s="197">
        <f>ABS(_xll.RtGet(SourceAlias,$F87,"BID")-G87)</f>
        <v>9.9999999825062247E-4</v>
      </c>
      <c r="AC87" s="196">
        <f>ABS(_xll.RtGet(SourceAlias,$F87,"ASK")-H87)</f>
        <v>9.9999999825062247E-4</v>
      </c>
      <c r="AD87" s="197">
        <f>ABS(_xll.RtGet(SourceAlias,$J87,"BID")-K87)</f>
        <v>9.9971693952172203E-4</v>
      </c>
      <c r="AE87" s="196">
        <f>ABS(_xll.RtGet(SourceAlias,$J87,"ASK")-L87)</f>
        <v>9.9971693952172203E-4</v>
      </c>
      <c r="AF87" s="195">
        <f>ABS(_xll.RtGet(SourceAlias,$N87,"BID")-O87)</f>
        <v>9.9938524158593722E-4</v>
      </c>
      <c r="AG87" s="195">
        <f>ABS(_xll.RtGet(SourceAlias,$N87,"ASK")-P87)</f>
        <v>9.9938524158593722E-4</v>
      </c>
      <c r="AH87" s="197">
        <f>ABS(_xll.RtGet(SourceAlias,$R87,"BID")-S87)</f>
        <v>9.9999999998923172E-4</v>
      </c>
      <c r="AI87" s="196">
        <f>ABS(_xll.RtGet(SourceAlias,$R87,"ASK")-T87)</f>
        <v>9.9999999998923172E-4</v>
      </c>
      <c r="AJ87" s="195">
        <f>ABS(_xll.RtGet(SourceAlias,$V87,"BID")-W87)</f>
        <v>1.7663648321786241E-12</v>
      </c>
      <c r="AK87" s="196">
        <f>ABS(_xll.RtGet(SourceAlias,$V87,"ASK")-X87)</f>
        <v>1.7663648321786241E-12</v>
      </c>
    </row>
    <row r="88" spans="1:37" x14ac:dyDescent="0.2">
      <c r="A88" s="71" t="str">
        <f>Pricing!$A88</f>
        <v>10Y</v>
      </c>
      <c r="B88" s="152" t="s">
        <v>140</v>
      </c>
      <c r="C88" s="153">
        <f>Pricing!$B88*100</f>
        <v>2.1299164876080234</v>
      </c>
      <c r="D88" s="153">
        <f>Pricing!$B88*100</f>
        <v>2.1299164876080234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2.2429999999965777</v>
      </c>
      <c r="H88" s="153">
        <f>Pricing!$C88*100</f>
        <v>2.2429999999965777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2.3337148176861482</v>
      </c>
      <c r="L88" s="153">
        <f>Pricing!$D88*100</f>
        <v>2.3337148176861482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2.4370289156122422</v>
      </c>
      <c r="P88" s="153">
        <f>Pricing!$E88*100</f>
        <v>2.4370289156122422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tr">
        <f t="shared" si="8"/>
        <v>USD_CURVE_STD_10Y</v>
      </c>
      <c r="S88" s="153">
        <f>Pricing!$F88*100</f>
        <v>2.2429999999999901</v>
      </c>
      <c r="T88" s="153">
        <f>Pricing!$F88*100</f>
        <v>2.2429999999999901</v>
      </c>
      <c r="U88" s="154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2" t="s">
        <v>598</v>
      </c>
      <c r="W88" s="153">
        <f>Pricing!$G88*100</f>
        <v>2.0410000000013127</v>
      </c>
      <c r="X88" s="153">
        <f>Pricing!$G88*100</f>
        <v>2.0410000000013127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1.0002646080233824E-3</v>
      </c>
      <c r="AA88" s="196">
        <f>ABS(_xll.RtGet(SourceAlias,$B88,"ASK")-D88)</f>
        <v>1.0002646080233824E-3</v>
      </c>
      <c r="AB88" s="197">
        <f>ABS(_xll.RtGet(SourceAlias,$F88,"BID")-G88)</f>
        <v>9.9999999657773841E-4</v>
      </c>
      <c r="AC88" s="196">
        <f>ABS(_xll.RtGet(SourceAlias,$F88,"ASK")-H88)</f>
        <v>9.9999999657773841E-4</v>
      </c>
      <c r="AD88" s="197">
        <f>ABS(_xll.RtGet(SourceAlias,$J88,"BID")-K88)</f>
        <v>9.9978768614805702E-4</v>
      </c>
      <c r="AE88" s="196">
        <f>ABS(_xll.RtGet(SourceAlias,$J88,"ASK")-L88)</f>
        <v>9.9978768614805702E-4</v>
      </c>
      <c r="AF88" s="195">
        <f>ABS(_xll.RtGet(SourceAlias,$N88,"BID")-O88)</f>
        <v>9.9954561224224747E-4</v>
      </c>
      <c r="AG88" s="195">
        <f>ABS(_xll.RtGet(SourceAlias,$N88,"ASK")-P88)</f>
        <v>9.9954561224224747E-4</v>
      </c>
      <c r="AH88" s="197">
        <f>ABS(_xll.RtGet(SourceAlias,$R88,"BID")-S88)</f>
        <v>9.999999999901199E-4</v>
      </c>
      <c r="AI88" s="196">
        <f>ABS(_xll.RtGet(SourceAlias,$R88,"ASK")-T88)</f>
        <v>9.999999999901199E-4</v>
      </c>
      <c r="AJ88" s="195">
        <f>ABS(_xll.RtGet(SourceAlias,$V88,"BID")-W88)</f>
        <v>1.3127277043167851E-12</v>
      </c>
      <c r="AK88" s="196">
        <f>ABS(_xll.RtGet(SourceAlias,$V88,"ASK")-X88)</f>
        <v>1.3127277043167851E-12</v>
      </c>
    </row>
    <row r="89" spans="1:37" x14ac:dyDescent="0.2">
      <c r="A89" s="71" t="str">
        <f>Pricing!$A89</f>
        <v>11Y</v>
      </c>
      <c r="B89" s="152" t="s">
        <v>141</v>
      </c>
      <c r="C89" s="153">
        <f>Pricing!$B89*100</f>
        <v>2.1867770022403512</v>
      </c>
      <c r="D89" s="153">
        <f>Pricing!$B89*100</f>
        <v>2.1867770022403512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2.2974471295669399</v>
      </c>
      <c r="H89" s="153">
        <f>Pricing!$C89*100</f>
        <v>2.2974471295669399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2.3899650839535247</v>
      </c>
      <c r="L89" s="153">
        <f>Pricing!$D89*100</f>
        <v>2.3899650839535247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2.4951024673053901</v>
      </c>
      <c r="P89" s="153">
        <f>Pricing!$E89*100</f>
        <v>2.4951024673053901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tr">
        <f t="shared" si="8"/>
        <v>USD_CURVE_STD_11Y</v>
      </c>
      <c r="S89" s="153">
        <f>Pricing!$F89*100</f>
        <v>2.2944123605286939</v>
      </c>
      <c r="T89" s="153">
        <f>Pricing!$F89*100</f>
        <v>2.2944123605286939</v>
      </c>
      <c r="U89" s="154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2" t="s">
        <v>599</v>
      </c>
      <c r="W89" s="153">
        <f>Pricing!$G89*100</f>
        <v>2.0937865937576698</v>
      </c>
      <c r="X89" s="153">
        <f>Pricing!$G89*100</f>
        <v>2.0937865937576698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3.9224124035097674E-4</v>
      </c>
      <c r="AA89" s="196">
        <f>ABS(_xll.RtGet(SourceAlias,$B89,"ASK")-D89)</f>
        <v>3.9224124035097674E-4</v>
      </c>
      <c r="AB89" s="197">
        <f>ABS(_xll.RtGet(SourceAlias,$F89,"BID")-G89)</f>
        <v>3.9208556693992591E-4</v>
      </c>
      <c r="AC89" s="196">
        <f>ABS(_xll.RtGet(SourceAlias,$F89,"ASK")-H89)</f>
        <v>3.9208556693992591E-4</v>
      </c>
      <c r="AD89" s="197">
        <f>ABS(_xll.RtGet(SourceAlias,$J89,"BID")-K89)</f>
        <v>3.9206195352470274E-4</v>
      </c>
      <c r="AE89" s="196">
        <f>ABS(_xll.RtGet(SourceAlias,$J89,"ASK")-L89)</f>
        <v>3.9206195352470274E-4</v>
      </c>
      <c r="AF89" s="195">
        <f>ABS(_xll.RtGet(SourceAlias,$N89,"BID")-O89)</f>
        <v>3.9166230539011693E-4</v>
      </c>
      <c r="AG89" s="195">
        <f>ABS(_xll.RtGet(SourceAlias,$N89,"ASK")-P89)</f>
        <v>3.9166230539011693E-4</v>
      </c>
      <c r="AH89" s="197">
        <f>ABS(_xll.RtGet(SourceAlias,$R89,"BID")-S89)</f>
        <v>4.9752452869356034E-4</v>
      </c>
      <c r="AI89" s="196">
        <f>ABS(_xll.RtGet(SourceAlias,$R89,"ASK")-T89)</f>
        <v>4.9752452869356034E-4</v>
      </c>
      <c r="AJ89" s="195">
        <f>ABS(_xll.RtGet(SourceAlias,$V89,"BID")-W89)</f>
        <v>4.9450757669600165E-5</v>
      </c>
      <c r="AK89" s="196">
        <f>ABS(_xll.RtGet(SourceAlias,$V89,"ASK")-X89)</f>
        <v>4.9450757669600165E-5</v>
      </c>
    </row>
    <row r="90" spans="1:37" x14ac:dyDescent="0.2">
      <c r="A90" s="71" t="str">
        <f>Pricing!$A90</f>
        <v>12Y</v>
      </c>
      <c r="B90" s="152" t="s">
        <v>142</v>
      </c>
      <c r="C90" s="153">
        <f>Pricing!$B90*100</f>
        <v>2.2359084040022523</v>
      </c>
      <c r="D90" s="153">
        <f>Pricing!$B90*100</f>
        <v>2.2359084040022523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2.3450000000114279</v>
      </c>
      <c r="H90" s="153">
        <f>Pricing!$C90*100</f>
        <v>2.3450000000114279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2.4387712084144706</v>
      </c>
      <c r="L90" s="153">
        <f>Pricing!$D90*100</f>
        <v>2.4387712084144706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2.5466585127284982</v>
      </c>
      <c r="P90" s="153">
        <f>Pricing!$E90*100</f>
        <v>2.5466585127284982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tr">
        <f t="shared" si="8"/>
        <v>USD_CURVE_STD_12Y</v>
      </c>
      <c r="S90" s="153">
        <f>Pricing!$F90*100</f>
        <v>2.3449999999597302</v>
      </c>
      <c r="T90" s="153">
        <f>Pricing!$F90*100</f>
        <v>2.3449999999597302</v>
      </c>
      <c r="U90" s="154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2" t="s">
        <v>600</v>
      </c>
      <c r="W90" s="153">
        <f>Pricing!$G90*100</f>
        <v>2.1409999999962217</v>
      </c>
      <c r="X90" s="153">
        <f>Pricing!$G90*100</f>
        <v>2.1409999999962217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2.3400225224179394E-7</v>
      </c>
      <c r="AA90" s="196">
        <f>ABS(_xll.RtGet(SourceAlias,$B90,"ASK")-D90)</f>
        <v>2.3400225224179394E-7</v>
      </c>
      <c r="AB90" s="197">
        <f>ABS(_xll.RtGet(SourceAlias,$F90,"BID")-G90)</f>
        <v>1.1427747637071661E-11</v>
      </c>
      <c r="AC90" s="196">
        <f>ABS(_xll.RtGet(SourceAlias,$F90,"ASK")-H90)</f>
        <v>1.1427747637071661E-11</v>
      </c>
      <c r="AD90" s="197">
        <f>ABS(_xll.RtGet(SourceAlias,$J90,"BID")-K90)</f>
        <v>2.0058552951951469E-7</v>
      </c>
      <c r="AE90" s="196">
        <f>ABS(_xll.RtGet(SourceAlias,$J90,"ASK")-L90)</f>
        <v>2.0058552951951469E-7</v>
      </c>
      <c r="AF90" s="195">
        <f>ABS(_xll.RtGet(SourceAlias,$N90,"BID")-O90)</f>
        <v>4.322715021487511E-7</v>
      </c>
      <c r="AG90" s="195">
        <f>ABS(_xll.RtGet(SourceAlias,$N90,"ASK")-P90)</f>
        <v>4.322715021487511E-7</v>
      </c>
      <c r="AH90" s="197">
        <f>ABS(_xll.RtGet(SourceAlias,$R90,"BID")-S90)</f>
        <v>4.0270009549203678E-11</v>
      </c>
      <c r="AI90" s="196">
        <f>ABS(_xll.RtGet(SourceAlias,$R90,"ASK")-T90)</f>
        <v>4.0270009549203678E-11</v>
      </c>
      <c r="AJ90" s="195">
        <f>ABS(_xll.RtGet(SourceAlias,$V90,"BID")-W90)</f>
        <v>3.7783109974043327E-12</v>
      </c>
      <c r="AK90" s="196">
        <f>ABS(_xll.RtGet(SourceAlias,$V90,"ASK")-X90)</f>
        <v>3.7783109974043327E-12</v>
      </c>
    </row>
    <row r="91" spans="1:37" x14ac:dyDescent="0.2">
      <c r="A91" s="71" t="str">
        <f>Pricing!$A91</f>
        <v>13Y</v>
      </c>
      <c r="B91" s="152" t="s">
        <v>143</v>
      </c>
      <c r="C91" s="153">
        <f>Pricing!$B91*100</f>
        <v>2.2784893679103932</v>
      </c>
      <c r="D91" s="153">
        <f>Pricing!$B91*100</f>
        <v>2.2784893679103932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2.3860281957918694</v>
      </c>
      <c r="H91" s="153">
        <f>Pricing!$C91*100</f>
        <v>2.3860281957918694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2.4812286589295822</v>
      </c>
      <c r="L91" s="153">
        <f>Pricing!$D91*100</f>
        <v>2.4812286589295822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2.5929503370882969</v>
      </c>
      <c r="P91" s="153">
        <f>Pricing!$E91*100</f>
        <v>2.5929503370882969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tr">
        <f t="shared" si="8"/>
        <v>USD_CURVE_STD_13Y</v>
      </c>
      <c r="S91" s="153">
        <f>Pricing!$F91*100</f>
        <v>2.3811302876874807</v>
      </c>
      <c r="T91" s="153">
        <f>Pricing!$F91*100</f>
        <v>2.3811302876874807</v>
      </c>
      <c r="U91" s="154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2" t="s">
        <v>601</v>
      </c>
      <c r="W91" s="153">
        <f>Pricing!$G91*100</f>
        <v>2.1806909846619935</v>
      </c>
      <c r="X91" s="153">
        <f>Pricing!$G91*100</f>
        <v>2.1806909846619935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1.5978291039298043E-4</v>
      </c>
      <c r="AA91" s="196">
        <f>ABS(_xll.RtGet(SourceAlias,$B91,"ASK")-D91)</f>
        <v>1.5978291039298043E-4</v>
      </c>
      <c r="AB91" s="197">
        <f>ABS(_xll.RtGet(SourceAlias,$F91,"BID")-G91)</f>
        <v>1.5952279186937091E-4</v>
      </c>
      <c r="AC91" s="196">
        <f>ABS(_xll.RtGet(SourceAlias,$F91,"ASK")-H91)</f>
        <v>1.5952279186937091E-4</v>
      </c>
      <c r="AD91" s="197">
        <f>ABS(_xll.RtGet(SourceAlias,$J91,"BID")-K91)</f>
        <v>1.5927692958195294E-4</v>
      </c>
      <c r="AE91" s="196">
        <f>ABS(_xll.RtGet(SourceAlias,$J91,"ASK")-L91)</f>
        <v>1.5927692958195294E-4</v>
      </c>
      <c r="AF91" s="195">
        <f>ABS(_xll.RtGet(SourceAlias,$N91,"BID")-O91)</f>
        <v>1.591330882968478E-4</v>
      </c>
      <c r="AG91" s="195">
        <f>ABS(_xll.RtGet(SourceAlias,$N91,"ASK")-P91)</f>
        <v>1.591330882968478E-4</v>
      </c>
      <c r="AH91" s="197">
        <f>ABS(_xll.RtGet(SourceAlias,$R91,"BID")-S91)</f>
        <v>3.3766668748036466E-4</v>
      </c>
      <c r="AI91" s="196">
        <f>ABS(_xll.RtGet(SourceAlias,$R91,"ASK")-T91)</f>
        <v>3.3766668748036466E-4</v>
      </c>
      <c r="AJ91" s="195">
        <f>ABS(_xll.RtGet(SourceAlias,$V91,"BID")-W91)</f>
        <v>1.819366199340422E-5</v>
      </c>
      <c r="AK91" s="196">
        <f>ABS(_xll.RtGet(SourceAlias,$V91,"ASK")-X91)</f>
        <v>1.819366199340422E-5</v>
      </c>
    </row>
    <row r="92" spans="1:37" x14ac:dyDescent="0.2">
      <c r="A92" s="71" t="str">
        <f>Pricing!$A92</f>
        <v>14Y</v>
      </c>
      <c r="B92" s="152" t="s">
        <v>144</v>
      </c>
      <c r="C92" s="153">
        <f>Pricing!$B92*100</f>
        <v>2.3147791704759277</v>
      </c>
      <c r="D92" s="153">
        <f>Pricing!$B92*100</f>
        <v>2.3147791704759277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2.4209159264895113</v>
      </c>
      <c r="H92" s="153">
        <f>Pricing!$C92*100</f>
        <v>2.4209159264895113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2.5175504336152179</v>
      </c>
      <c r="L92" s="153">
        <f>Pricing!$D92*100</f>
        <v>2.5175504336152179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2.6332133738396326</v>
      </c>
      <c r="P92" s="153">
        <f>Pricing!$E92*100</f>
        <v>2.6332133738396326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tr">
        <f t="shared" si="8"/>
        <v>USD_CURVE_STD_14Y</v>
      </c>
      <c r="S92" s="153">
        <f>Pricing!$F92*100</f>
        <v>2.4163147057175354</v>
      </c>
      <c r="T92" s="153">
        <f>Pricing!$F92*100</f>
        <v>2.4163147057175354</v>
      </c>
      <c r="U92" s="154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2" t="s">
        <v>602</v>
      </c>
      <c r="W92" s="153">
        <f>Pricing!$G92*100</f>
        <v>2.2139237544542874</v>
      </c>
      <c r="X92" s="153">
        <f>Pricing!$G92*100</f>
        <v>2.2139237544542874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5.9505747592769609E-4</v>
      </c>
      <c r="AA92" s="196">
        <f>ABS(_xll.RtGet(SourceAlias,$B92,"ASK")-D92)</f>
        <v>5.9505747592769609E-4</v>
      </c>
      <c r="AB92" s="197">
        <f>ABS(_xll.RtGet(SourceAlias,$F92,"BID")-G92)</f>
        <v>5.9481748951117908E-4</v>
      </c>
      <c r="AC92" s="196">
        <f>ABS(_xll.RtGet(SourceAlias,$F92,"ASK")-H92)</f>
        <v>5.9481748951117908E-4</v>
      </c>
      <c r="AD92" s="197">
        <f>ABS(_xll.RtGet(SourceAlias,$J92,"BID")-K92)</f>
        <v>5.9458961521796638E-4</v>
      </c>
      <c r="AE92" s="196">
        <f>ABS(_xll.RtGet(SourceAlias,$J92,"ASK")-L92)</f>
        <v>5.9458961521796638E-4</v>
      </c>
      <c r="AF92" s="195">
        <f>ABS(_xll.RtGet(SourceAlias,$N92,"BID")-O92)</f>
        <v>5.9445783963241183E-4</v>
      </c>
      <c r="AG92" s="195">
        <f>ABS(_xll.RtGet(SourceAlias,$N92,"ASK")-P92)</f>
        <v>5.9445783963241183E-4</v>
      </c>
      <c r="AH92" s="197">
        <f>ABS(_xll.RtGet(SourceAlias,$R92,"BID")-S92)</f>
        <v>6.70043717535318E-4</v>
      </c>
      <c r="AI92" s="196">
        <f>ABS(_xll.RtGet(SourceAlias,$R92,"ASK")-T92)</f>
        <v>6.70043717535318E-4</v>
      </c>
      <c r="AJ92" s="195">
        <f>ABS(_xll.RtGet(SourceAlias,$V92,"BID")-W92)</f>
        <v>4.5037454287299994E-5</v>
      </c>
      <c r="AK92" s="196">
        <f>ABS(_xll.RtGet(SourceAlias,$V92,"ASK")-X92)</f>
        <v>4.5037454287299994E-5</v>
      </c>
    </row>
    <row r="93" spans="1:37" x14ac:dyDescent="0.2">
      <c r="A93" s="71" t="str">
        <f>Pricing!$A93</f>
        <v>15Y</v>
      </c>
      <c r="B93" s="152" t="s">
        <v>145</v>
      </c>
      <c r="C93" s="153">
        <f>Pricing!$B93*100</f>
        <v>2.3459032960484438</v>
      </c>
      <c r="D93" s="153">
        <f>Pricing!$B93*100</f>
        <v>2.3459032960484438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2.4510000000041403</v>
      </c>
      <c r="H93" s="153">
        <f>Pricing!$C93*100</f>
        <v>2.4510000000041403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2.5488386436534194</v>
      </c>
      <c r="L93" s="153">
        <f>Pricing!$D93*100</f>
        <v>2.5488386436534194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2.6665980420750324</v>
      </c>
      <c r="P93" s="153">
        <f>Pricing!$E93*100</f>
        <v>2.6665980420750324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tr">
        <f t="shared" si="8"/>
        <v>USD_CURVE_STD_15Y</v>
      </c>
      <c r="S93" s="153">
        <f>Pricing!$F93*100</f>
        <v>2.4509999999999321</v>
      </c>
      <c r="T93" s="153">
        <f>Pricing!$F93*100</f>
        <v>2.4509999999999321</v>
      </c>
      <c r="U93" s="154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2" t="s">
        <v>603</v>
      </c>
      <c r="W93" s="153">
        <f>Pricing!$G93*100</f>
        <v>2.2429999999985988</v>
      </c>
      <c r="X93" s="153">
        <f>Pricing!$G93*100</f>
        <v>2.2429999999985988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1.0001950484435085E-3</v>
      </c>
      <c r="AA93" s="196">
        <f>ABS(_xll.RtGet(SourceAlias,$B93,"ASK")-D93)</f>
        <v>1.0001950484435085E-3</v>
      </c>
      <c r="AB93" s="197">
        <f>ABS(_xll.RtGet(SourceAlias,$F93,"BID")-G93)</f>
        <v>1.0000000041401336E-3</v>
      </c>
      <c r="AC93" s="196">
        <f>ABS(_xll.RtGet(SourceAlias,$F93,"ASK")-H93)</f>
        <v>1.0000000041401336E-3</v>
      </c>
      <c r="AD93" s="197">
        <f>ABS(_xll.RtGet(SourceAlias,$J93,"BID")-K93)</f>
        <v>9.998196534191095E-4</v>
      </c>
      <c r="AE93" s="196">
        <f>ABS(_xll.RtGet(SourceAlias,$J93,"ASK")-L93)</f>
        <v>9.998196534191095E-4</v>
      </c>
      <c r="AF93" s="195">
        <f>ABS(_xll.RtGet(SourceAlias,$N93,"BID")-O93)</f>
        <v>9.9960207503224652E-4</v>
      </c>
      <c r="AG93" s="195">
        <f>ABS(_xll.RtGet(SourceAlias,$N93,"ASK")-P93)</f>
        <v>9.9960207503224652E-4</v>
      </c>
      <c r="AH93" s="197">
        <f>ABS(_xll.RtGet(SourceAlias,$R93,"BID")-S93)</f>
        <v>9.9999999993194422E-4</v>
      </c>
      <c r="AI93" s="196">
        <f>ABS(_xll.RtGet(SourceAlias,$R93,"ASK")-T93)</f>
        <v>9.9999999993194422E-4</v>
      </c>
      <c r="AJ93" s="195">
        <f>ABS(_xll.RtGet(SourceAlias,$V93,"BID")-W93)</f>
        <v>1.4011014570769476E-12</v>
      </c>
      <c r="AK93" s="196">
        <f>ABS(_xll.RtGet(SourceAlias,$V93,"ASK")-X93)</f>
        <v>1.4011014570769476E-12</v>
      </c>
    </row>
    <row r="94" spans="1:37" x14ac:dyDescent="0.2">
      <c r="A94" s="71" t="str">
        <f>Pricing!$A94</f>
        <v>16Y</v>
      </c>
      <c r="B94" s="152" t="s">
        <v>146</v>
      </c>
      <c r="C94" s="153">
        <f>Pricing!$B94*100</f>
        <v>2.3723233471368932</v>
      </c>
      <c r="D94" s="153">
        <f>Pricing!$B94*100</f>
        <v>2.3723233471368932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2.4768503202889347</v>
      </c>
      <c r="H94" s="153">
        <f>Pricing!$C94*100</f>
        <v>2.4768503202889347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2.5755226660913615</v>
      </c>
      <c r="L94" s="153">
        <f>Pricing!$D94*100</f>
        <v>2.5755226660913615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2.6938056743957906</v>
      </c>
      <c r="P94" s="153">
        <f>Pricing!$E94*100</f>
        <v>2.6938056743957906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tr">
        <f t="shared" si="8"/>
        <v>USD_CURVE_STD_16Y</v>
      </c>
      <c r="S94" s="153">
        <f>Pricing!$F94*100</f>
        <v>2.4711941730889335</v>
      </c>
      <c r="T94" s="153">
        <f>Pricing!$F94*100</f>
        <v>2.4711941730889335</v>
      </c>
      <c r="U94" s="154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2" t="s">
        <v>604</v>
      </c>
      <c r="W94" s="153">
        <f>Pricing!$G94*100</f>
        <v>2.269009672212063</v>
      </c>
      <c r="X94" s="153">
        <f>Pricing!$G94*100</f>
        <v>2.269009672212063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1.1973511368932321E-3</v>
      </c>
      <c r="AA94" s="196">
        <f>ABS(_xll.RtGet(SourceAlias,$B94,"ASK")-D94)</f>
        <v>1.1973511368932321E-3</v>
      </c>
      <c r="AB94" s="197">
        <f>ABS(_xll.RtGet(SourceAlias,$F94,"BID")-G94)</f>
        <v>1.1972122889347681E-3</v>
      </c>
      <c r="AC94" s="196">
        <f>ABS(_xll.RtGet(SourceAlias,$F94,"ASK")-H94)</f>
        <v>1.1972122889347681E-3</v>
      </c>
      <c r="AD94" s="197">
        <f>ABS(_xll.RtGet(SourceAlias,$J94,"BID")-K94)</f>
        <v>1.1970990913612312E-3</v>
      </c>
      <c r="AE94" s="196">
        <f>ABS(_xll.RtGet(SourceAlias,$J94,"ASK")-L94)</f>
        <v>1.1970990913612312E-3</v>
      </c>
      <c r="AF94" s="195">
        <f>ABS(_xll.RtGet(SourceAlias,$N94,"BID")-O94)</f>
        <v>1.1969333957901895E-3</v>
      </c>
      <c r="AG94" s="195">
        <f>ABS(_xll.RtGet(SourceAlias,$N94,"ASK")-P94)</f>
        <v>1.1969333957901895E-3</v>
      </c>
      <c r="AH94" s="197">
        <f>ABS(_xll.RtGet(SourceAlias,$R94,"BID")-S94)</f>
        <v>1.0009990889332521E-3</v>
      </c>
      <c r="AI94" s="196">
        <f>ABS(_xll.RtGet(SourceAlias,$R94,"ASK")-T94)</f>
        <v>1.0009990889332521E-3</v>
      </c>
      <c r="AJ94" s="195">
        <f>ABS(_xll.RtGet(SourceAlias,$V94,"BID")-W94)</f>
        <v>1.4517978793726627E-4</v>
      </c>
      <c r="AK94" s="196">
        <f>ABS(_xll.RtGet(SourceAlias,$V94,"ASK")-X94)</f>
        <v>1.4517978793726627E-4</v>
      </c>
    </row>
    <row r="95" spans="1:37" x14ac:dyDescent="0.2">
      <c r="A95" s="71" t="str">
        <f>Pricing!$A95</f>
        <v>17Y</v>
      </c>
      <c r="B95" s="152" t="s">
        <v>147</v>
      </c>
      <c r="C95" s="153">
        <f>Pricing!$B95*100</f>
        <v>2.3948202515249202</v>
      </c>
      <c r="D95" s="153">
        <f>Pricing!$B95*100</f>
        <v>2.3948202515249202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2.4991067466686849</v>
      </c>
      <c r="H95" s="153">
        <f>Pricing!$C95*100</f>
        <v>2.4991067466686849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2.5983166722288904</v>
      </c>
      <c r="L95" s="153">
        <f>Pricing!$D95*100</f>
        <v>2.5983166722288904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2.7163552080624482</v>
      </c>
      <c r="P95" s="153">
        <f>Pricing!$E95*100</f>
        <v>2.7163552080624482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tr">
        <f t="shared" si="8"/>
        <v>USD_CURVE_STD_17Y</v>
      </c>
      <c r="S95" s="153">
        <f>Pricing!$F95*100</f>
        <v>2.4910158152102371</v>
      </c>
      <c r="T95" s="153">
        <f>Pricing!$F95*100</f>
        <v>2.4910158152102371</v>
      </c>
      <c r="U95" s="154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2" t="s">
        <v>605</v>
      </c>
      <c r="W95" s="153">
        <f>Pricing!$G95*100</f>
        <v>2.2922413443725103</v>
      </c>
      <c r="X95" s="153">
        <f>Pricing!$G95*100</f>
        <v>2.2922413443725103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1.2301605249200875E-3</v>
      </c>
      <c r="AA95" s="196">
        <f>ABS(_xll.RtGet(SourceAlias,$B95,"ASK")-D95)</f>
        <v>1.2301605249200875E-3</v>
      </c>
      <c r="AB95" s="197">
        <f>ABS(_xll.RtGet(SourceAlias,$F95,"BID")-G95)</f>
        <v>1.2300806686846855E-3</v>
      </c>
      <c r="AC95" s="196">
        <f>ABS(_xll.RtGet(SourceAlias,$F95,"ASK")-H95)</f>
        <v>1.2300806686846855E-3</v>
      </c>
      <c r="AD95" s="197">
        <f>ABS(_xll.RtGet(SourceAlias,$J95,"BID")-K95)</f>
        <v>1.2300442288903923E-3</v>
      </c>
      <c r="AE95" s="196">
        <f>ABS(_xll.RtGet(SourceAlias,$J95,"ASK")-L95)</f>
        <v>1.2300442288903923E-3</v>
      </c>
      <c r="AF95" s="195">
        <f>ABS(_xll.RtGet(SourceAlias,$N95,"BID")-O95)</f>
        <v>1.2300690624482691E-3</v>
      </c>
      <c r="AG95" s="195">
        <f>ABS(_xll.RtGet(SourceAlias,$N95,"ASK")-P95)</f>
        <v>1.2300690624482691E-3</v>
      </c>
      <c r="AH95" s="197">
        <f>ABS(_xll.RtGet(SourceAlias,$R95,"BID")-S95)</f>
        <v>1.0014202102368586E-3</v>
      </c>
      <c r="AI95" s="196">
        <f>ABS(_xll.RtGet(SourceAlias,$R95,"ASK")-T95)</f>
        <v>1.0014202102368586E-3</v>
      </c>
      <c r="AJ95" s="195">
        <f>ABS(_xll.RtGet(SourceAlias,$V95,"BID")-W95)</f>
        <v>3.0066162748987324E-4</v>
      </c>
      <c r="AK95" s="196">
        <f>ABS(_xll.RtGet(SourceAlias,$V95,"ASK")-X95)</f>
        <v>3.0066162748987324E-4</v>
      </c>
    </row>
    <row r="96" spans="1:37" x14ac:dyDescent="0.2">
      <c r="A96" s="71" t="str">
        <f>Pricing!$A96</f>
        <v>18Y</v>
      </c>
      <c r="B96" s="152" t="s">
        <v>148</v>
      </c>
      <c r="C96" s="153">
        <f>Pricing!$B96*100</f>
        <v>2.4139964319402196</v>
      </c>
      <c r="D96" s="153">
        <f>Pricing!$B96*100</f>
        <v>2.4139964319402196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2.5182141355190004</v>
      </c>
      <c r="H96" s="153">
        <f>Pricing!$C96*100</f>
        <v>2.5182141355190004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2.6177603625073687</v>
      </c>
      <c r="L96" s="153">
        <f>Pricing!$D96*100</f>
        <v>2.6177603625073687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2.7354178585819637</v>
      </c>
      <c r="P96" s="153">
        <f>Pricing!$E96*100</f>
        <v>2.7354178585819637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tr">
        <f t="shared" si="8"/>
        <v>USD_CURVE_STD_18Y</v>
      </c>
      <c r="S96" s="153">
        <f>Pricing!$F96*100</f>
        <v>2.5104927048082364</v>
      </c>
      <c r="T96" s="153">
        <f>Pricing!$F96*100</f>
        <v>2.5104927048082364</v>
      </c>
      <c r="U96" s="154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2" t="s">
        <v>606</v>
      </c>
      <c r="W96" s="153">
        <f>Pricing!$G96*100</f>
        <v>2.3126999440199536</v>
      </c>
      <c r="X96" s="153">
        <f>Pricing!$G96*100</f>
        <v>2.3126999440199536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1.1720339402194746E-3</v>
      </c>
      <c r="AA96" s="196">
        <f>ABS(_xll.RtGet(SourceAlias,$B96,"ASK")-D96)</f>
        <v>1.1720339402194746E-3</v>
      </c>
      <c r="AB96" s="197">
        <f>ABS(_xll.RtGet(SourceAlias,$F96,"BID")-G96)</f>
        <v>1.1719925190001312E-3</v>
      </c>
      <c r="AC96" s="196">
        <f>ABS(_xll.RtGet(SourceAlias,$F96,"ASK")-H96)</f>
        <v>1.1719925190001312E-3</v>
      </c>
      <c r="AD96" s="197">
        <f>ABS(_xll.RtGet(SourceAlias,$J96,"BID")-K96)</f>
        <v>1.1720005073683204E-3</v>
      </c>
      <c r="AE96" s="196">
        <f>ABS(_xll.RtGet(SourceAlias,$J96,"ASK")-L96)</f>
        <v>1.1720005073683204E-3</v>
      </c>
      <c r="AF96" s="195">
        <f>ABS(_xll.RtGet(SourceAlias,$N96,"BID")-O96)</f>
        <v>1.1721785819638342E-3</v>
      </c>
      <c r="AG96" s="195">
        <f>ABS(_xll.RtGet(SourceAlias,$N96,"ASK")-P96)</f>
        <v>1.1721785819638342E-3</v>
      </c>
      <c r="AH96" s="197">
        <f>ABS(_xll.RtGet(SourceAlias,$R96,"BID")-S96)</f>
        <v>1.0013508082362677E-3</v>
      </c>
      <c r="AI96" s="196">
        <f>ABS(_xll.RtGet(SourceAlias,$R96,"ASK")-T96)</f>
        <v>1.0013508082362677E-3</v>
      </c>
      <c r="AJ96" s="195">
        <f>ABS(_xll.RtGet(SourceAlias,$V96,"BID")-W96)</f>
        <v>3.722009800464221E-4</v>
      </c>
      <c r="AK96" s="196">
        <f>ABS(_xll.RtGet(SourceAlias,$V96,"ASK")-X96)</f>
        <v>3.722009800464221E-4</v>
      </c>
    </row>
    <row r="97" spans="1:37" x14ac:dyDescent="0.2">
      <c r="A97" s="71" t="str">
        <f>Pricing!$A97</f>
        <v>19Y</v>
      </c>
      <c r="B97" s="152" t="s">
        <v>149</v>
      </c>
      <c r="C97" s="153">
        <f>Pricing!$B97*100</f>
        <v>2.4301530992526974</v>
      </c>
      <c r="D97" s="153">
        <f>Pricing!$B97*100</f>
        <v>2.4301530992526974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2.5343503035574018</v>
      </c>
      <c r="H97" s="153">
        <f>Pricing!$C97*100</f>
        <v>2.5343503035574018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2.6341027262322751</v>
      </c>
      <c r="L97" s="153">
        <f>Pricing!$D97*100</f>
        <v>2.6341027262322751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2.7517269569188363</v>
      </c>
      <c r="P97" s="153">
        <f>Pricing!$E97*100</f>
        <v>2.7517269569188363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tr">
        <f t="shared" si="8"/>
        <v>USD_CURVE_STD_19Y</v>
      </c>
      <c r="S97" s="153">
        <f>Pricing!$F97*100</f>
        <v>2.529423026675182</v>
      </c>
      <c r="T97" s="153">
        <f>Pricing!$F97*100</f>
        <v>2.529423026675182</v>
      </c>
      <c r="U97" s="154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2" t="s">
        <v>607</v>
      </c>
      <c r="W97" s="153">
        <f>Pricing!$G97*100</f>
        <v>2.3302082803782751</v>
      </c>
      <c r="X97" s="153">
        <f>Pricing!$G97*100</f>
        <v>2.3302082803782751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1.0809432526972529E-3</v>
      </c>
      <c r="AA97" s="196">
        <f>ABS(_xll.RtGet(SourceAlias,$B97,"ASK")-D97)</f>
        <v>1.0809432526972529E-3</v>
      </c>
      <c r="AB97" s="197">
        <f>ABS(_xll.RtGet(SourceAlias,$F97,"BID")-G97)</f>
        <v>1.0808945574014572E-3</v>
      </c>
      <c r="AC97" s="196">
        <f>ABS(_xll.RtGet(SourceAlias,$F97,"ASK")-H97)</f>
        <v>1.0808945574014572E-3</v>
      </c>
      <c r="AD97" s="197">
        <f>ABS(_xll.RtGet(SourceAlias,$J97,"BID")-K97)</f>
        <v>1.0808822322752043E-3</v>
      </c>
      <c r="AE97" s="196">
        <f>ABS(_xll.RtGet(SourceAlias,$J97,"ASK")-L97)</f>
        <v>1.0808822322752043E-3</v>
      </c>
      <c r="AF97" s="195">
        <f>ABS(_xll.RtGet(SourceAlias,$N97,"BID")-O97)</f>
        <v>1.0810649188361943E-3</v>
      </c>
      <c r="AG97" s="195">
        <f>ABS(_xll.RtGet(SourceAlias,$N97,"ASK")-P97)</f>
        <v>1.0810649188361943E-3</v>
      </c>
      <c r="AH97" s="197">
        <f>ABS(_xll.RtGet(SourceAlias,$R97,"BID")-S97)</f>
        <v>1.0008546751820724E-3</v>
      </c>
      <c r="AI97" s="196">
        <f>ABS(_xll.RtGet(SourceAlias,$R97,"ASK")-T97)</f>
        <v>1.0008546751820724E-3</v>
      </c>
      <c r="AJ97" s="195">
        <f>ABS(_xll.RtGet(SourceAlias,$V97,"BID")-W97)</f>
        <v>2.8932562172512277E-4</v>
      </c>
      <c r="AK97" s="196">
        <f>ABS(_xll.RtGet(SourceAlias,$V97,"ASK")-X97)</f>
        <v>2.8932562172512277E-4</v>
      </c>
    </row>
    <row r="98" spans="1:37" x14ac:dyDescent="0.2">
      <c r="A98" s="71" t="str">
        <f>Pricing!$A98</f>
        <v>20Y</v>
      </c>
      <c r="B98" s="152" t="s">
        <v>150</v>
      </c>
      <c r="C98" s="153">
        <f>Pricing!$B98*100</f>
        <v>2.443868924646011</v>
      </c>
      <c r="D98" s="153">
        <f>Pricing!$B98*100</f>
        <v>2.443868924646011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2.5479999999928848</v>
      </c>
      <c r="H98" s="153">
        <f>Pricing!$C98*100</f>
        <v>2.5479999999928848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2.6478907577425446</v>
      </c>
      <c r="L98" s="153">
        <f>Pricing!$D98*100</f>
        <v>2.6478907577425446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2.7661957208332035</v>
      </c>
      <c r="P98" s="153">
        <f>Pricing!$E98*100</f>
        <v>2.7661957208332035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tr">
        <f t="shared" si="8"/>
        <v>USD_CURVE_STD_20Y</v>
      </c>
      <c r="S98" s="153">
        <f>Pricing!$F98*100</f>
        <v>2.5479999999998091</v>
      </c>
      <c r="T98" s="153">
        <f>Pricing!$F98*100</f>
        <v>2.5479999999998091</v>
      </c>
      <c r="U98" s="154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2" t="s">
        <v>608</v>
      </c>
      <c r="W98" s="153">
        <f>Pricing!$G98*100</f>
        <v>2.3450000000056139</v>
      </c>
      <c r="X98" s="153">
        <f>Pricing!$G98*100</f>
        <v>2.3450000000056139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1.0001126460110754E-3</v>
      </c>
      <c r="AA98" s="196">
        <f>ABS(_xll.RtGet(SourceAlias,$B98,"ASK")-D98)</f>
        <v>1.0001126460110754E-3</v>
      </c>
      <c r="AB98" s="197">
        <f>ABS(_xll.RtGet(SourceAlias,$F98,"BID")-G98)</f>
        <v>9.9999999288469255E-4</v>
      </c>
      <c r="AC98" s="196">
        <f>ABS(_xll.RtGet(SourceAlias,$F98,"ASK")-H98)</f>
        <v>9.9999999288469255E-4</v>
      </c>
      <c r="AD98" s="197">
        <f>ABS(_xll.RtGet(SourceAlias,$J98,"BID")-K98)</f>
        <v>9.9989074254436261E-4</v>
      </c>
      <c r="AE98" s="196">
        <f>ABS(_xll.RtGet(SourceAlias,$J98,"ASK")-L98)</f>
        <v>9.9989074254436261E-4</v>
      </c>
      <c r="AF98" s="195">
        <f>ABS(_xll.RtGet(SourceAlias,$N98,"BID")-O98)</f>
        <v>9.9976083320330034E-4</v>
      </c>
      <c r="AG98" s="195">
        <f>ABS(_xll.RtGet(SourceAlias,$N98,"ASK")-P98)</f>
        <v>9.9976083320330034E-4</v>
      </c>
      <c r="AH98" s="197">
        <f>ABS(_xll.RtGet(SourceAlias,$R98,"BID")-S98)</f>
        <v>9.9999999980893151E-4</v>
      </c>
      <c r="AI98" s="196">
        <f>ABS(_xll.RtGet(SourceAlias,$R98,"ASK")-T98)</f>
        <v>9.9999999980893151E-4</v>
      </c>
      <c r="AJ98" s="195">
        <f>ABS(_xll.RtGet(SourceAlias,$V98,"BID")-W98)</f>
        <v>5.6137317017146415E-12</v>
      </c>
      <c r="AK98" s="196">
        <f>ABS(_xll.RtGet(SourceAlias,$V98,"ASK")-X98)</f>
        <v>5.6137317017146415E-12</v>
      </c>
    </row>
    <row r="99" spans="1:37" x14ac:dyDescent="0.2">
      <c r="A99" s="71" t="str">
        <f>Pricing!$A99</f>
        <v>21Y</v>
      </c>
      <c r="B99" s="152" t="s">
        <v>151</v>
      </c>
      <c r="C99" s="153">
        <f>Pricing!$B99*100</f>
        <v>2.4555555094128545</v>
      </c>
      <c r="D99" s="153">
        <f>Pricing!$B99*100</f>
        <v>2.4555555094128545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2.5595215546519663</v>
      </c>
      <c r="H99" s="153">
        <f>Pricing!$C99*100</f>
        <v>2.5595215546519663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2.6595198394132491</v>
      </c>
      <c r="L99" s="153">
        <f>Pricing!$D99*100</f>
        <v>2.6595198394132491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2.7793844072005127</v>
      </c>
      <c r="P99" s="153">
        <f>Pricing!$E99*100</f>
        <v>2.7793844072005127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tr">
        <f t="shared" si="8"/>
        <v>USD_CURVE_STD_21Y</v>
      </c>
      <c r="S99" s="153">
        <f>Pricing!$F99*100</f>
        <v>2.5570849789389478</v>
      </c>
      <c r="T99" s="153">
        <f>Pricing!$F99*100</f>
        <v>2.5570849789389478</v>
      </c>
      <c r="U99" s="154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2" t="s">
        <v>609</v>
      </c>
      <c r="W99" s="153">
        <f>Pricing!$G99*100</f>
        <v>2.3572675635198133</v>
      </c>
      <c r="X99" s="153">
        <f>Pricing!$G99*100</f>
        <v>2.3572675635198133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9.5596541285436487E-4</v>
      </c>
      <c r="AA99" s="196">
        <f>ABS(_xll.RtGet(SourceAlias,$B99,"ASK")-D99)</f>
        <v>9.5596541285436487E-4</v>
      </c>
      <c r="AB99" s="197">
        <f>ABS(_xll.RtGet(SourceAlias,$F99,"BID")-G99)</f>
        <v>9.5574865196601522E-4</v>
      </c>
      <c r="AC99" s="196">
        <f>ABS(_xll.RtGet(SourceAlias,$F99,"ASK")-H99)</f>
        <v>9.5574865196601522E-4</v>
      </c>
      <c r="AD99" s="197">
        <f>ABS(_xll.RtGet(SourceAlias,$J99,"BID")-K99)</f>
        <v>9.555104132488168E-4</v>
      </c>
      <c r="AE99" s="196">
        <f>ABS(_xll.RtGet(SourceAlias,$J99,"ASK")-L99)</f>
        <v>9.555104132488168E-4</v>
      </c>
      <c r="AF99" s="195">
        <f>ABS(_xll.RtGet(SourceAlias,$N99,"BID")-O99)</f>
        <v>9.5478120051240012E-4</v>
      </c>
      <c r="AG99" s="195">
        <f>ABS(_xll.RtGet(SourceAlias,$N99,"ASK")-P99)</f>
        <v>9.5478120051240012E-4</v>
      </c>
      <c r="AH99" s="197">
        <f>ABS(_xll.RtGet(SourceAlias,$R99,"BID")-S99)</f>
        <v>1.0004989389478247E-3</v>
      </c>
      <c r="AI99" s="196">
        <f>ABS(_xll.RtGet(SourceAlias,$R99,"ASK")-T99)</f>
        <v>1.0004989389478247E-3</v>
      </c>
      <c r="AJ99" s="195">
        <f>ABS(_xll.RtGet(SourceAlias,$V99,"BID")-W99)</f>
        <v>4.8346051981296156E-4</v>
      </c>
      <c r="AK99" s="196">
        <f>ABS(_xll.RtGet(SourceAlias,$V99,"ASK")-X99)</f>
        <v>4.8346051981296156E-4</v>
      </c>
    </row>
    <row r="100" spans="1:37" x14ac:dyDescent="0.2">
      <c r="A100" s="71" t="str">
        <f>Pricing!$A100</f>
        <v>22Y</v>
      </c>
      <c r="B100" s="152" t="s">
        <v>152</v>
      </c>
      <c r="C100" s="153">
        <f>Pricing!$B100*100</f>
        <v>2.4654739609686569</v>
      </c>
      <c r="D100" s="153">
        <f>Pricing!$B100*100</f>
        <v>2.4654739609686569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2.5692139167511523</v>
      </c>
      <c r="H100" s="153">
        <f>Pricing!$C100*100</f>
        <v>2.5692139167511523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2.6692797652765252</v>
      </c>
      <c r="L100" s="153">
        <f>Pricing!$D100*100</f>
        <v>2.6692797652765252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2.7911905729783517</v>
      </c>
      <c r="P100" s="153">
        <f>Pricing!$E100*100</f>
        <v>2.7911905729783517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tr">
        <f t="shared" si="8"/>
        <v>USD_CURVE_STD_22Y</v>
      </c>
      <c r="S100" s="153">
        <f>Pricing!$F100*100</f>
        <v>2.5658881155428852</v>
      </c>
      <c r="T100" s="153">
        <f>Pricing!$F100*100</f>
        <v>2.5658881155428852</v>
      </c>
      <c r="U100" s="154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2" t="s">
        <v>610</v>
      </c>
      <c r="W100" s="153">
        <f>Pricing!$G100*100</f>
        <v>2.3673022963278121</v>
      </c>
      <c r="X100" s="153">
        <f>Pricing!$G100*100</f>
        <v>2.3673022963278121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9.4319696865685643E-4</v>
      </c>
      <c r="AA100" s="196">
        <f>ABS(_xll.RtGet(SourceAlias,$B100,"ASK")-D100)</f>
        <v>9.4319696865685643E-4</v>
      </c>
      <c r="AB100" s="197">
        <f>ABS(_xll.RtGet(SourceAlias,$F100,"BID")-G100)</f>
        <v>9.4291275115221396E-4</v>
      </c>
      <c r="AC100" s="196">
        <f>ABS(_xll.RtGet(SourceAlias,$F100,"ASK")-H100)</f>
        <v>9.4291275115221396E-4</v>
      </c>
      <c r="AD100" s="197">
        <f>ABS(_xll.RtGet(SourceAlias,$J100,"BID")-K100)</f>
        <v>9.4260427652503864E-4</v>
      </c>
      <c r="AE100" s="196">
        <f>ABS(_xll.RtGet(SourceAlias,$J100,"ASK")-L100)</f>
        <v>9.4260427652503864E-4</v>
      </c>
      <c r="AF100" s="195">
        <f>ABS(_xll.RtGet(SourceAlias,$N100,"BID")-O100)</f>
        <v>9.4128797835146827E-4</v>
      </c>
      <c r="AG100" s="195">
        <f>ABS(_xll.RtGet(SourceAlias,$N100,"ASK")-P100)</f>
        <v>9.4128797835146827E-4</v>
      </c>
      <c r="AH100" s="197">
        <f>ABS(_xll.RtGet(SourceAlias,$R100,"BID")-S100)</f>
        <v>1.0007125428850294E-3</v>
      </c>
      <c r="AI100" s="196">
        <f>ABS(_xll.RtGet(SourceAlias,$R100,"ASK")-T100)</f>
        <v>1.0007125428850294E-3</v>
      </c>
      <c r="AJ100" s="195">
        <f>ABS(_xll.RtGet(SourceAlias,$V100,"BID")-W100)</f>
        <v>9.3249732781197636E-4</v>
      </c>
      <c r="AK100" s="196">
        <f>ABS(_xll.RtGet(SourceAlias,$V100,"ASK")-X100)</f>
        <v>9.3249732781197636E-4</v>
      </c>
    </row>
    <row r="101" spans="1:37" x14ac:dyDescent="0.2">
      <c r="A101" s="71" t="str">
        <f>Pricing!$A101</f>
        <v>23Y</v>
      </c>
      <c r="B101" s="152" t="s">
        <v>153</v>
      </c>
      <c r="C101" s="153">
        <f>Pricing!$B101*100</f>
        <v>2.473989542883575</v>
      </c>
      <c r="D101" s="153">
        <f>Pricing!$B101*100</f>
        <v>2.473989542883575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2.577491079809314</v>
      </c>
      <c r="H101" s="153">
        <f>Pricing!$C101*100</f>
        <v>2.577491079809314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2.6775710140605495</v>
      </c>
      <c r="L101" s="153">
        <f>Pricing!$D101*100</f>
        <v>2.6775710140605495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2.8015952839943568</v>
      </c>
      <c r="P101" s="153">
        <f>Pricing!$E101*100</f>
        <v>2.8015952839943568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tr">
        <f t="shared" si="8"/>
        <v>USD_CURVE_STD_23Y</v>
      </c>
      <c r="S101" s="153">
        <f>Pricing!$F101*100</f>
        <v>2.5744594577700721</v>
      </c>
      <c r="T101" s="153">
        <f>Pricing!$F101*100</f>
        <v>2.5744594577700721</v>
      </c>
      <c r="U101" s="154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2" t="s">
        <v>611</v>
      </c>
      <c r="W101" s="153">
        <f>Pricing!$G101*100</f>
        <v>2.3755522914635754</v>
      </c>
      <c r="X101" s="153">
        <f>Pricing!$G101*100</f>
        <v>2.3755522914635754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9.5137588357463443E-4</v>
      </c>
      <c r="AA101" s="196">
        <f>ABS(_xll.RtGet(SourceAlias,$B101,"ASK")-D101)</f>
        <v>9.5137588357463443E-4</v>
      </c>
      <c r="AB101" s="197">
        <f>ABS(_xll.RtGet(SourceAlias,$F101,"BID")-G101)</f>
        <v>9.510748093140009E-4</v>
      </c>
      <c r="AC101" s="196">
        <f>ABS(_xll.RtGet(SourceAlias,$F101,"ASK")-H101)</f>
        <v>9.510748093140009E-4</v>
      </c>
      <c r="AD101" s="197">
        <f>ABS(_xll.RtGet(SourceAlias,$J101,"BID")-K101)</f>
        <v>9.5075506054920211E-4</v>
      </c>
      <c r="AE101" s="196">
        <f>ABS(_xll.RtGet(SourceAlias,$J101,"ASK")-L101)</f>
        <v>9.5075506054920211E-4</v>
      </c>
      <c r="AF101" s="195">
        <f>ABS(_xll.RtGet(SourceAlias,$N101,"BID")-O101)</f>
        <v>9.4909899435657863E-4</v>
      </c>
      <c r="AG101" s="195">
        <f>ABS(_xll.RtGet(SourceAlias,$N101,"ASK")-P101)</f>
        <v>9.4909899435657863E-4</v>
      </c>
      <c r="AH101" s="197">
        <f>ABS(_xll.RtGet(SourceAlias,$R101,"BID")-S101)</f>
        <v>1.0006817700718429E-3</v>
      </c>
      <c r="AI101" s="196">
        <f>ABS(_xll.RtGet(SourceAlias,$R101,"ASK")-T101)</f>
        <v>1.0006817700718429E-3</v>
      </c>
      <c r="AJ101" s="195">
        <f>ABS(_xll.RtGet(SourceAlias,$V101,"BID")-W101)</f>
        <v>1.1189014635752947E-3</v>
      </c>
      <c r="AK101" s="196">
        <f>ABS(_xll.RtGet(SourceAlias,$V101,"ASK")-X101)</f>
        <v>1.1189014635752947E-3</v>
      </c>
    </row>
    <row r="102" spans="1:37" x14ac:dyDescent="0.2">
      <c r="A102" s="71" t="str">
        <f>Pricing!$A102</f>
        <v>24Y</v>
      </c>
      <c r="B102" s="152" t="s">
        <v>154</v>
      </c>
      <c r="C102" s="153">
        <f>Pricing!$B102*100</f>
        <v>2.4814145422228213</v>
      </c>
      <c r="D102" s="153">
        <f>Pricing!$B102*100</f>
        <v>2.4814145422228213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2.5847041193818487</v>
      </c>
      <c r="H102" s="153">
        <f>Pricing!$C102*100</f>
        <v>2.5847041193818487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2.684733395294026</v>
      </c>
      <c r="L102" s="153">
        <f>Pricing!$D102*100</f>
        <v>2.684733395294026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2.810606104703762</v>
      </c>
      <c r="P102" s="153">
        <f>Pricing!$E102*100</f>
        <v>2.810606104703762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tr">
        <f t="shared" si="8"/>
        <v>USD_CURVE_STD_24Y</v>
      </c>
      <c r="S102" s="153">
        <f>Pricing!$F102*100</f>
        <v>2.5828679834725836</v>
      </c>
      <c r="T102" s="153">
        <f>Pricing!$F102*100</f>
        <v>2.5828679834725836</v>
      </c>
      <c r="U102" s="154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2" t="s">
        <v>612</v>
      </c>
      <c r="W102" s="153">
        <f>Pricing!$G102*100</f>
        <v>2.382392179056283</v>
      </c>
      <c r="X102" s="153">
        <f>Pricing!$G102*100</f>
        <v>2.382392179056283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9.7259222282142233E-4</v>
      </c>
      <c r="AA102" s="196">
        <f>ABS(_xll.RtGet(SourceAlias,$B102,"ASK")-D102)</f>
        <v>9.7259222282142233E-4</v>
      </c>
      <c r="AB102" s="197">
        <f>ABS(_xll.RtGet(SourceAlias,$F102,"BID")-G102)</f>
        <v>9.7231838184841379E-4</v>
      </c>
      <c r="AC102" s="196">
        <f>ABS(_xll.RtGet(SourceAlias,$F102,"ASK")-H102)</f>
        <v>9.7231838184841379E-4</v>
      </c>
      <c r="AD102" s="197">
        <f>ABS(_xll.RtGet(SourceAlias,$J102,"BID")-K102)</f>
        <v>9.7205629402585814E-4</v>
      </c>
      <c r="AE102" s="196">
        <f>ABS(_xll.RtGet(SourceAlias,$J102,"ASK")-L102)</f>
        <v>9.7205629402585814E-4</v>
      </c>
      <c r="AF102" s="195">
        <f>ABS(_xll.RtGet(SourceAlias,$N102,"BID")-O102)</f>
        <v>9.7069670376193073E-4</v>
      </c>
      <c r="AG102" s="195">
        <f>ABS(_xll.RtGet(SourceAlias,$N102,"ASK")-P102)</f>
        <v>9.7069670376193073E-4</v>
      </c>
      <c r="AH102" s="197">
        <f>ABS(_xll.RtGet(SourceAlias,$R102,"BID")-S102)</f>
        <v>1.000437472583382E-3</v>
      </c>
      <c r="AI102" s="196">
        <f>ABS(_xll.RtGet(SourceAlias,$R102,"ASK")-T102)</f>
        <v>1.000437472583382E-3</v>
      </c>
      <c r="AJ102" s="195">
        <f>ABS(_xll.RtGet(SourceAlias,$V102,"BID")-W102)</f>
        <v>8.5558905628291271E-4</v>
      </c>
      <c r="AK102" s="196">
        <f>ABS(_xll.RtGet(SourceAlias,$V102,"ASK")-X102)</f>
        <v>8.5558905628291271E-4</v>
      </c>
    </row>
    <row r="103" spans="1:37" x14ac:dyDescent="0.2">
      <c r="A103" s="71" t="str">
        <f>Pricing!$A103</f>
        <v>25Y</v>
      </c>
      <c r="B103" s="152" t="s">
        <v>155</v>
      </c>
      <c r="C103" s="153">
        <f>Pricing!$B103*100</f>
        <v>2.4878618794718457</v>
      </c>
      <c r="D103" s="153">
        <f>Pricing!$B103*100</f>
        <v>2.4878618794718457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2.5910000000018174</v>
      </c>
      <c r="H103" s="153">
        <f>Pricing!$C103*100</f>
        <v>2.5910000000018174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2.6909047544094054</v>
      </c>
      <c r="L103" s="153">
        <f>Pricing!$D103*100</f>
        <v>2.6909047544094054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2.8180562600092487</v>
      </c>
      <c r="P103" s="153">
        <f>Pricing!$E103*100</f>
        <v>2.8180562600092487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tr">
        <f t="shared" si="8"/>
        <v>USD_CURVE_STD_25Y</v>
      </c>
      <c r="S103" s="153">
        <f>Pricing!$F103*100</f>
        <v>2.5909999999994686</v>
      </c>
      <c r="T103" s="153">
        <f>Pricing!$F103*100</f>
        <v>2.5909999999994686</v>
      </c>
      <c r="U103" s="154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2" t="s">
        <v>613</v>
      </c>
      <c r="W103" s="153">
        <f>Pricing!$G103*100</f>
        <v>2.3879999999974073</v>
      </c>
      <c r="X103" s="153">
        <f>Pricing!$G103*100</f>
        <v>2.3879999999974073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1.0002244718454456E-3</v>
      </c>
      <c r="AA103" s="196">
        <f>ABS(_xll.RtGet(SourceAlias,$B103,"ASK")-D103)</f>
        <v>1.0002244718454456E-3</v>
      </c>
      <c r="AB103" s="197">
        <f>ABS(_xll.RtGet(SourceAlias,$F103,"BID")-G103)</f>
        <v>1.000000001817547E-3</v>
      </c>
      <c r="AC103" s="196">
        <f>ABS(_xll.RtGet(SourceAlias,$F103,"ASK")-H103)</f>
        <v>1.000000001817547E-3</v>
      </c>
      <c r="AD103" s="197">
        <f>ABS(_xll.RtGet(SourceAlias,$J103,"BID")-K103)</f>
        <v>9.9978740940498412E-4</v>
      </c>
      <c r="AE103" s="196">
        <f>ABS(_xll.RtGet(SourceAlias,$J103,"ASK")-L103)</f>
        <v>9.9978740940498412E-4</v>
      </c>
      <c r="AF103" s="195">
        <f>ABS(_xll.RtGet(SourceAlias,$N103,"BID")-O103)</f>
        <v>9.9951800924857892E-4</v>
      </c>
      <c r="AG103" s="195">
        <f>ABS(_xll.RtGet(SourceAlias,$N103,"ASK")-P103)</f>
        <v>9.9951800924857892E-4</v>
      </c>
      <c r="AH103" s="197">
        <f>ABS(_xll.RtGet(SourceAlias,$R103,"BID")-S103)</f>
        <v>9.9999999946875917E-4</v>
      </c>
      <c r="AI103" s="196">
        <f>ABS(_xll.RtGet(SourceAlias,$R103,"ASK")-T103)</f>
        <v>9.9999999946875917E-4</v>
      </c>
      <c r="AJ103" s="195">
        <f>ABS(_xll.RtGet(SourceAlias,$V103,"BID")-W103)</f>
        <v>2.5925928071046656E-12</v>
      </c>
      <c r="AK103" s="196">
        <f>ABS(_xll.RtGet(SourceAlias,$V103,"ASK")-X103)</f>
        <v>2.5925928071046656E-12</v>
      </c>
    </row>
    <row r="104" spans="1:37" x14ac:dyDescent="0.2">
      <c r="A104" s="71" t="str">
        <f>Pricing!$A104</f>
        <v>26Y</v>
      </c>
      <c r="B104" s="152" t="s">
        <v>156</v>
      </c>
      <c r="C104" s="153">
        <f>Pricing!$B104*100</f>
        <v>2.4936035679411535</v>
      </c>
      <c r="D104" s="153">
        <f>Pricing!$B104*100</f>
        <v>2.4936035679411535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2.5966669276215901</v>
      </c>
      <c r="H104" s="153">
        <f>Pricing!$C104*100</f>
        <v>2.5966669276215901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2.6963751978088668</v>
      </c>
      <c r="L104" s="153">
        <f>Pricing!$D104*100</f>
        <v>2.6963751978088668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2.8241094899751986</v>
      </c>
      <c r="P104" s="153">
        <f>Pricing!$E104*100</f>
        <v>2.8241094899751986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tr">
        <f t="shared" si="8"/>
        <v>USD_CURVE_STD_26Y</v>
      </c>
      <c r="S104" s="153">
        <f>Pricing!$F104*100</f>
        <v>2.596085409604572</v>
      </c>
      <c r="T104" s="153">
        <f>Pricing!$F104*100</f>
        <v>2.596085409604572</v>
      </c>
      <c r="U104" s="154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2" t="s">
        <v>614</v>
      </c>
      <c r="W104" s="153">
        <f>Pricing!$G104*100</f>
        <v>2.3926865223218456</v>
      </c>
      <c r="X104" s="153">
        <f>Pricing!$G104*100</f>
        <v>2.3926865223218456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1.0291839411533665E-3</v>
      </c>
      <c r="AA104" s="196">
        <f>ABS(_xll.RtGet(SourceAlias,$B104,"ASK")-D104)</f>
        <v>1.0291839411533665E-3</v>
      </c>
      <c r="AB104" s="197">
        <f>ABS(_xll.RtGet(SourceAlias,$F104,"BID")-G104)</f>
        <v>1.0290036215900855E-3</v>
      </c>
      <c r="AC104" s="196">
        <f>ABS(_xll.RtGet(SourceAlias,$F104,"ASK")-H104)</f>
        <v>1.0290036215900855E-3</v>
      </c>
      <c r="AD104" s="197">
        <f>ABS(_xll.RtGet(SourceAlias,$J104,"BID")-K104)</f>
        <v>1.0286648088664307E-3</v>
      </c>
      <c r="AE104" s="196">
        <f>ABS(_xll.RtGet(SourceAlias,$J104,"ASK")-L104)</f>
        <v>1.0286648088664307E-3</v>
      </c>
      <c r="AF104" s="195">
        <f>ABS(_xll.RtGet(SourceAlias,$N104,"BID")-O104)</f>
        <v>1.0295419751984447E-3</v>
      </c>
      <c r="AG104" s="195">
        <f>ABS(_xll.RtGet(SourceAlias,$N104,"ASK")-P104)</f>
        <v>1.0295419751984447E-3</v>
      </c>
      <c r="AH104" s="197">
        <f>ABS(_xll.RtGet(SourceAlias,$R104,"BID")-S104)</f>
        <v>1.0002696045718906E-3</v>
      </c>
      <c r="AI104" s="196">
        <f>ABS(_xll.RtGet(SourceAlias,$R104,"ASK")-T104)</f>
        <v>1.0002696045718906E-3</v>
      </c>
      <c r="AJ104" s="195">
        <f>ABS(_xll.RtGet(SourceAlias,$V104,"BID")-W104)</f>
        <v>1.4669526781543318E-3</v>
      </c>
      <c r="AK104" s="196">
        <f>ABS(_xll.RtGet(SourceAlias,$V104,"ASK")-X104)</f>
        <v>1.4669526781543318E-3</v>
      </c>
    </row>
    <row r="105" spans="1:37" x14ac:dyDescent="0.2">
      <c r="A105" s="71" t="str">
        <f>Pricing!$A105</f>
        <v>27Y</v>
      </c>
      <c r="B105" s="152" t="s">
        <v>157</v>
      </c>
      <c r="C105" s="153">
        <f>Pricing!$B105*100</f>
        <v>2.498761405170149</v>
      </c>
      <c r="D105" s="153">
        <f>Pricing!$B105*100</f>
        <v>2.498761405170149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2.6018091201714864</v>
      </c>
      <c r="H105" s="153">
        <f>Pricing!$C105*100</f>
        <v>2.6018091201714864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2.7012842121629785</v>
      </c>
      <c r="L105" s="153">
        <f>Pricing!$D105*100</f>
        <v>2.7012842121629785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2.8290801112940582</v>
      </c>
      <c r="P105" s="153">
        <f>Pricing!$E105*100</f>
        <v>2.8290801112940582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tr">
        <f t="shared" ref="R105:R138" si="9">"USD_CURVE_STD_"&amp;A105</f>
        <v>USD_CURVE_STD_27Y</v>
      </c>
      <c r="S105" s="153">
        <f>Pricing!$F105*100</f>
        <v>2.601013926012461</v>
      </c>
      <c r="T105" s="153">
        <f>Pricing!$F105*100</f>
        <v>2.601013926012461</v>
      </c>
      <c r="U105" s="154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2" t="s">
        <v>615</v>
      </c>
      <c r="W105" s="153">
        <f>Pricing!$G105*100</f>
        <v>2.3966148195936343</v>
      </c>
      <c r="X105" s="153">
        <f>Pricing!$G105*100</f>
        <v>2.3966148195936343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1.0518091701490206E-3</v>
      </c>
      <c r="AA105" s="196">
        <f>ABS(_xll.RtGet(SourceAlias,$B105,"ASK")-D105)</f>
        <v>1.0518091701490206E-3</v>
      </c>
      <c r="AB105" s="197">
        <f>ABS(_xll.RtGet(SourceAlias,$F105,"BID")-G105)</f>
        <v>1.0515321714863468E-3</v>
      </c>
      <c r="AC105" s="196">
        <f>ABS(_xll.RtGet(SourceAlias,$F105,"ASK")-H105)</f>
        <v>1.0515321714863468E-3</v>
      </c>
      <c r="AD105" s="197">
        <f>ABS(_xll.RtGet(SourceAlias,$J105,"BID")-K105)</f>
        <v>1.0507831629782416E-3</v>
      </c>
      <c r="AE105" s="196">
        <f>ABS(_xll.RtGet(SourceAlias,$J105,"ASK")-L105)</f>
        <v>1.0507831629782416E-3</v>
      </c>
      <c r="AF105" s="195">
        <f>ABS(_xll.RtGet(SourceAlias,$N105,"BID")-O105)</f>
        <v>1.0518492940581048E-3</v>
      </c>
      <c r="AG105" s="195">
        <f>ABS(_xll.RtGet(SourceAlias,$N105,"ASK")-P105)</f>
        <v>1.0518492940581048E-3</v>
      </c>
      <c r="AH105" s="197">
        <f>ABS(_xll.RtGet(SourceAlias,$R105,"BID")-S105)</f>
        <v>1.0003900124608833E-3</v>
      </c>
      <c r="AI105" s="196">
        <f>ABS(_xll.RtGet(SourceAlias,$R105,"ASK")-T105)</f>
        <v>1.0003900124608833E-3</v>
      </c>
      <c r="AJ105" s="195">
        <f>ABS(_xll.RtGet(SourceAlias,$V105,"BID")-W105)</f>
        <v>3.1562814063659239E-3</v>
      </c>
      <c r="AK105" s="196">
        <f>ABS(_xll.RtGet(SourceAlias,$V105,"ASK")-X105)</f>
        <v>3.1562814063659239E-3</v>
      </c>
    </row>
    <row r="106" spans="1:37" x14ac:dyDescent="0.2">
      <c r="A106" s="71" t="str">
        <f>Pricing!$A106</f>
        <v>28Y</v>
      </c>
      <c r="B106" s="152" t="s">
        <v>158</v>
      </c>
      <c r="C106" s="153">
        <f>Pricing!$B106*100</f>
        <v>2.5034538522742582</v>
      </c>
      <c r="D106" s="153">
        <f>Pricing!$B106*100</f>
        <v>2.5034538522742582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2.6065221937214851</v>
      </c>
      <c r="H106" s="153">
        <f>Pricing!$C106*100</f>
        <v>2.6065221937214851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2.7057649232322758</v>
      </c>
      <c r="L106" s="153">
        <f>Pricing!$D106*100</f>
        <v>2.7057649232322758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2.8333235850800738</v>
      </c>
      <c r="P106" s="153">
        <f>Pricing!$E106*100</f>
        <v>2.8333235850800738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tr">
        <f t="shared" si="9"/>
        <v>USD_CURVE_STD_28Y</v>
      </c>
      <c r="S106" s="153">
        <f>Pricing!$F106*100</f>
        <v>2.6057976228410307</v>
      </c>
      <c r="T106" s="153">
        <f>Pricing!$F106*100</f>
        <v>2.6057976228410307</v>
      </c>
      <c r="U106" s="154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2" t="s">
        <v>616</v>
      </c>
      <c r="W106" s="153">
        <f>Pricing!$G106*100</f>
        <v>2.3999365950493492</v>
      </c>
      <c r="X106" s="153">
        <f>Pricing!$G106*100</f>
        <v>2.3999365950493492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1.0598252742579639E-3</v>
      </c>
      <c r="AA106" s="196">
        <f>ABS(_xll.RtGet(SourceAlias,$B106,"ASK")-D106)</f>
        <v>1.0598252742579639E-3</v>
      </c>
      <c r="AB106" s="197">
        <f>ABS(_xll.RtGet(SourceAlias,$F106,"BID")-G106)</f>
        <v>1.0591747214849789E-3</v>
      </c>
      <c r="AC106" s="196">
        <f>ABS(_xll.RtGet(SourceAlias,$F106,"ASK")-H106)</f>
        <v>1.0591747214849789E-3</v>
      </c>
      <c r="AD106" s="197">
        <f>ABS(_xll.RtGet(SourceAlias,$J106,"BID")-K106)</f>
        <v>1.0578482322758376E-3</v>
      </c>
      <c r="AE106" s="196">
        <f>ABS(_xll.RtGet(SourceAlias,$J106,"ASK")-L106)</f>
        <v>1.0578482322758376E-3</v>
      </c>
      <c r="AF106" s="195">
        <f>ABS(_xll.RtGet(SourceAlias,$N106,"BID")-O106)</f>
        <v>1.0580940800735128E-3</v>
      </c>
      <c r="AG106" s="195">
        <f>ABS(_xll.RtGet(SourceAlias,$N106,"ASK")-P106)</f>
        <v>1.0580940800735128E-3</v>
      </c>
      <c r="AH106" s="197">
        <f>ABS(_xll.RtGet(SourceAlias,$R106,"BID")-S106)</f>
        <v>1.0003758410306318E-3</v>
      </c>
      <c r="AI106" s="196">
        <f>ABS(_xll.RtGet(SourceAlias,$R106,"ASK")-T106)</f>
        <v>1.0003758410306318E-3</v>
      </c>
      <c r="AJ106" s="195">
        <f>ABS(_xll.RtGet(SourceAlias,$V106,"BID")-W106)</f>
        <v>4.6514419506511473E-3</v>
      </c>
      <c r="AK106" s="196">
        <f>ABS(_xll.RtGet(SourceAlias,$V106,"ASK")-X106)</f>
        <v>4.6514419506511473E-3</v>
      </c>
    </row>
    <row r="107" spans="1:37" x14ac:dyDescent="0.2">
      <c r="A107" s="71" t="str">
        <f>Pricing!$A107</f>
        <v>29Y</v>
      </c>
      <c r="B107" s="152" t="s">
        <v>159</v>
      </c>
      <c r="C107" s="153">
        <f>Pricing!$B107*100</f>
        <v>2.5078218128776109</v>
      </c>
      <c r="D107" s="153">
        <f>Pricing!$B107*100</f>
        <v>2.5078218128776109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2.6109285610083024</v>
      </c>
      <c r="H107" s="153">
        <f>Pricing!$C107*100</f>
        <v>2.6109285610083024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2.7099702763486859</v>
      </c>
      <c r="L107" s="153">
        <f>Pricing!$D107*100</f>
        <v>2.7099702763486859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2.8371781567878349</v>
      </c>
      <c r="P107" s="153">
        <f>Pricing!$E107*100</f>
        <v>2.8371781567878349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tr">
        <f t="shared" si="9"/>
        <v>USD_CURVE_STD_29Y</v>
      </c>
      <c r="S107" s="153">
        <f>Pricing!$F107*100</f>
        <v>2.6104914949525724</v>
      </c>
      <c r="T107" s="153">
        <f>Pricing!$F107*100</f>
        <v>2.6104914949525724</v>
      </c>
      <c r="U107" s="154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2" t="s">
        <v>617</v>
      </c>
      <c r="W107" s="153">
        <f>Pricing!$G107*100</f>
        <v>2.402808202699656</v>
      </c>
      <c r="X107" s="153">
        <f>Pricing!$G107*100</f>
        <v>2.402808202699656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1.0455348776106099E-3</v>
      </c>
      <c r="AA107" s="196">
        <f>ABS(_xll.RtGet(SourceAlias,$B107,"ASK")-D107)</f>
        <v>1.0455348776106099E-3</v>
      </c>
      <c r="AB107" s="197">
        <f>ABS(_xll.RtGet(SourceAlias,$F107,"BID")-G107)</f>
        <v>1.0441060083024034E-3</v>
      </c>
      <c r="AC107" s="196">
        <f>ABS(_xll.RtGet(SourceAlias,$F107,"ASK")-H107)</f>
        <v>1.0441060083024034E-3</v>
      </c>
      <c r="AD107" s="197">
        <f>ABS(_xll.RtGet(SourceAlias,$J107,"BID")-K107)</f>
        <v>1.0422443486857169E-3</v>
      </c>
      <c r="AE107" s="196">
        <f>ABS(_xll.RtGet(SourceAlias,$J107,"ASK")-L107)</f>
        <v>1.0422443486857169E-3</v>
      </c>
      <c r="AF107" s="195">
        <f>ABS(_xll.RtGet(SourceAlias,$N107,"BID")-O107)</f>
        <v>1.0410177878346083E-3</v>
      </c>
      <c r="AG107" s="195">
        <f>ABS(_xll.RtGet(SourceAlias,$N107,"ASK")-P107)</f>
        <v>1.0410177878346083E-3</v>
      </c>
      <c r="AH107" s="197">
        <f>ABS(_xll.RtGet(SourceAlias,$R107,"BID")-S107)</f>
        <v>1.0002429525721723E-3</v>
      </c>
      <c r="AI107" s="196">
        <f>ABS(_xll.RtGet(SourceAlias,$R107,"ASK")-T107)</f>
        <v>1.0002429525721723E-3</v>
      </c>
      <c r="AJ107" s="195">
        <f>ABS(_xll.RtGet(SourceAlias,$V107,"BID")-W107)</f>
        <v>5.610343300344045E-3</v>
      </c>
      <c r="AK107" s="196">
        <f>ABS(_xll.RtGet(SourceAlias,$V107,"ASK")-X107)</f>
        <v>5.610343300344045E-3</v>
      </c>
    </row>
    <row r="108" spans="1:37" x14ac:dyDescent="0.2">
      <c r="A108" s="71" t="str">
        <f>Pricing!$A108</f>
        <v>30Y</v>
      </c>
      <c r="B108" s="152" t="s">
        <v>160</v>
      </c>
      <c r="C108" s="153">
        <f>Pricing!$B108*100</f>
        <v>2.5118550558046704</v>
      </c>
      <c r="D108" s="153">
        <f>Pricing!$B108*100</f>
        <v>2.5118550558046704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2.614999999999629</v>
      </c>
      <c r="H108" s="153">
        <f>Pricing!$C108*100</f>
        <v>2.614999999999629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2.7139007930659762</v>
      </c>
      <c r="L108" s="153">
        <f>Pricing!$D108*100</f>
        <v>2.7139007930659762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2.8408066576491544</v>
      </c>
      <c r="P108" s="153">
        <f>Pricing!$E108*100</f>
        <v>2.8408066576491544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tr">
        <f t="shared" si="9"/>
        <v>USD_CURVE_STD_30Y</v>
      </c>
      <c r="S108" s="153">
        <f>Pricing!$F108*100</f>
        <v>2.6149999999988505</v>
      </c>
      <c r="T108" s="153">
        <f>Pricing!$F108*100</f>
        <v>2.6149999999988505</v>
      </c>
      <c r="U108" s="154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2" t="s">
        <v>618</v>
      </c>
      <c r="W108" s="153">
        <f>Pricing!$G108*100</f>
        <v>2.4052732947866269</v>
      </c>
      <c r="X108" s="153">
        <f>Pricing!$G108*100</f>
        <v>2.4052732947866269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1.0027938046701657E-3</v>
      </c>
      <c r="AA108" s="196">
        <f>ABS(_xll.RtGet(SourceAlias,$B108,"ASK")-D108)</f>
        <v>1.0027938046701657E-3</v>
      </c>
      <c r="AB108" s="197">
        <f>ABS(_xll.RtGet(SourceAlias,$F108,"BID")-G108)</f>
        <v>9.9999999962907538E-4</v>
      </c>
      <c r="AC108" s="196">
        <f>ABS(_xll.RtGet(SourceAlias,$F108,"ASK")-H108)</f>
        <v>9.9999999962907538E-4</v>
      </c>
      <c r="AD108" s="197">
        <f>ABS(_xll.RtGet(SourceAlias,$J108,"BID")-K108)</f>
        <v>9.9778806597594638E-4</v>
      </c>
      <c r="AE108" s="196">
        <f>ABS(_xll.RtGet(SourceAlias,$J108,"ASK")-L108)</f>
        <v>9.9778806597594638E-4</v>
      </c>
      <c r="AF108" s="195">
        <f>ABS(_xll.RtGet(SourceAlias,$N108,"BID")-O108)</f>
        <v>9.9495064915444686E-4</v>
      </c>
      <c r="AG108" s="195">
        <f>ABS(_xll.RtGet(SourceAlias,$N108,"ASK")-P108)</f>
        <v>9.9495064915444686E-4</v>
      </c>
      <c r="AH108" s="197">
        <f>ABS(_xll.RtGet(SourceAlias,$R108,"BID")-S108)</f>
        <v>9.9999999885058699E-4</v>
      </c>
      <c r="AI108" s="196">
        <f>ABS(_xll.RtGet(SourceAlias,$R108,"ASK")-T108)</f>
        <v>9.9999999885058699E-4</v>
      </c>
      <c r="AJ108" s="195">
        <f>ABS(_xll.RtGet(SourceAlias,$V108,"BID")-W108)</f>
        <v>5.7267052133731511E-3</v>
      </c>
      <c r="AK108" s="196">
        <f>ABS(_xll.RtGet(SourceAlias,$V108,"ASK")-X108)</f>
        <v>5.7267052133731511E-3</v>
      </c>
    </row>
    <row r="109" spans="1:37" hidden="1" outlineLevel="1" x14ac:dyDescent="0.2">
      <c r="A109" s="71" t="str">
        <f>Pricing!$A109</f>
        <v>31Y</v>
      </c>
      <c r="B109" s="152" t="s">
        <v>161</v>
      </c>
      <c r="C109" s="153">
        <f>Pricing!$B109*100</f>
        <v>2.5156602237086103</v>
      </c>
      <c r="D109" s="153">
        <f>Pricing!$B109*100</f>
        <v>2.5156602237086103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2.6188328577296804</v>
      </c>
      <c r="H109" s="153">
        <f>Pricing!$C109*100</f>
        <v>2.6188328577296804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2.7176653629280167</v>
      </c>
      <c r="L109" s="153">
        <f>Pricing!$D109*100</f>
        <v>2.7176653629280167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2.8444183855167018</v>
      </c>
      <c r="P109" s="153">
        <f>Pricing!$E109*100</f>
        <v>2.8444183855167018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tr">
        <f t="shared" si="9"/>
        <v>USD_CURVE_STD_31Y</v>
      </c>
      <c r="S109" s="153">
        <f>Pricing!$F109*100</f>
        <v>2.6173570451417962</v>
      </c>
      <c r="T109" s="153">
        <f>Pricing!$F109*100</f>
        <v>2.6173570451417962</v>
      </c>
      <c r="U109" s="154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2" t="s">
        <v>622</v>
      </c>
      <c r="W109" s="153">
        <f>Pricing!$G109*100</f>
        <v>2.4074663456708958</v>
      </c>
      <c r="X109" s="153">
        <f>Pricing!$G109*100</f>
        <v>2.4074663456708958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162</v>
      </c>
      <c r="C110" s="153">
        <f>Pricing!$B110*100</f>
        <v>2.5192011222843917</v>
      </c>
      <c r="D110" s="153">
        <f>Pricing!$B110*100</f>
        <v>2.5192011222843917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2.6223908604157447</v>
      </c>
      <c r="H110" s="153">
        <f>Pricing!$C110*100</f>
        <v>2.6223908604157447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2.7212102892097945</v>
      </c>
      <c r="L110" s="153">
        <f>Pricing!$D110*100</f>
        <v>2.7212102892097945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2.8479337091861932</v>
      </c>
      <c r="P110" s="153">
        <f>Pricing!$E110*100</f>
        <v>2.8479337091861932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tr">
        <f t="shared" si="9"/>
        <v>USD_CURVE_STD_32Y</v>
      </c>
      <c r="S110" s="153">
        <f>Pricing!$F110*100</f>
        <v>2.6196242311622195</v>
      </c>
      <c r="T110" s="153">
        <f>Pricing!$F110*100</f>
        <v>2.6196242311622195</v>
      </c>
      <c r="U110" s="154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2" t="s">
        <v>623</v>
      </c>
      <c r="W110" s="153">
        <f>Pricing!$G110*100</f>
        <v>2.4094740745563286</v>
      </c>
      <c r="X110" s="153">
        <f>Pricing!$G110*100</f>
        <v>2.4094740745563286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163</v>
      </c>
      <c r="C111" s="153">
        <f>Pricing!$B111*100</f>
        <v>2.5224134488816894</v>
      </c>
      <c r="D111" s="153">
        <f>Pricing!$B111*100</f>
        <v>2.5224134488816894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2.6256116951608699</v>
      </c>
      <c r="H111" s="153">
        <f>Pricing!$C111*100</f>
        <v>2.6256116951608699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2.7244511724637581</v>
      </c>
      <c r="L111" s="153">
        <f>Pricing!$D111*100</f>
        <v>2.7244511724637581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2.8512188802260785</v>
      </c>
      <c r="P111" s="153">
        <f>Pricing!$E111*100</f>
        <v>2.8512188802260785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tr">
        <f t="shared" si="9"/>
        <v>USD_CURVE_STD_33Y</v>
      </c>
      <c r="S111" s="153">
        <f>Pricing!$F111*100</f>
        <v>2.6218083467649289</v>
      </c>
      <c r="T111" s="153">
        <f>Pricing!$F111*100</f>
        <v>2.6218083467649289</v>
      </c>
      <c r="U111" s="154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2" t="s">
        <v>624</v>
      </c>
      <c r="W111" s="153">
        <f>Pricing!$G111*100</f>
        <v>2.4113640886273733</v>
      </c>
      <c r="X111" s="153">
        <f>Pricing!$G111*100</f>
        <v>2.4113640886273733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164</v>
      </c>
      <c r="C112" s="153">
        <f>Pricing!$B112*100</f>
        <v>2.5252242681783468</v>
      </c>
      <c r="D112" s="153">
        <f>Pricing!$B112*100</f>
        <v>2.5252242681783468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2.6284240133744299</v>
      </c>
      <c r="H112" s="153">
        <f>Pricing!$C112*100</f>
        <v>2.6284240133744299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2.7272969047793372</v>
      </c>
      <c r="L112" s="153">
        <f>Pricing!$D112*100</f>
        <v>2.7272969047793372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2.8541385716823542</v>
      </c>
      <c r="P112" s="153">
        <f>Pricing!$E112*100</f>
        <v>2.8541385716823542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tr">
        <f t="shared" si="9"/>
        <v>USD_CURVE_STD_34Y</v>
      </c>
      <c r="S112" s="153">
        <f>Pricing!$F112*100</f>
        <v>2.6239006506619416</v>
      </c>
      <c r="T112" s="153">
        <f>Pricing!$F112*100</f>
        <v>2.6239006506619416</v>
      </c>
      <c r="U112" s="154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2" t="s">
        <v>625</v>
      </c>
      <c r="W112" s="153">
        <f>Pricing!$G112*100</f>
        <v>2.4131823872413039</v>
      </c>
      <c r="X112" s="153">
        <f>Pricing!$G112*100</f>
        <v>2.4131823872413039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165</v>
      </c>
      <c r="C113" s="153">
        <f>Pricing!$B113*100</f>
        <v>2.5276160468417164</v>
      </c>
      <c r="D113" s="153">
        <f>Pricing!$B113*100</f>
        <v>2.5276160468417164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2.6308121541573013</v>
      </c>
      <c r="H113" s="153">
        <f>Pricing!$C113*100</f>
        <v>2.6308121541573013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2.7297157774802532</v>
      </c>
      <c r="L113" s="153">
        <f>Pricing!$D113*100</f>
        <v>2.7297157774802532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2.8566252737304847</v>
      </c>
      <c r="P113" s="153">
        <f>Pricing!$E113*100</f>
        <v>2.8566252737304847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tr">
        <f t="shared" si="9"/>
        <v>USD_CURVE_STD_35Y</v>
      </c>
      <c r="S113" s="153">
        <f>Pricing!$F113*100</f>
        <v>2.62592942047766</v>
      </c>
      <c r="T113" s="153">
        <f>Pricing!$F113*100</f>
        <v>2.62592942047766</v>
      </c>
      <c r="U113" s="154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2" t="s">
        <v>626</v>
      </c>
      <c r="W113" s="153">
        <f>Pricing!$G113*100</f>
        <v>2.4149999999995164</v>
      </c>
      <c r="X113" s="153">
        <f>Pricing!$G113*100</f>
        <v>2.4149999999995164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166</v>
      </c>
      <c r="C114" s="153">
        <f>Pricing!$B114*100</f>
        <v>2.5295132281422683</v>
      </c>
      <c r="D114" s="153">
        <f>Pricing!$B114*100</f>
        <v>2.5295132281422683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2.6327016398514109</v>
      </c>
      <c r="H114" s="153">
        <f>Pricing!$C114*100</f>
        <v>2.6327016398514109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2.7316210245422896</v>
      </c>
      <c r="L114" s="153">
        <f>Pricing!$D114*100</f>
        <v>2.7316210245422896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2.8585649842349321</v>
      </c>
      <c r="P114" s="153">
        <f>Pricing!$E114*100</f>
        <v>2.8585649842349321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tr">
        <f t="shared" si="9"/>
        <v>USD_CURVE_STD_36Y</v>
      </c>
      <c r="S114" s="153">
        <f>Pricing!$F114*100</f>
        <v>2.6278644033757717</v>
      </c>
      <c r="T114" s="153">
        <f>Pricing!$F114*100</f>
        <v>2.6278644033757717</v>
      </c>
      <c r="U114" s="154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2" t="s">
        <v>627</v>
      </c>
      <c r="W114" s="153">
        <f>Pricing!$G114*100</f>
        <v>2.4167815619910544</v>
      </c>
      <c r="X114" s="153">
        <f>Pricing!$G114*100</f>
        <v>2.4167815619910544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167</v>
      </c>
      <c r="C115" s="153">
        <f>Pricing!$B115*100</f>
        <v>2.5309142063897654</v>
      </c>
      <c r="D115" s="153">
        <f>Pricing!$B115*100</f>
        <v>2.5309142063897654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2.6340928293540795</v>
      </c>
      <c r="H115" s="153">
        <f>Pricing!$C115*100</f>
        <v>2.6340928293540795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2.7330159488308658</v>
      </c>
      <c r="L115" s="153">
        <f>Pricing!$D115*100</f>
        <v>2.7330159488308658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2.8599677328513438</v>
      </c>
      <c r="P115" s="153">
        <f>Pricing!$E115*100</f>
        <v>2.8599677328513438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tr">
        <f t="shared" si="9"/>
        <v>USD_CURVE_STD_37Y</v>
      </c>
      <c r="S115" s="153">
        <f>Pricing!$F115*100</f>
        <v>2.629739020850256</v>
      </c>
      <c r="T115" s="153">
        <f>Pricing!$F115*100</f>
        <v>2.629739020850256</v>
      </c>
      <c r="U115" s="154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2" t="s">
        <v>628</v>
      </c>
      <c r="W115" s="153">
        <f>Pricing!$G115*100</f>
        <v>2.418367194548265</v>
      </c>
      <c r="X115" s="153">
        <f>Pricing!$G115*100</f>
        <v>2.418367194548265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168</v>
      </c>
      <c r="C116" s="153">
        <f>Pricing!$B116*100</f>
        <v>2.5317846792645575</v>
      </c>
      <c r="D116" s="153">
        <f>Pricing!$B116*100</f>
        <v>2.5317846792645575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2.6349528312784072</v>
      </c>
      <c r="H116" s="153">
        <f>Pricing!$C116*100</f>
        <v>2.6349528312784072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2.7338721225711562</v>
      </c>
      <c r="L116" s="153">
        <f>Pricing!$D116*100</f>
        <v>2.7338721225711562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2.8608151199797263</v>
      </c>
      <c r="P116" s="153">
        <f>Pricing!$E116*100</f>
        <v>2.8608151199797263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tr">
        <f t="shared" si="9"/>
        <v>USD_CURVE_STD_38Y</v>
      </c>
      <c r="S116" s="153">
        <f>Pricing!$F116*100</f>
        <v>2.6315505969534412</v>
      </c>
      <c r="T116" s="153">
        <f>Pricing!$F116*100</f>
        <v>2.6315505969534412</v>
      </c>
      <c r="U116" s="154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2" t="s">
        <v>629</v>
      </c>
      <c r="W116" s="153">
        <f>Pricing!$G116*100</f>
        <v>2.419546008061753</v>
      </c>
      <c r="X116" s="153">
        <f>Pricing!$G116*100</f>
        <v>2.419546008061753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169</v>
      </c>
      <c r="C117" s="153">
        <f>Pricing!$B117*100</f>
        <v>2.5321026154353632</v>
      </c>
      <c r="D117" s="153">
        <f>Pricing!$B117*100</f>
        <v>2.5321026154353632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2.6352608948765992</v>
      </c>
      <c r="H117" s="153">
        <f>Pricing!$C117*100</f>
        <v>2.6352608948765992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2.7341728473761928</v>
      </c>
      <c r="L117" s="153">
        <f>Pricing!$D117*100</f>
        <v>2.7341728473761928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2.8610995473174463</v>
      </c>
      <c r="P117" s="153">
        <f>Pricing!$E117*100</f>
        <v>2.8610995473174463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tr">
        <f t="shared" si="9"/>
        <v>USD_CURVE_STD_39Y</v>
      </c>
      <c r="S117" s="153">
        <f>Pricing!$F117*100</f>
        <v>2.6333030707065679</v>
      </c>
      <c r="T117" s="153">
        <f>Pricing!$F117*100</f>
        <v>2.6333030707065679</v>
      </c>
      <c r="U117" s="154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2" t="s">
        <v>630</v>
      </c>
      <c r="W117" s="153">
        <f>Pricing!$G117*100</f>
        <v>2.4201412822700297</v>
      </c>
      <c r="X117" s="153">
        <f>Pricing!$G117*100</f>
        <v>2.4201412822700297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170</v>
      </c>
      <c r="C118" s="153">
        <f>Pricing!$B118*100</f>
        <v>2.5318498836096803</v>
      </c>
      <c r="D118" s="153">
        <f>Pricing!$B118*100</f>
        <v>2.5318498836096803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2.6349999999995899</v>
      </c>
      <c r="H118" s="153">
        <f>Pricing!$C118*100</f>
        <v>2.6349999999995899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2.733904633263128</v>
      </c>
      <c r="L118" s="153">
        <f>Pricing!$D118*100</f>
        <v>2.733904633263128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2.8608154254360483</v>
      </c>
      <c r="P118" s="153">
        <f>Pricing!$E118*100</f>
        <v>2.8608154254360483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tr">
        <f t="shared" si="9"/>
        <v>USD_CURVE_STD_40Y</v>
      </c>
      <c r="S118" s="153">
        <f>Pricing!$F118*100</f>
        <v>2.6349999999998919</v>
      </c>
      <c r="T118" s="153">
        <f>Pricing!$F118*100</f>
        <v>2.6349999999998919</v>
      </c>
      <c r="U118" s="154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2" t="s">
        <v>619</v>
      </c>
      <c r="W118" s="153">
        <f>Pricing!$G118*100</f>
        <v>2.4199999999996424</v>
      </c>
      <c r="X118" s="153">
        <f>Pricing!$G118*100</f>
        <v>2.4199999999996424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3.6439031969592861E-7</v>
      </c>
      <c r="AA118" s="196">
        <f>ABS(_xll.RtGet(SourceAlias,$B118,"ASK")-D118)</f>
        <v>3.6439031969592861E-7</v>
      </c>
      <c r="AB118" s="197">
        <f>ABS(_xll.RtGet(SourceAlias,$F118,"BID")-G118)</f>
        <v>4.1033842990145786E-13</v>
      </c>
      <c r="AC118" s="196">
        <f>ABS(_xll.RtGet(SourceAlias,$F118,"ASK")-H118)</f>
        <v>4.1033842990145786E-13</v>
      </c>
      <c r="AD118" s="197">
        <f>ABS(_xll.RtGet(SourceAlias,$J118,"BID")-K118)</f>
        <v>2.6826312771177641E-7</v>
      </c>
      <c r="AE118" s="196">
        <f>ABS(_xll.RtGet(SourceAlias,$J118,"ASK")-L118)</f>
        <v>2.6826312771177641E-7</v>
      </c>
      <c r="AF118" s="195">
        <f>ABS(_xll.RtGet(SourceAlias,$N118,"BID")-O118)</f>
        <v>6.1243604809746444E-7</v>
      </c>
      <c r="AG118" s="195">
        <f>ABS(_xll.RtGet(SourceAlias,$N118,"ASK")-P118)</f>
        <v>6.1243604809746444E-7</v>
      </c>
      <c r="AH118" s="197">
        <f>ABS(_xll.RtGet(SourceAlias,$R118,"BID")-S118)</f>
        <v>1.0835776720341528E-13</v>
      </c>
      <c r="AI118" s="196">
        <f>ABS(_xll.RtGet(SourceAlias,$R118,"ASK")-T118)</f>
        <v>1.0835776720341528E-13</v>
      </c>
      <c r="AJ118" s="195">
        <f>ABS(_xll.RtGet(SourceAlias,$V118,"BID")-W118)</f>
        <v>9.9999999964239805E-4</v>
      </c>
      <c r="AK118" s="196">
        <f>ABS(_xll.RtGet(SourceAlias,$V118,"ASK")-X118)</f>
        <v>9.9999999964239805E-4</v>
      </c>
    </row>
    <row r="119" spans="1:37" hidden="1" outlineLevel="1" x14ac:dyDescent="0.2">
      <c r="A119" s="71" t="str">
        <f>Pricing!$A119</f>
        <v>41Y</v>
      </c>
      <c r="B119" s="152" t="s">
        <v>171</v>
      </c>
      <c r="C119" s="153">
        <f>Pricing!$B119*100</f>
        <v>2.5310290797614416</v>
      </c>
      <c r="D119" s="153">
        <f>Pricing!$B119*100</f>
        <v>2.5310290797614416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2.6341735580123129</v>
      </c>
      <c r="H119" s="153">
        <f>Pricing!$C119*100</f>
        <v>2.6341735580123129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2.7330734874846963</v>
      </c>
      <c r="L119" s="153">
        <f>Pricing!$D119*100</f>
        <v>2.7330734874846963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2.8599744570540553</v>
      </c>
      <c r="P119" s="153">
        <f>Pricing!$E119*100</f>
        <v>2.8599744570540553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tr">
        <f t="shared" si="9"/>
        <v>USD_CURVE_STD_41Y</v>
      </c>
      <c r="S119" s="153">
        <f>Pricing!$F119*100</f>
        <v>2.6331070035836324</v>
      </c>
      <c r="T119" s="153">
        <f>Pricing!$F119*100</f>
        <v>2.6331070035836324</v>
      </c>
      <c r="U119" s="154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2" t="s">
        <v>631</v>
      </c>
      <c r="W119" s="153">
        <f>Pricing!$G119*100</f>
        <v>2.4190464218090204</v>
      </c>
      <c r="X119" s="153">
        <f>Pricing!$G119*100</f>
        <v>2.4190464218090204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172</v>
      </c>
      <c r="C120" s="153">
        <f>Pricing!$B120*100</f>
        <v>2.5297351585831698</v>
      </c>
      <c r="D120" s="153">
        <f>Pricing!$B120*100</f>
        <v>2.5297351585831698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2.6328759165592737</v>
      </c>
      <c r="H120" s="153">
        <f>Pricing!$C120*100</f>
        <v>2.6328759165592737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2.7317731094502293</v>
      </c>
      <c r="L120" s="153">
        <f>Pricing!$D120*100</f>
        <v>2.7317731094502293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2.8586687268093818</v>
      </c>
      <c r="P120" s="153">
        <f>Pricing!$E120*100</f>
        <v>2.8586687268093818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tr">
        <f t="shared" si="9"/>
        <v>USD_CURVE_STD_42Y</v>
      </c>
      <c r="S120" s="153">
        <f>Pricing!$F120*100</f>
        <v>2.631190440116753</v>
      </c>
      <c r="T120" s="153">
        <f>Pricing!$F120*100</f>
        <v>2.631190440116753</v>
      </c>
      <c r="U120" s="154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2" t="s">
        <v>632</v>
      </c>
      <c r="W120" s="153">
        <f>Pricing!$G120*100</f>
        <v>2.4174699774789197</v>
      </c>
      <c r="X120" s="153">
        <f>Pricing!$G120*100</f>
        <v>2.4174699774789197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173</v>
      </c>
      <c r="C121" s="153">
        <f>Pricing!$B121*100</f>
        <v>2.5280589967779004</v>
      </c>
      <c r="D121" s="153">
        <f>Pricing!$B121*100</f>
        <v>2.5280589967779004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2.6311976523652514</v>
      </c>
      <c r="H121" s="153">
        <f>Pricing!$C121*100</f>
        <v>2.6311976523652514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2.7300937292005245</v>
      </c>
      <c r="L121" s="153">
        <f>Pricing!$D121*100</f>
        <v>2.7300937292005245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2.8569876315792375</v>
      </c>
      <c r="P121" s="153">
        <f>Pricing!$E121*100</f>
        <v>2.8569876315792375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tr">
        <f t="shared" si="9"/>
        <v>USD_CURVE_STD_43Y</v>
      </c>
      <c r="S121" s="153">
        <f>Pricing!$F121*100</f>
        <v>2.6292388059799503</v>
      </c>
      <c r="T121" s="153">
        <f>Pricing!$F121*100</f>
        <v>2.6292388059799503</v>
      </c>
      <c r="U121" s="154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2" t="s">
        <v>633</v>
      </c>
      <c r="W121" s="153">
        <f>Pricing!$G121*100</f>
        <v>2.4154786233493479</v>
      </c>
      <c r="X121" s="153">
        <f>Pricing!$G121*100</f>
        <v>2.4154786233493479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174</v>
      </c>
      <c r="C122" s="153">
        <f>Pricing!$B122*100</f>
        <v>2.5260887135019292</v>
      </c>
      <c r="D122" s="153">
        <f>Pricing!$B122*100</f>
        <v>2.5260887135019292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2.6292263765408479</v>
      </c>
      <c r="H122" s="153">
        <f>Pricing!$C122*100</f>
        <v>2.6292263765408479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2.7281222647050947</v>
      </c>
      <c r="L122" s="153">
        <f>Pricing!$D122*100</f>
        <v>2.7281222647050947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2.8550165140086214</v>
      </c>
      <c r="P122" s="153">
        <f>Pricing!$E122*100</f>
        <v>2.8550165140086214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tr">
        <f t="shared" si="9"/>
        <v>USD_CURVE_STD_44Y</v>
      </c>
      <c r="S122" s="153">
        <f>Pricing!$F122*100</f>
        <v>2.6272602636177216</v>
      </c>
      <c r="T122" s="153">
        <f>Pricing!$F122*100</f>
        <v>2.6272602636177216</v>
      </c>
      <c r="U122" s="154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2" t="s">
        <v>634</v>
      </c>
      <c r="W122" s="153">
        <f>Pricing!$G122*100</f>
        <v>2.4132667471733056</v>
      </c>
      <c r="X122" s="153">
        <f>Pricing!$G122*100</f>
        <v>2.4132667471733056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175</v>
      </c>
      <c r="C123" s="153">
        <f>Pricing!$B123*100</f>
        <v>2.5238962525587372</v>
      </c>
      <c r="D123" s="153">
        <f>Pricing!$B123*100</f>
        <v>2.5238962525587372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2.627033702428486</v>
      </c>
      <c r="H123" s="153">
        <f>Pricing!$C123*100</f>
        <v>2.627033702428486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2.7259298825014078</v>
      </c>
      <c r="L123" s="153">
        <f>Pricing!$D123*100</f>
        <v>2.7259298825014078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2.8528255094359833</v>
      </c>
      <c r="P123" s="153">
        <f>Pricing!$E123*100</f>
        <v>2.8528255094359833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tr">
        <f t="shared" si="9"/>
        <v>USD_CURVE_STD_45Y</v>
      </c>
      <c r="S123" s="153">
        <f>Pricing!$F123*100</f>
        <v>2.6252540229873982</v>
      </c>
      <c r="T123" s="153">
        <f>Pricing!$F123*100</f>
        <v>2.6252540229873982</v>
      </c>
      <c r="U123" s="154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2" t="s">
        <v>635</v>
      </c>
      <c r="W123" s="153">
        <f>Pricing!$G123*100</f>
        <v>2.4109999999982326</v>
      </c>
      <c r="X123" s="153">
        <f>Pricing!$G123*100</f>
        <v>2.4109999999982326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176</v>
      </c>
      <c r="C124" s="153">
        <f>Pricing!$B124*100</f>
        <v>2.5215495170635571</v>
      </c>
      <c r="D124" s="153">
        <f>Pricing!$B124*100</f>
        <v>2.5215495170635571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2.6246872194442123</v>
      </c>
      <c r="H124" s="153">
        <f>Pricing!$C124*100</f>
        <v>2.6246872194442123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2.7235837869038741</v>
      </c>
      <c r="L124" s="153">
        <f>Pricing!$D124*100</f>
        <v>2.7235837869038741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2.8504809956937831</v>
      </c>
      <c r="P124" s="153">
        <f>Pricing!$E124*100</f>
        <v>2.8504809956937831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tr">
        <f t="shared" si="9"/>
        <v>USD_CURVE_STD_46Y</v>
      </c>
      <c r="S124" s="153">
        <f>Pricing!$F124*100</f>
        <v>2.6232232123936323</v>
      </c>
      <c r="T124" s="153">
        <f>Pricing!$F124*100</f>
        <v>2.6232232123936323</v>
      </c>
      <c r="U124" s="154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2" t="s">
        <v>636</v>
      </c>
      <c r="W124" s="153">
        <f>Pricing!$G124*100</f>
        <v>2.4088071902906947</v>
      </c>
      <c r="X124" s="153">
        <f>Pricing!$G124*100</f>
        <v>2.4088071902906947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177</v>
      </c>
      <c r="C125" s="153">
        <f>Pricing!$B125*100</f>
        <v>2.5191325457160665</v>
      </c>
      <c r="D125" s="153">
        <f>Pricing!$B125*100</f>
        <v>2.5191325457160665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2.6222706169430685</v>
      </c>
      <c r="H125" s="153">
        <f>Pricing!$C125*100</f>
        <v>2.6222706169430685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2.72116729634438</v>
      </c>
      <c r="L125" s="153">
        <f>Pricing!$D125*100</f>
        <v>2.72116729634438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2.848065528794324</v>
      </c>
      <c r="P125" s="153">
        <f>Pricing!$E125*100</f>
        <v>2.848065528794324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tr">
        <f t="shared" si="9"/>
        <v>USD_CURVE_STD_47Y</v>
      </c>
      <c r="S125" s="153">
        <f>Pricing!$F125*100</f>
        <v>2.6211893873336054</v>
      </c>
      <c r="T125" s="153">
        <f>Pricing!$F125*100</f>
        <v>2.6211893873336054</v>
      </c>
      <c r="U125" s="154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2" t="s">
        <v>637</v>
      </c>
      <c r="W125" s="153">
        <f>Pricing!$G125*100</f>
        <v>2.4067272439019596</v>
      </c>
      <c r="X125" s="153">
        <f>Pricing!$G125*100</f>
        <v>2.4067272439019596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178</v>
      </c>
      <c r="C126" s="153">
        <f>Pricing!$B126*100</f>
        <v>2.5166833438439817</v>
      </c>
      <c r="D126" s="153">
        <f>Pricing!$B126*100</f>
        <v>2.5166833438439817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2.6198219814301265</v>
      </c>
      <c r="H126" s="153">
        <f>Pricing!$C126*100</f>
        <v>2.6198219814301265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2.7187187079769735</v>
      </c>
      <c r="L126" s="153">
        <f>Pricing!$D126*100</f>
        <v>2.7187187079769735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2.8456178304282651</v>
      </c>
      <c r="P126" s="153">
        <f>Pricing!$E126*100</f>
        <v>2.8456178304282651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tr">
        <f t="shared" si="9"/>
        <v>USD_CURVE_STD_48Y</v>
      </c>
      <c r="S126" s="153">
        <f>Pricing!$F126*100</f>
        <v>2.6191417031474216</v>
      </c>
      <c r="T126" s="153">
        <f>Pricing!$F126*100</f>
        <v>2.6191417031474216</v>
      </c>
      <c r="U126" s="154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2" t="s">
        <v>638</v>
      </c>
      <c r="W126" s="153">
        <f>Pricing!$G126*100</f>
        <v>2.4047384196878303</v>
      </c>
      <c r="X126" s="153">
        <f>Pricing!$G126*100</f>
        <v>2.4047384196878303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179</v>
      </c>
      <c r="C127" s="153">
        <f>Pricing!$B127*100</f>
        <v>2.5142386553521736</v>
      </c>
      <c r="D127" s="153">
        <f>Pricing!$B127*100</f>
        <v>2.5142386553521736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2.6173780712417294</v>
      </c>
      <c r="H127" s="153">
        <f>Pricing!$C127*100</f>
        <v>2.6173780712417294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2.7162748815640558</v>
      </c>
      <c r="L127" s="153">
        <f>Pricing!$D127*100</f>
        <v>2.7162748815640558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2.8431749705098723</v>
      </c>
      <c r="P127" s="153">
        <f>Pricing!$E127*100</f>
        <v>2.8431749705098723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tr">
        <f t="shared" si="9"/>
        <v>USD_CURVE_STD_49Y</v>
      </c>
      <c r="S127" s="153">
        <f>Pricing!$F127*100</f>
        <v>2.6170730456943363</v>
      </c>
      <c r="T127" s="153">
        <f>Pricing!$F127*100</f>
        <v>2.6170730456943363</v>
      </c>
      <c r="U127" s="154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2" t="s">
        <v>639</v>
      </c>
      <c r="W127" s="153">
        <f>Pricing!$G127*100</f>
        <v>2.4028265090632548</v>
      </c>
      <c r="X127" s="153">
        <f>Pricing!$G127*100</f>
        <v>2.4028265090632548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180</v>
      </c>
      <c r="C128" s="153">
        <f>Pricing!$B128*100</f>
        <v>2.5118598145667215</v>
      </c>
      <c r="D128" s="153">
        <f>Pricing!$B128*100</f>
        <v>2.5118598145667215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2.6149999999999998</v>
      </c>
      <c r="H128" s="153">
        <f>Pricing!$C128*100</f>
        <v>2.6149999999999998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2.7138967036689787</v>
      </c>
      <c r="L128" s="153">
        <f>Pricing!$D128*100</f>
        <v>2.7138967036689787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2.8407973208768844</v>
      </c>
      <c r="P128" s="153">
        <f>Pricing!$E128*100</f>
        <v>2.8407973208768844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tr">
        <f t="shared" si="9"/>
        <v>USD_CURVE_STD_50Y</v>
      </c>
      <c r="S128" s="153">
        <f>Pricing!$F128*100</f>
        <v>2.6150000000000491</v>
      </c>
      <c r="T128" s="153">
        <f>Pricing!$F128*100</f>
        <v>2.6150000000000491</v>
      </c>
      <c r="U128" s="154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2" t="s">
        <v>620</v>
      </c>
      <c r="W128" s="153">
        <f>Pricing!$G128*100</f>
        <v>2.4009999999998834</v>
      </c>
      <c r="X128" s="153">
        <f>Pricing!$G128*100</f>
        <v>2.4009999999998834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9.9961056672137616E-4</v>
      </c>
      <c r="AA128" s="196">
        <f>ABS(_xll.RtGet(SourceAlias,$B128,"ASK")-D128)</f>
        <v>9.9961056672137616E-4</v>
      </c>
      <c r="AB128" s="197">
        <f>ABS(_xll.RtGet(SourceAlias,$F128,"BID")-G128)</f>
        <v>9.9999999999988987E-4</v>
      </c>
      <c r="AC128" s="196">
        <f>ABS(_xll.RtGet(SourceAlias,$F128,"ASK")-H128)</f>
        <v>9.9999999999988987E-4</v>
      </c>
      <c r="AD128" s="197">
        <f>ABS(_xll.RtGet(SourceAlias,$J128,"BID")-K128)</f>
        <v>1.0002916689786367E-3</v>
      </c>
      <c r="AE128" s="196">
        <f>ABS(_xll.RtGet(SourceAlias,$J128,"ASK")-L128)</f>
        <v>1.0002916689786367E-3</v>
      </c>
      <c r="AF128" s="195">
        <f>ABS(_xll.RtGet(SourceAlias,$N128,"BID")-O128)</f>
        <v>1.0006668768842708E-3</v>
      </c>
      <c r="AG128" s="195">
        <f>ABS(_xll.RtGet(SourceAlias,$N128,"ASK")-P128)</f>
        <v>1.0006668768842708E-3</v>
      </c>
      <c r="AH128" s="197">
        <f>ABS(_xll.RtGet(SourceAlias,$R128,"BID")-S128)</f>
        <v>1.0000000000491838E-3</v>
      </c>
      <c r="AI128" s="196">
        <f>ABS(_xll.RtGet(SourceAlias,$R128,"ASK")-T128)</f>
        <v>1.0000000000491838E-3</v>
      </c>
      <c r="AJ128" s="195">
        <f>ABS(_xll.RtGet(SourceAlias,$V128,"BID")-W128)</f>
        <v>9.999999998830944E-4</v>
      </c>
      <c r="AK128" s="196">
        <f>ABS(_xll.RtGet(SourceAlias,$V128,"ASK")-X128)</f>
        <v>9.999999998830944E-4</v>
      </c>
    </row>
    <row r="129" spans="1:37" hidden="1" outlineLevel="1" x14ac:dyDescent="0.2">
      <c r="A129" s="71" t="str">
        <f>Pricing!$A129</f>
        <v>51Y</v>
      </c>
      <c r="B129" s="152" t="s">
        <v>181</v>
      </c>
      <c r="C129" s="153">
        <f>Pricing!$B129*100</f>
        <v>2.5095730747955658</v>
      </c>
      <c r="D129" s="153">
        <f>Pricing!$B129*100</f>
        <v>2.5095730747955658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2.6127140129480737</v>
      </c>
      <c r="H129" s="153">
        <f>Pricing!$C129*100</f>
        <v>2.6127140129480737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2.7116104649094144</v>
      </c>
      <c r="L129" s="153">
        <f>Pricing!$D129*100</f>
        <v>2.7116104649094144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2.8385112365842149</v>
      </c>
      <c r="P129" s="153">
        <f>Pricing!$E129*100</f>
        <v>2.8385112365842149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tr">
        <f t="shared" si="9"/>
        <v>USD_CURVE_STD_51Y</v>
      </c>
      <c r="S129" s="153">
        <f>Pricing!$F129*100</f>
        <v>2.6129670271469005</v>
      </c>
      <c r="T129" s="153">
        <f>Pricing!$F129*100</f>
        <v>2.6129670271469005</v>
      </c>
      <c r="U129" s="154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2" t="s">
        <v>640</v>
      </c>
      <c r="W129" s="153">
        <f>Pricing!$G129*100</f>
        <v>2.3992496084431667</v>
      </c>
      <c r="X129" s="153">
        <f>Pricing!$G129*100</f>
        <v>2.3992496084431667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182</v>
      </c>
      <c r="C130" s="153">
        <f>Pricing!$B130*100</f>
        <v>2.5073699092893258</v>
      </c>
      <c r="D130" s="153">
        <f>Pricing!$B130*100</f>
        <v>2.5073699092893258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2.6105116544713294</v>
      </c>
      <c r="H130" s="153">
        <f>Pricing!$C130*100</f>
        <v>2.6105116544713294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2.7094078302315783</v>
      </c>
      <c r="L130" s="153">
        <f>Pricing!$D130*100</f>
        <v>2.7094078302315783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2.8363086633522578</v>
      </c>
      <c r="P130" s="153">
        <f>Pricing!$E130*100</f>
        <v>2.8363086633522578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tr">
        <f t="shared" si="9"/>
        <v>USD_CURVE_STD_52Y</v>
      </c>
      <c r="S130" s="153">
        <f>Pricing!$F130*100</f>
        <v>2.6110093651963142</v>
      </c>
      <c r="T130" s="153">
        <f>Pricing!$F130*100</f>
        <v>2.6110093651963142</v>
      </c>
      <c r="U130" s="154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2" t="s">
        <v>641</v>
      </c>
      <c r="W130" s="153">
        <f>Pricing!$G130*100</f>
        <v>2.3975634697596471</v>
      </c>
      <c r="X130" s="153">
        <f>Pricing!$G130*100</f>
        <v>2.3975634697596471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183</v>
      </c>
      <c r="C131" s="153">
        <f>Pricing!$B131*100</f>
        <v>2.5052711190387864</v>
      </c>
      <c r="D131" s="153">
        <f>Pricing!$B131*100</f>
        <v>2.5052711190387864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2.608413511052218</v>
      </c>
      <c r="H131" s="153">
        <f>Pricing!$C131*100</f>
        <v>2.608413511052218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2.7073091267087044</v>
      </c>
      <c r="L131" s="153">
        <f>Pricing!$D131*100</f>
        <v>2.7073091267087044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2.8342093540262172</v>
      </c>
      <c r="P131" s="153">
        <f>Pricing!$E131*100</f>
        <v>2.8342093540262172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tr">
        <f t="shared" si="9"/>
        <v>USD_CURVE_STD_53Y</v>
      </c>
      <c r="S131" s="153">
        <f>Pricing!$F131*100</f>
        <v>2.6091448987299355</v>
      </c>
      <c r="T131" s="153">
        <f>Pricing!$F131*100</f>
        <v>2.6091448987299355</v>
      </c>
      <c r="U131" s="154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2" t="s">
        <v>642</v>
      </c>
      <c r="W131" s="153">
        <f>Pricing!$G131*100</f>
        <v>2.3959568071792927</v>
      </c>
      <c r="X131" s="153">
        <f>Pricing!$G131*100</f>
        <v>2.3959568071792927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184</v>
      </c>
      <c r="C132" s="153">
        <f>Pricing!$B132*100</f>
        <v>2.503251076063485</v>
      </c>
      <c r="D132" s="153">
        <f>Pricing!$B132*100</f>
        <v>2.503251076063485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2.6063941306107536</v>
      </c>
      <c r="H132" s="153">
        <f>Pricing!$C132*100</f>
        <v>2.6063941306107536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2.7052891561987242</v>
      </c>
      <c r="L132" s="153">
        <f>Pricing!$D132*100</f>
        <v>2.7052891561987242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2.8321886657194466</v>
      </c>
      <c r="P132" s="153">
        <f>Pricing!$E132*100</f>
        <v>2.8321886657194466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tr">
        <f t="shared" si="9"/>
        <v>USD_CURVE_STD_54Y</v>
      </c>
      <c r="S132" s="153">
        <f>Pricing!$F132*100</f>
        <v>2.6073512848266209</v>
      </c>
      <c r="T132" s="153">
        <f>Pricing!$F132*100</f>
        <v>2.6073512848266209</v>
      </c>
      <c r="U132" s="154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2" t="s">
        <v>643</v>
      </c>
      <c r="W132" s="153">
        <f>Pricing!$G132*100</f>
        <v>2.394410558368782</v>
      </c>
      <c r="X132" s="153">
        <f>Pricing!$G132*100</f>
        <v>2.394410558368782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185</v>
      </c>
      <c r="C133" s="153">
        <f>Pricing!$B133*100</f>
        <v>2.5013104952988061</v>
      </c>
      <c r="D133" s="153">
        <f>Pricing!$B133*100</f>
        <v>2.5013104952988061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2.6044541852767438</v>
      </c>
      <c r="H133" s="153">
        <f>Pricing!$C133*100</f>
        <v>2.6044541852767438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2.7033485548882226</v>
      </c>
      <c r="L133" s="153">
        <f>Pricing!$D133*100</f>
        <v>2.7033485548882226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2.8302471649343932</v>
      </c>
      <c r="P133" s="153">
        <f>Pricing!$E133*100</f>
        <v>2.8302471649343932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tr">
        <f t="shared" si="9"/>
        <v>USD_CURVE_STD_55Y</v>
      </c>
      <c r="S133" s="153">
        <f>Pricing!$F133*100</f>
        <v>2.605629020730746</v>
      </c>
      <c r="T133" s="153">
        <f>Pricing!$F133*100</f>
        <v>2.605629020730746</v>
      </c>
      <c r="U133" s="154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2" t="s">
        <v>644</v>
      </c>
      <c r="W133" s="153">
        <f>Pricing!$G133*100</f>
        <v>2.3929251333821946</v>
      </c>
      <c r="X133" s="153">
        <f>Pricing!$G133*100</f>
        <v>2.3929251333821946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186</v>
      </c>
      <c r="C134" s="153">
        <f>Pricing!$B134*100</f>
        <v>2.4994452315623685</v>
      </c>
      <c r="D134" s="153">
        <f>Pricing!$B134*100</f>
        <v>2.4994452315623685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2.6025895332298306</v>
      </c>
      <c r="H134" s="153">
        <f>Pricing!$C134*100</f>
        <v>2.6025895332298306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2.7014832003019835</v>
      </c>
      <c r="L134" s="153">
        <f>Pricing!$D134*100</f>
        <v>2.7014832003019835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2.8283807761516599</v>
      </c>
      <c r="P134" s="153">
        <f>Pricing!$E134*100</f>
        <v>2.8283807761516599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tr">
        <f t="shared" si="9"/>
        <v>USD_CURVE_STD_56Y</v>
      </c>
      <c r="S134" s="153">
        <f>Pricing!$F134*100</f>
        <v>2.6039743992057569</v>
      </c>
      <c r="T134" s="153">
        <f>Pricing!$F134*100</f>
        <v>2.6039743992057569</v>
      </c>
      <c r="U134" s="154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2" t="s">
        <v>645</v>
      </c>
      <c r="W134" s="153">
        <f>Pricing!$G134*100</f>
        <v>2.3914973608088124</v>
      </c>
      <c r="X134" s="153">
        <f>Pricing!$G134*100</f>
        <v>2.3914973608088124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187</v>
      </c>
      <c r="C135" s="153">
        <f>Pricing!$B135*100</f>
        <v>2.4976388709639359</v>
      </c>
      <c r="D135" s="153">
        <f>Pricing!$B135*100</f>
        <v>2.4976388709639359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2.6007838735385733</v>
      </c>
      <c r="H135" s="153">
        <f>Pricing!$C135*100</f>
        <v>2.6007838735385733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2.6996769557917566</v>
      </c>
      <c r="L135" s="153">
        <f>Pricing!$D135*100</f>
        <v>2.6996769557917566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2.8265737239917241</v>
      </c>
      <c r="P135" s="153">
        <f>Pricing!$E135*100</f>
        <v>2.8265737239917241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tr">
        <f t="shared" si="9"/>
        <v>USD_CURVE_STD_57Y</v>
      </c>
      <c r="S135" s="153">
        <f>Pricing!$F135*100</f>
        <v>2.6023731275982636</v>
      </c>
      <c r="T135" s="153">
        <f>Pricing!$F135*100</f>
        <v>2.6023731275982636</v>
      </c>
      <c r="U135" s="154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2" t="s">
        <v>646</v>
      </c>
      <c r="W135" s="153">
        <f>Pricing!$G135*100</f>
        <v>2.390115037572607</v>
      </c>
      <c r="X135" s="153">
        <f>Pricing!$G135*100</f>
        <v>2.390115037572607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188</v>
      </c>
      <c r="C136" s="153">
        <f>Pricing!$B136*100</f>
        <v>2.49591746330867</v>
      </c>
      <c r="D136" s="153">
        <f>Pricing!$B136*100</f>
        <v>2.49591746330867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2.599062994354707</v>
      </c>
      <c r="H136" s="153">
        <f>Pricing!$C136*100</f>
        <v>2.599062994354707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2.6979552832225262</v>
      </c>
      <c r="L136" s="153">
        <f>Pricing!$D136*100</f>
        <v>2.6979552832225262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2.8248507686120981</v>
      </c>
      <c r="P136" s="153">
        <f>Pricing!$E136*100</f>
        <v>2.8248507686120981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tr">
        <f t="shared" si="9"/>
        <v>USD_CURVE_STD_58Y</v>
      </c>
      <c r="S136" s="153">
        <f>Pricing!$F136*100</f>
        <v>2.600847589709403</v>
      </c>
      <c r="T136" s="153">
        <f>Pricing!$F136*100</f>
        <v>2.600847589709403</v>
      </c>
      <c r="U136" s="154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2" t="s">
        <v>647</v>
      </c>
      <c r="W136" s="153">
        <f>Pricing!$G136*100</f>
        <v>2.3887972615070665</v>
      </c>
      <c r="X136" s="153">
        <f>Pricing!$G136*100</f>
        <v>2.3887972615070665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189</v>
      </c>
      <c r="C137" s="153">
        <f>Pricing!$B137*100</f>
        <v>2.4942601833145237</v>
      </c>
      <c r="D137" s="153">
        <f>Pricing!$B137*100</f>
        <v>2.4942601833145237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2.5974062237571207</v>
      </c>
      <c r="H137" s="153">
        <f>Pricing!$C137*100</f>
        <v>2.5974062237571207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2.6962977230958476</v>
      </c>
      <c r="L137" s="153">
        <f>Pricing!$D137*100</f>
        <v>2.6962977230958476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2.8231919112344843</v>
      </c>
      <c r="P137" s="153">
        <f>Pricing!$E137*100</f>
        <v>2.8231919112344843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tr">
        <f t="shared" si="9"/>
        <v>USD_CURVE_STD_59Y</v>
      </c>
      <c r="S137" s="153">
        <f>Pricing!$F137*100</f>
        <v>2.5993796737957249</v>
      </c>
      <c r="T137" s="153">
        <f>Pricing!$F137*100</f>
        <v>2.5993796737957249</v>
      </c>
      <c r="U137" s="154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2" t="s">
        <v>648</v>
      </c>
      <c r="W137" s="153">
        <f>Pricing!$G137*100</f>
        <v>2.3875285768142458</v>
      </c>
      <c r="X137" s="153">
        <f>Pricing!$G137*100</f>
        <v>2.3875285768142458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190</v>
      </c>
      <c r="C138" s="156">
        <f>Pricing!$B138*100</f>
        <v>2.4926601718943608</v>
      </c>
      <c r="D138" s="156">
        <f>Pricing!$B138*100</f>
        <v>2.4926601718943608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2.5958067368305784</v>
      </c>
      <c r="H138" s="156">
        <f>Pricing!$C138*100</f>
        <v>2.5958067368305784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2.6946975073763175</v>
      </c>
      <c r="L138" s="156">
        <f>Pricing!$D138*100</f>
        <v>2.6946975073763175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2.8215905114218973</v>
      </c>
      <c r="P138" s="156">
        <f>Pricing!$E138*100</f>
        <v>2.8215905114218973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tr">
        <f t="shared" si="9"/>
        <v>USD_CURVE_STD_60Y</v>
      </c>
      <c r="S138" s="156">
        <f>Pricing!$F138*100</f>
        <v>2.5979633594692224</v>
      </c>
      <c r="T138" s="156">
        <f>Pricing!$F138*100</f>
        <v>2.5979633594692224</v>
      </c>
      <c r="U138" s="157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5" t="s">
        <v>621</v>
      </c>
      <c r="W138" s="156">
        <f>Pricing!$G138*100</f>
        <v>2.3863038416339442</v>
      </c>
      <c r="X138" s="156">
        <f>Pricing!$G138*100</f>
        <v>2.3863038416339442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2.053576894360809E-3</v>
      </c>
      <c r="AA138" s="199">
        <f>ABS(_xll.RtGet(SourceAlias,$B138,"ASK")-D138)</f>
        <v>2.053576894360809E-3</v>
      </c>
      <c r="AB138" s="198">
        <f>ABS(_xll.RtGet(SourceAlias,$F138,"BID")-G138)</f>
        <v>2.0501158305781253E-3</v>
      </c>
      <c r="AC138" s="199">
        <f>ABS(_xll.RtGet(SourceAlias,$F138,"ASK")-H138)</f>
        <v>2.0501158305781253E-3</v>
      </c>
      <c r="AD138" s="198">
        <f>ABS(_xll.RtGet(SourceAlias,$J138,"BID")-K138)</f>
        <v>2.0503483763172348E-3</v>
      </c>
      <c r="AE138" s="199">
        <f>ABS(_xll.RtGet(SourceAlias,$J138,"ASK")-L138)</f>
        <v>2.0503483763172348E-3</v>
      </c>
      <c r="AF138" s="200">
        <f>ABS(_xll.RtGet(SourceAlias,$N138,"BID")-O138)</f>
        <v>2.0506474218970894E-3</v>
      </c>
      <c r="AG138" s="200">
        <f>ABS(_xll.RtGet(SourceAlias,$N138,"ASK")-P138)</f>
        <v>2.0506474218970894E-3</v>
      </c>
      <c r="AH138" s="198">
        <f>ABS(_xll.RtGet(SourceAlias,$R138,"BID")-S138)</f>
        <v>1.8237594692225301E-3</v>
      </c>
      <c r="AI138" s="199">
        <f>ABS(_xll.RtGet(SourceAlias,$R138,"ASK")-T138)</f>
        <v>1.8237594692225301E-3</v>
      </c>
      <c r="AJ138" s="200">
        <f>ABS(_xll.RtGet(SourceAlias,$V138,"BID")-W138)</f>
        <v>8.2207263394407093E-4</v>
      </c>
      <c r="AK138" s="199">
        <f>ABS(_xll.RtGet(SourceAlias,$V138,"ASK")-X138)</f>
        <v>8.2207263394407093E-4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JoinCalendar</vt:lpstr>
      <vt:lpstr>LiborCalendar</vt:lpstr>
      <vt:lpstr>LiveData</vt:lpstr>
      <vt:lpstr>LocalCalendar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ZANZI MADDALENA</cp:lastModifiedBy>
  <dcterms:created xsi:type="dcterms:W3CDTF">2007-12-05T15:05:28Z</dcterms:created>
  <dcterms:modified xsi:type="dcterms:W3CDTF">2015-03-10T12:19:57Z</dcterms:modified>
</cp:coreProperties>
</file>