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D\Gabriel\Capacitación\Data Science\LABS\PI02\"/>
    </mc:Choice>
  </mc:AlternateContent>
  <xr:revisionPtr revIDLastSave="0" documentId="13_ncr:1_{92BB3E5E-2484-4271-B870-0C56E6A1C0DD}" xr6:coauthVersionLast="36" xr6:coauthVersionMax="36" xr10:uidLastSave="{00000000-0000-0000-0000-000000000000}"/>
  <bookViews>
    <workbookView xWindow="0" yWindow="0" windowWidth="20490" windowHeight="8130" xr2:uid="{39218A93-275A-4099-AB09-3C3B11AB6A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8" i="1" l="1"/>
  <c r="CI7" i="1"/>
  <c r="BF45" i="1" l="1"/>
  <c r="BE45" i="1"/>
  <c r="BF40" i="1"/>
  <c r="BF41" i="1"/>
  <c r="AW45" i="1"/>
  <c r="AW44" i="1"/>
  <c r="BD42" i="1"/>
  <c r="BC42" i="1"/>
  <c r="BB42" i="1"/>
  <c r="BA42" i="1"/>
  <c r="AZ42" i="1"/>
  <c r="AY42" i="1"/>
  <c r="AX42" i="1"/>
  <c r="AW42" i="1"/>
  <c r="AV42" i="1"/>
  <c r="BD41" i="1"/>
  <c r="BD40" i="1"/>
  <c r="BD39" i="1"/>
  <c r="BD38" i="1"/>
  <c r="BD37" i="1"/>
  <c r="BD36" i="1"/>
  <c r="CI5" i="1"/>
  <c r="CI3" i="1"/>
  <c r="CI2" i="1"/>
  <c r="CI1" i="1"/>
  <c r="CD24" i="1"/>
  <c r="CD25" i="1"/>
  <c r="CD23" i="1"/>
  <c r="CD21" i="1"/>
  <c r="CD22" i="1"/>
  <c r="CD20" i="1"/>
  <c r="CD18" i="1"/>
  <c r="CD19" i="1"/>
  <c r="CD17" i="1"/>
  <c r="CD15" i="1"/>
  <c r="CD16" i="1"/>
  <c r="CD14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CD8" i="1"/>
  <c r="CD9" i="1"/>
  <c r="CD4" i="1"/>
  <c r="CD10" i="1" s="1"/>
  <c r="CD7" i="1"/>
  <c r="CD5" i="1"/>
  <c r="CD6" i="1"/>
  <c r="BI16" i="1"/>
  <c r="BJ16" i="1"/>
  <c r="BH16" i="1"/>
  <c r="BH17" i="1" s="1"/>
  <c r="BJ9" i="1"/>
  <c r="BI9" i="1"/>
  <c r="BI17" i="1" s="1"/>
  <c r="BH9" i="1"/>
  <c r="BK11" i="1"/>
  <c r="BK13" i="1"/>
  <c r="BK10" i="1"/>
  <c r="BK15" i="1"/>
  <c r="BK14" i="1"/>
  <c r="BK12" i="1"/>
  <c r="BK4" i="1"/>
  <c r="BK6" i="1"/>
  <c r="BK8" i="1"/>
  <c r="BK7" i="1"/>
  <c r="BK5" i="1"/>
  <c r="AS14" i="1"/>
  <c r="Z19" i="1"/>
  <c r="AE19" i="1"/>
  <c r="BJ17" i="1" l="1"/>
  <c r="BK9" i="1"/>
  <c r="BK16" i="1"/>
  <c r="BK17" i="1"/>
  <c r="AY21" i="1"/>
  <c r="BC30" i="1"/>
  <c r="BB30" i="1"/>
  <c r="BA30" i="1"/>
  <c r="AZ30" i="1"/>
  <c r="AY30" i="1"/>
  <c r="AX30" i="1"/>
  <c r="AW30" i="1"/>
  <c r="AV30" i="1"/>
  <c r="BD29" i="1"/>
  <c r="BD28" i="1"/>
  <c r="BD27" i="1"/>
  <c r="BD26" i="1"/>
  <c r="BB22" i="1"/>
  <c r="BD6" i="1"/>
  <c r="BD7" i="1"/>
  <c r="BD8" i="1"/>
  <c r="BD18" i="1"/>
  <c r="BD17" i="1"/>
  <c r="BD5" i="1"/>
  <c r="BD9" i="1"/>
  <c r="BD16" i="1"/>
  <c r="BD10" i="1"/>
  <c r="BD12" i="1"/>
  <c r="BD11" i="1"/>
  <c r="BD13" i="1"/>
  <c r="BD14" i="1"/>
  <c r="BD15" i="1"/>
  <c r="BD4" i="1"/>
  <c r="BC19" i="1"/>
  <c r="BB19" i="1"/>
  <c r="BA19" i="1"/>
  <c r="AW19" i="1"/>
  <c r="AW22" i="1" s="1"/>
  <c r="AX19" i="1"/>
  <c r="AY19" i="1"/>
  <c r="AZ19" i="1"/>
  <c r="AV19" i="1"/>
  <c r="AV21" i="1" s="1"/>
  <c r="J32" i="1"/>
  <c r="R42" i="1"/>
  <c r="R43" i="1"/>
  <c r="R44" i="1"/>
  <c r="R45" i="1"/>
  <c r="R46" i="1"/>
  <c r="R41" i="1"/>
  <c r="K47" i="1"/>
  <c r="L47" i="1"/>
  <c r="M47" i="1"/>
  <c r="N47" i="1"/>
  <c r="O47" i="1"/>
  <c r="P47" i="1"/>
  <c r="Q47" i="1"/>
  <c r="J47" i="1"/>
  <c r="BD30" i="1" l="1"/>
  <c r="BD19" i="1"/>
  <c r="R47" i="1"/>
  <c r="AR15" i="1" l="1"/>
  <c r="AR14" i="1"/>
  <c r="AR13" i="1"/>
  <c r="AR12" i="1"/>
  <c r="AR16" i="1" s="1"/>
  <c r="AR11" i="1"/>
  <c r="AR10" i="1"/>
  <c r="AR8" i="1"/>
  <c r="AR7" i="1"/>
  <c r="AR6" i="1"/>
  <c r="AR5" i="1"/>
  <c r="AR4" i="1"/>
  <c r="AO17" i="1"/>
  <c r="AQ16" i="1"/>
  <c r="AP16" i="1"/>
  <c r="AO16" i="1"/>
  <c r="AN16" i="1"/>
  <c r="AM16" i="1"/>
  <c r="AL16" i="1"/>
  <c r="AK16" i="1"/>
  <c r="AJ16" i="1"/>
  <c r="AQ9" i="1"/>
  <c r="AQ17" i="1" s="1"/>
  <c r="AP9" i="1"/>
  <c r="AP17" i="1" s="1"/>
  <c r="AO9" i="1"/>
  <c r="AN9" i="1"/>
  <c r="AN17" i="1" s="1"/>
  <c r="AM9" i="1"/>
  <c r="AM17" i="1" s="1"/>
  <c r="AL9" i="1"/>
  <c r="AL17" i="1" s="1"/>
  <c r="AK9" i="1"/>
  <c r="AK17" i="1" s="1"/>
  <c r="AJ9" i="1"/>
  <c r="AJ17" i="1" s="1"/>
  <c r="U21" i="1"/>
  <c r="U28" i="1"/>
  <c r="U20" i="1"/>
  <c r="N35" i="1"/>
  <c r="AG3" i="1"/>
  <c r="AR9" i="1" l="1"/>
  <c r="AS9" i="1" s="1"/>
  <c r="S29" i="1"/>
  <c r="R29" i="1"/>
  <c r="Q29" i="1"/>
  <c r="P29" i="1"/>
  <c r="O29" i="1"/>
  <c r="N29" i="1"/>
  <c r="N33" i="1" s="1"/>
  <c r="M29" i="1"/>
  <c r="L29" i="1"/>
  <c r="K29" i="1"/>
  <c r="AR17" i="1" l="1"/>
  <c r="Q33" i="1"/>
  <c r="Q35" i="1"/>
  <c r="N31" i="1"/>
  <c r="Q31" i="1"/>
  <c r="E5" i="1"/>
  <c r="E4" i="1"/>
  <c r="B8" i="1"/>
  <c r="G4" i="1" l="1"/>
  <c r="G5" i="1" s="1"/>
</calcChain>
</file>

<file path=xl/sharedStrings.xml><?xml version="1.0" encoding="utf-8"?>
<sst xmlns="http://schemas.openxmlformats.org/spreadsheetml/2006/main" count="240" uniqueCount="46">
  <si>
    <t>AÑO</t>
  </si>
  <si>
    <t>VICTIMAS</t>
  </si>
  <si>
    <t>TOTAL</t>
  </si>
  <si>
    <t>VICTIMA</t>
  </si>
  <si>
    <t>AUTO</t>
  </si>
  <si>
    <t>BICICLETA</t>
  </si>
  <si>
    <t>CARGAS</t>
  </si>
  <si>
    <t>MOTO</t>
  </si>
  <si>
    <t>MOVIL</t>
  </si>
  <si>
    <t>PASAJEROS</t>
  </si>
  <si>
    <t>PEATON</t>
  </si>
  <si>
    <t>SD</t>
  </si>
  <si>
    <t>SEXO</t>
  </si>
  <si>
    <t>FEMENINO</t>
  </si>
  <si>
    <t>CICLISTA</t>
  </si>
  <si>
    <t>CONDUCTOR</t>
  </si>
  <si>
    <t>PASAJERO_ACOMPAŃANTE</t>
  </si>
  <si>
    <t>MASCULINO</t>
  </si>
  <si>
    <t>TOTAL GENERAL</t>
  </si>
  <si>
    <t>MES</t>
  </si>
  <si>
    <t>ciclo_vida</t>
  </si>
  <si>
    <t>Adolescentes</t>
  </si>
  <si>
    <t>Adultos</t>
  </si>
  <si>
    <t>Ancianos</t>
  </si>
  <si>
    <t>Jóvenes</t>
  </si>
  <si>
    <t>Niños</t>
  </si>
  <si>
    <t>Infantes</t>
  </si>
  <si>
    <t>Ciclo de Vida</t>
  </si>
  <si>
    <t>TOTAL VICTIMAS</t>
  </si>
  <si>
    <t>TOTAL VICTIMAS MUJERES</t>
  </si>
  <si>
    <t>TOTAL VICTIMAS HOMBRES</t>
  </si>
  <si>
    <t>ROL</t>
  </si>
  <si>
    <t>Nińos</t>
  </si>
  <si>
    <t>COMUNA</t>
  </si>
  <si>
    <t>TIPO_DE_CALLE</t>
  </si>
  <si>
    <t>AUTOPISTA</t>
  </si>
  <si>
    <t>AVENIDA</t>
  </si>
  <si>
    <t>CALLE</t>
  </si>
  <si>
    <t>GRAL PAZ</t>
  </si>
  <si>
    <t>Horario</t>
  </si>
  <si>
    <t>Mañana</t>
  </si>
  <si>
    <t>Noche</t>
  </si>
  <si>
    <t>Tarde</t>
  </si>
  <si>
    <t>TIPO DE VIA</t>
  </si>
  <si>
    <t>Primer semestre</t>
  </si>
  <si>
    <t>Segundo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</si>
</sst>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onsolas"/>
      <family val="3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9" fontId="3" fillId="0" borderId="0" xfId="1" applyFont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1" fontId="7" fillId="0" borderId="2" xfId="0" applyNumberFormat="1" applyFont="1" applyBorder="1" applyAlignment="1">
      <alignment horizontal="center" wrapText="1"/>
    </xf>
    <xf numFmtId="0" fontId="9" fillId="0" borderId="0" xfId="0" applyFont="1"/>
    <xf numFmtId="0" fontId="10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3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/>
    <xf numFmtId="0" fontId="1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left" vertical="top"/>
    </xf>
    <xf numFmtId="0" fontId="12" fillId="11" borderId="8" xfId="0" applyFont="1" applyFill="1" applyBorder="1" applyAlignment="1">
      <alignment horizontal="left" vertical="center"/>
    </xf>
    <xf numFmtId="0" fontId="10" fillId="11" borderId="13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11" borderId="23" xfId="0" applyFont="1" applyFill="1" applyBorder="1" applyAlignment="1">
      <alignment horizontal="center" vertical="center"/>
    </xf>
    <xf numFmtId="0" fontId="10" fillId="12" borderId="24" xfId="0" applyFont="1" applyFill="1" applyBorder="1" applyAlignment="1">
      <alignment horizontal="center" vertical="center"/>
    </xf>
    <xf numFmtId="0" fontId="10" fillId="12" borderId="25" xfId="0" applyFont="1" applyFill="1" applyBorder="1" applyAlignment="1">
      <alignment horizontal="center" vertical="center"/>
    </xf>
    <xf numFmtId="0" fontId="10" fillId="12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6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25" xfId="0" applyFont="1" applyFill="1" applyBorder="1" applyAlignment="1">
      <alignment horizontal="center" vertical="center"/>
    </xf>
    <xf numFmtId="0" fontId="10" fillId="11" borderId="2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4" borderId="26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14" borderId="27" xfId="0" applyFont="1" applyFill="1" applyBorder="1" applyAlignment="1">
      <alignment horizontal="left" vertical="center"/>
    </xf>
    <xf numFmtId="0" fontId="10" fillId="14" borderId="28" xfId="0" applyFont="1" applyFill="1" applyBorder="1" applyAlignment="1">
      <alignment horizontal="left" vertical="center"/>
    </xf>
    <xf numFmtId="0" fontId="10" fillId="14" borderId="29" xfId="0" applyFont="1" applyFill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10" fillId="12" borderId="27" xfId="0" applyFont="1" applyFill="1" applyBorder="1" applyAlignment="1">
      <alignment horizontal="left" vertical="center"/>
    </xf>
    <xf numFmtId="0" fontId="10" fillId="12" borderId="28" xfId="0" applyFont="1" applyFill="1" applyBorder="1" applyAlignment="1">
      <alignment horizontal="left" vertical="center"/>
    </xf>
    <xf numFmtId="0" fontId="10" fillId="12" borderId="29" xfId="0" applyFont="1" applyFill="1" applyBorder="1" applyAlignment="1">
      <alignment horizontal="left" vertical="center"/>
    </xf>
    <xf numFmtId="0" fontId="10" fillId="13" borderId="27" xfId="0" applyFont="1" applyFill="1" applyBorder="1" applyAlignment="1">
      <alignment horizontal="left" vertical="center"/>
    </xf>
    <xf numFmtId="0" fontId="10" fillId="13" borderId="28" xfId="0" applyFont="1" applyFill="1" applyBorder="1" applyAlignment="1">
      <alignment horizontal="left" vertical="center"/>
    </xf>
    <xf numFmtId="0" fontId="10" fillId="13" borderId="29" xfId="0" applyFont="1" applyFill="1" applyBorder="1" applyAlignment="1">
      <alignment horizontal="left" vertical="center"/>
    </xf>
    <xf numFmtId="0" fontId="10" fillId="11" borderId="27" xfId="0" applyFont="1" applyFill="1" applyBorder="1" applyAlignment="1">
      <alignment horizontal="left" vertical="center"/>
    </xf>
    <xf numFmtId="0" fontId="10" fillId="11" borderId="28" xfId="0" applyFont="1" applyFill="1" applyBorder="1" applyAlignment="1">
      <alignment horizontal="left" vertical="center"/>
    </xf>
    <xf numFmtId="0" fontId="10" fillId="11" borderId="29" xfId="0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0" fillId="5" borderId="7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BDDE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231F-6BB6-48AE-93D7-BD865F2ABA75}">
  <dimension ref="A1:CI47"/>
  <sheetViews>
    <sheetView showGridLines="0" tabSelected="1" topLeftCell="BN1" zoomScaleNormal="100" workbookViewId="0">
      <selection activeCell="CI8" sqref="CI8"/>
    </sheetView>
  </sheetViews>
  <sheetFormatPr baseColWidth="10" defaultRowHeight="15" x14ac:dyDescent="0.25"/>
  <cols>
    <col min="1" max="1" width="6.5703125" style="1" bestFit="1" customWidth="1"/>
    <col min="2" max="2" width="9.7109375" style="1" bestFit="1" customWidth="1"/>
    <col min="3" max="8" width="11.42578125" style="1"/>
    <col min="9" max="9" width="10.85546875" style="1" customWidth="1"/>
    <col min="10" max="10" width="8.28515625" style="30" customWidth="1"/>
    <col min="11" max="11" width="13.5703125" style="1" bestFit="1" customWidth="1"/>
    <col min="12" max="12" width="11.140625" style="1" bestFit="1" customWidth="1"/>
    <col min="13" max="13" width="8.140625" style="1" customWidth="1"/>
    <col min="14" max="14" width="9.140625" style="1" customWidth="1"/>
    <col min="15" max="15" width="15.42578125" style="1" bestFit="1" customWidth="1"/>
    <col min="16" max="16" width="12.140625" style="1" bestFit="1" customWidth="1"/>
    <col min="17" max="17" width="5.140625" style="1" customWidth="1"/>
    <col min="18" max="18" width="8.85546875" style="1" bestFit="1" customWidth="1"/>
    <col min="19" max="19" width="7.28515625" style="1" customWidth="1"/>
    <col min="20" max="21" width="11.42578125" style="1"/>
    <col min="22" max="22" width="8.85546875" style="1" bestFit="1" customWidth="1"/>
    <col min="23" max="23" width="7.7109375" style="1" bestFit="1" customWidth="1"/>
    <col min="24" max="24" width="13.5703125" style="1" bestFit="1" customWidth="1"/>
    <col min="25" max="25" width="11.140625" style="1" bestFit="1" customWidth="1"/>
    <col min="26" max="26" width="8" style="1" bestFit="1" customWidth="1"/>
    <col min="27" max="27" width="8.42578125" style="1" bestFit="1" customWidth="1"/>
    <col min="28" max="28" width="15.42578125" style="1" bestFit="1" customWidth="1"/>
    <col min="29" max="29" width="10.85546875" style="1" bestFit="1" customWidth="1"/>
    <col min="30" max="30" width="4.5703125" style="1" bestFit="1" customWidth="1"/>
    <col min="31" max="31" width="8.85546875" style="1" bestFit="1" customWidth="1"/>
    <col min="32" max="33" width="11.42578125" style="1"/>
    <col min="34" max="34" width="17.28515625" style="1" customWidth="1"/>
    <col min="35" max="35" width="16.140625" style="30" bestFit="1" customWidth="1"/>
    <col min="36" max="36" width="7.7109375" style="1" bestFit="1" customWidth="1"/>
    <col min="37" max="37" width="13.5703125" style="1" bestFit="1" customWidth="1"/>
    <col min="38" max="38" width="11.140625" style="1" bestFit="1" customWidth="1"/>
    <col min="39" max="39" width="8" style="1" bestFit="1" customWidth="1"/>
    <col min="40" max="40" width="8.42578125" style="1" bestFit="1" customWidth="1"/>
    <col min="41" max="41" width="15.42578125" style="1" bestFit="1" customWidth="1"/>
    <col min="42" max="42" width="10.85546875" style="1" bestFit="1" customWidth="1"/>
    <col min="43" max="43" width="4.5703125" style="1" bestFit="1" customWidth="1"/>
    <col min="44" max="46" width="11.42578125" style="1"/>
    <col min="47" max="47" width="10.140625" style="1" customWidth="1"/>
    <col min="48" max="48" width="7.7109375" style="1" bestFit="1" customWidth="1"/>
    <col min="49" max="49" width="13.5703125" style="1" bestFit="1" customWidth="1"/>
    <col min="50" max="50" width="11.140625" style="1" bestFit="1" customWidth="1"/>
    <col min="51" max="51" width="8" style="1" bestFit="1" customWidth="1"/>
    <col min="52" max="52" width="8.42578125" style="1" bestFit="1" customWidth="1"/>
    <col min="53" max="53" width="15.42578125" style="1" bestFit="1" customWidth="1"/>
    <col min="54" max="54" width="10.85546875" style="1" bestFit="1" customWidth="1"/>
    <col min="55" max="55" width="4.5703125" style="1" bestFit="1" customWidth="1"/>
    <col min="56" max="56" width="8.85546875" style="1" bestFit="1" customWidth="1"/>
    <col min="57" max="57" width="11.42578125" style="1"/>
    <col min="58" max="58" width="15.140625" style="1" bestFit="1" customWidth="1"/>
    <col min="59" max="59" width="16.140625" style="30" bestFit="1" customWidth="1"/>
    <col min="60" max="60" width="9.85546875" style="1" bestFit="1" customWidth="1"/>
    <col min="61" max="61" width="7.5703125" style="1" bestFit="1" customWidth="1"/>
    <col min="62" max="62" width="8.42578125" style="1" bestFit="1" customWidth="1"/>
    <col min="63" max="63" width="8.85546875" style="1" bestFit="1" customWidth="1"/>
    <col min="64" max="64" width="11.42578125" style="1"/>
    <col min="65" max="65" width="15.5703125" style="81" customWidth="1"/>
    <col min="66" max="66" width="9.85546875" style="81" bestFit="1" customWidth="1"/>
    <col min="67" max="81" width="4.5703125" style="1" customWidth="1"/>
    <col min="82" max="82" width="8.85546875" style="1" bestFit="1" customWidth="1"/>
    <col min="83" max="16384" width="11.42578125" style="1"/>
  </cols>
  <sheetData>
    <row r="1" spans="1:87" ht="15.75" x14ac:dyDescent="0.25">
      <c r="A1" s="2" t="s">
        <v>0</v>
      </c>
      <c r="B1" s="3" t="s">
        <v>1</v>
      </c>
      <c r="I1" s="7"/>
      <c r="AH1" s="17"/>
      <c r="AI1" s="34"/>
      <c r="AJ1" s="17"/>
      <c r="AK1" s="17"/>
      <c r="AL1" s="17"/>
      <c r="AM1" s="17"/>
      <c r="AN1" s="17"/>
      <c r="AO1" s="17"/>
      <c r="AP1" s="17"/>
      <c r="AQ1" s="17"/>
      <c r="CG1" t="s">
        <v>44</v>
      </c>
      <c r="CH1" s="1">
        <v>52</v>
      </c>
      <c r="CI1" s="1">
        <f>+(CH1/CH3)*100000</f>
        <v>1.6663398077043863</v>
      </c>
    </row>
    <row r="2" spans="1:87" ht="15.75" customHeight="1" x14ac:dyDescent="0.25">
      <c r="A2" s="4">
        <v>2016</v>
      </c>
      <c r="B2" s="4">
        <v>130</v>
      </c>
      <c r="I2" s="9" t="s">
        <v>12</v>
      </c>
      <c r="J2" s="44" t="s">
        <v>3</v>
      </c>
      <c r="K2" s="10" t="s">
        <v>4</v>
      </c>
      <c r="L2" s="10" t="s">
        <v>5</v>
      </c>
      <c r="M2" s="10" t="s">
        <v>6</v>
      </c>
      <c r="N2" s="10" t="s">
        <v>7</v>
      </c>
      <c r="O2" s="10" t="s">
        <v>8</v>
      </c>
      <c r="P2" s="10" t="s">
        <v>9</v>
      </c>
      <c r="Q2" s="10" t="s">
        <v>10</v>
      </c>
      <c r="R2" s="10" t="s">
        <v>11</v>
      </c>
      <c r="S2" s="7" t="s">
        <v>2</v>
      </c>
      <c r="V2" s="17"/>
      <c r="W2" s="161" t="s">
        <v>3</v>
      </c>
      <c r="X2" s="162"/>
      <c r="Y2" s="162"/>
      <c r="Z2" s="162"/>
      <c r="AA2" s="162"/>
      <c r="AB2" s="162"/>
      <c r="AC2" s="162"/>
      <c r="AD2" s="163"/>
      <c r="AE2" s="17"/>
      <c r="AH2" s="17"/>
      <c r="AI2" s="34"/>
      <c r="AJ2" s="161" t="s">
        <v>3</v>
      </c>
      <c r="AK2" s="162"/>
      <c r="AL2" s="162"/>
      <c r="AM2" s="162"/>
      <c r="AN2" s="162"/>
      <c r="AO2" s="162"/>
      <c r="AP2" s="162"/>
      <c r="AQ2" s="163"/>
      <c r="AV2" s="158" t="s">
        <v>3</v>
      </c>
      <c r="AW2" s="159"/>
      <c r="AX2" s="159"/>
      <c r="AY2" s="159"/>
      <c r="AZ2" s="159"/>
      <c r="BA2" s="159"/>
      <c r="BB2" s="159"/>
      <c r="BC2" s="160"/>
      <c r="BH2" s="145" t="s">
        <v>39</v>
      </c>
      <c r="BI2" s="146"/>
      <c r="BJ2" s="147"/>
      <c r="BN2" s="133" t="s">
        <v>33</v>
      </c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5"/>
      <c r="CG2" t="s">
        <v>45</v>
      </c>
      <c r="CH2" s="1">
        <v>41</v>
      </c>
      <c r="CI2" s="1">
        <f>+(CH2/CH3)*100000</f>
        <v>1.3138448483823044</v>
      </c>
    </row>
    <row r="3" spans="1:87" ht="15.75" x14ac:dyDescent="0.25">
      <c r="A3" s="4">
        <v>2017</v>
      </c>
      <c r="B3" s="4">
        <v>133</v>
      </c>
      <c r="I3" s="166" t="s">
        <v>13</v>
      </c>
      <c r="J3" s="33" t="s">
        <v>14</v>
      </c>
      <c r="K3" s="16"/>
      <c r="L3" s="16">
        <v>47.285713999999999</v>
      </c>
      <c r="M3" s="16"/>
      <c r="N3" s="16"/>
      <c r="O3" s="16"/>
      <c r="P3" s="16"/>
      <c r="Q3" s="16"/>
      <c r="R3" s="16"/>
      <c r="S3" s="8"/>
      <c r="V3" s="26" t="s">
        <v>19</v>
      </c>
      <c r="W3" s="24" t="s">
        <v>4</v>
      </c>
      <c r="X3" s="24" t="s">
        <v>5</v>
      </c>
      <c r="Y3" s="24" t="s">
        <v>6</v>
      </c>
      <c r="Z3" s="24" t="s">
        <v>7</v>
      </c>
      <c r="AA3" s="24" t="s">
        <v>8</v>
      </c>
      <c r="AB3" s="24" t="s">
        <v>9</v>
      </c>
      <c r="AC3" s="24" t="s">
        <v>10</v>
      </c>
      <c r="AD3" s="25" t="s">
        <v>11</v>
      </c>
      <c r="AE3" s="28" t="s">
        <v>2</v>
      </c>
      <c r="AG3" s="6">
        <f>73/280</f>
        <v>0.26071428571428573</v>
      </c>
      <c r="AH3" s="18" t="s">
        <v>12</v>
      </c>
      <c r="AI3" s="35" t="s">
        <v>27</v>
      </c>
      <c r="AJ3" s="24" t="s">
        <v>4</v>
      </c>
      <c r="AK3" s="24" t="s">
        <v>5</v>
      </c>
      <c r="AL3" s="24" t="s">
        <v>6</v>
      </c>
      <c r="AM3" s="24" t="s">
        <v>7</v>
      </c>
      <c r="AN3" s="24" t="s">
        <v>8</v>
      </c>
      <c r="AO3" s="24" t="s">
        <v>9</v>
      </c>
      <c r="AP3" s="24" t="s">
        <v>10</v>
      </c>
      <c r="AQ3" s="25" t="s">
        <v>11</v>
      </c>
      <c r="AR3" s="37" t="s">
        <v>2</v>
      </c>
      <c r="AU3" s="55" t="s">
        <v>33</v>
      </c>
      <c r="AV3" s="58" t="s">
        <v>4</v>
      </c>
      <c r="AW3" s="58" t="s">
        <v>5</v>
      </c>
      <c r="AX3" s="58" t="s">
        <v>6</v>
      </c>
      <c r="AY3" s="58" t="s">
        <v>7</v>
      </c>
      <c r="AZ3" s="58" t="s">
        <v>8</v>
      </c>
      <c r="BA3" s="58" t="s">
        <v>9</v>
      </c>
      <c r="BB3" s="58" t="s">
        <v>10</v>
      </c>
      <c r="BC3" s="59" t="s">
        <v>11</v>
      </c>
      <c r="BD3" s="55" t="s">
        <v>2</v>
      </c>
      <c r="BF3" s="18" t="s">
        <v>12</v>
      </c>
      <c r="BG3" s="35" t="s">
        <v>20</v>
      </c>
      <c r="BH3" s="73" t="s">
        <v>40</v>
      </c>
      <c r="BI3" s="73" t="s">
        <v>42</v>
      </c>
      <c r="BJ3" s="73" t="s">
        <v>41</v>
      </c>
      <c r="BK3" s="68" t="s">
        <v>2</v>
      </c>
      <c r="BM3" s="74" t="s">
        <v>27</v>
      </c>
      <c r="BN3" s="85">
        <v>1</v>
      </c>
      <c r="BO3" s="85">
        <v>10</v>
      </c>
      <c r="BP3" s="85">
        <v>11</v>
      </c>
      <c r="BQ3" s="85">
        <v>12</v>
      </c>
      <c r="BR3" s="85">
        <v>13</v>
      </c>
      <c r="BS3" s="85">
        <v>14</v>
      </c>
      <c r="BT3" s="85">
        <v>15</v>
      </c>
      <c r="BU3" s="85">
        <v>2</v>
      </c>
      <c r="BV3" s="85">
        <v>3</v>
      </c>
      <c r="BW3" s="85">
        <v>4</v>
      </c>
      <c r="BX3" s="85">
        <v>5</v>
      </c>
      <c r="BY3" s="85">
        <v>6</v>
      </c>
      <c r="BZ3" s="85">
        <v>7</v>
      </c>
      <c r="CA3" s="85">
        <v>8</v>
      </c>
      <c r="CB3" s="85">
        <v>9</v>
      </c>
      <c r="CC3" s="86">
        <v>15</v>
      </c>
      <c r="CD3" s="83" t="s">
        <v>2</v>
      </c>
      <c r="CH3" s="1">
        <v>3120612</v>
      </c>
      <c r="CI3" s="1">
        <f>+CI2-CI1</f>
        <v>-0.35249495932208186</v>
      </c>
    </row>
    <row r="4" spans="1:87" ht="18" x14ac:dyDescent="0.25">
      <c r="A4" s="4">
        <v>2018</v>
      </c>
      <c r="B4" s="4">
        <v>141</v>
      </c>
      <c r="E4" s="1">
        <f>AVERAGE(B2:B4)</f>
        <v>134.66666666666666</v>
      </c>
      <c r="G4" s="1">
        <f>+E5-E4</f>
        <v>-47.999999999999986</v>
      </c>
      <c r="I4" s="167"/>
      <c r="J4" s="33" t="s">
        <v>15</v>
      </c>
      <c r="K4" s="16">
        <v>48.8</v>
      </c>
      <c r="L4" s="16"/>
      <c r="M4" s="16"/>
      <c r="N4" s="16">
        <v>36.933332999999998</v>
      </c>
      <c r="O4" s="16"/>
      <c r="P4" s="16"/>
      <c r="Q4" s="16"/>
      <c r="R4" s="16"/>
      <c r="S4" s="8"/>
      <c r="V4" s="26">
        <v>1</v>
      </c>
      <c r="W4" s="20">
        <v>4</v>
      </c>
      <c r="X4" s="20">
        <v>2</v>
      </c>
      <c r="Y4" s="20">
        <v>1</v>
      </c>
      <c r="Z4" s="20">
        <v>38</v>
      </c>
      <c r="AA4" s="20"/>
      <c r="AB4" s="20"/>
      <c r="AC4" s="20">
        <v>15</v>
      </c>
      <c r="AD4" s="21"/>
      <c r="AE4" s="28">
        <v>60</v>
      </c>
      <c r="AH4" s="178" t="s">
        <v>13</v>
      </c>
      <c r="AI4" s="39" t="s">
        <v>25</v>
      </c>
      <c r="AJ4" s="36"/>
      <c r="AK4" s="36"/>
      <c r="AL4" s="36"/>
      <c r="AM4" s="36"/>
      <c r="AN4" s="36"/>
      <c r="AO4" s="36"/>
      <c r="AP4" s="36">
        <v>1</v>
      </c>
      <c r="AQ4" s="36"/>
      <c r="AR4" s="42">
        <f>SUM(AJ4:AQ4)</f>
        <v>1</v>
      </c>
      <c r="AU4" s="26">
        <v>1</v>
      </c>
      <c r="AV4" s="20">
        <v>5</v>
      </c>
      <c r="AW4" s="20">
        <v>3</v>
      </c>
      <c r="AX4" s="20">
        <v>1</v>
      </c>
      <c r="AY4" s="54">
        <v>32</v>
      </c>
      <c r="AZ4" s="20">
        <v>1</v>
      </c>
      <c r="BA4" s="20"/>
      <c r="BB4" s="54">
        <v>43</v>
      </c>
      <c r="BC4" s="20"/>
      <c r="BD4" s="62">
        <f t="shared" ref="BD4:BD18" si="0">SUM(AV4:BC4)</f>
        <v>85</v>
      </c>
      <c r="BF4" s="148" t="s">
        <v>13</v>
      </c>
      <c r="BG4" s="68" t="s">
        <v>25</v>
      </c>
      <c r="BH4" s="20"/>
      <c r="BI4" s="20">
        <v>1</v>
      </c>
      <c r="BJ4" s="20"/>
      <c r="BK4" s="71">
        <f>SUM(BH4:BJ4)</f>
        <v>1</v>
      </c>
      <c r="BM4" s="74" t="s">
        <v>26</v>
      </c>
      <c r="BN4" s="20"/>
      <c r="BO4" s="20"/>
      <c r="BP4" s="20"/>
      <c r="BQ4" s="20"/>
      <c r="BR4" s="20"/>
      <c r="BS4" s="20"/>
      <c r="BT4" s="20"/>
      <c r="BU4" s="20"/>
      <c r="BV4" s="20"/>
      <c r="BW4" s="20">
        <v>1</v>
      </c>
      <c r="BX4" s="20"/>
      <c r="BY4" s="20"/>
      <c r="BZ4" s="20">
        <v>3</v>
      </c>
      <c r="CA4" s="20"/>
      <c r="CB4" s="20">
        <v>1</v>
      </c>
      <c r="CC4" s="36">
        <v>2</v>
      </c>
      <c r="CD4" s="83">
        <f t="shared" ref="CD4:CD9" si="1">SUM(BN4:CC4)</f>
        <v>7</v>
      </c>
      <c r="CE4" s="1">
        <v>1</v>
      </c>
    </row>
    <row r="5" spans="1:87" ht="18" x14ac:dyDescent="0.25">
      <c r="A5" s="4">
        <v>2019</v>
      </c>
      <c r="B5" s="4">
        <v>92</v>
      </c>
      <c r="E5" s="1">
        <f>AVERAGE(B5:B7)</f>
        <v>86.666666666666671</v>
      </c>
      <c r="G5" s="6">
        <f>+G4/E4</f>
        <v>-0.35643564356435636</v>
      </c>
      <c r="I5" s="167"/>
      <c r="J5" s="33" t="s">
        <v>16</v>
      </c>
      <c r="K5" s="16">
        <v>39.200000000000003</v>
      </c>
      <c r="L5" s="16"/>
      <c r="M5" s="16"/>
      <c r="N5" s="16">
        <v>24.666667</v>
      </c>
      <c r="O5" s="16"/>
      <c r="P5" s="16">
        <v>73.666667000000004</v>
      </c>
      <c r="Q5" s="16"/>
      <c r="R5" s="16"/>
      <c r="S5" s="8"/>
      <c r="V5" s="26">
        <v>2</v>
      </c>
      <c r="W5" s="20">
        <v>8</v>
      </c>
      <c r="X5" s="20"/>
      <c r="Y5" s="20"/>
      <c r="Z5" s="20">
        <v>24</v>
      </c>
      <c r="AA5" s="20"/>
      <c r="AB5" s="20">
        <v>1</v>
      </c>
      <c r="AC5" s="20">
        <v>20</v>
      </c>
      <c r="AD5" s="21"/>
      <c r="AE5" s="28">
        <v>53</v>
      </c>
      <c r="AH5" s="179"/>
      <c r="AI5" s="39" t="s">
        <v>21</v>
      </c>
      <c r="AJ5" s="36">
        <v>1</v>
      </c>
      <c r="AK5" s="36"/>
      <c r="AL5" s="36"/>
      <c r="AM5" s="36">
        <v>2</v>
      </c>
      <c r="AN5" s="36"/>
      <c r="AO5" s="36"/>
      <c r="AP5" s="36">
        <v>2</v>
      </c>
      <c r="AQ5" s="36"/>
      <c r="AR5" s="42">
        <f t="shared" ref="AR5:AR8" si="2">SUM(AJ5:AQ5)</f>
        <v>5</v>
      </c>
      <c r="AU5" s="26">
        <v>4</v>
      </c>
      <c r="AV5" s="20">
        <v>6</v>
      </c>
      <c r="AW5" s="20">
        <v>5</v>
      </c>
      <c r="AX5" s="20">
        <v>2</v>
      </c>
      <c r="AY5" s="54">
        <v>30</v>
      </c>
      <c r="AZ5" s="20">
        <v>2</v>
      </c>
      <c r="BA5" s="20">
        <v>1</v>
      </c>
      <c r="BB5" s="54">
        <v>29</v>
      </c>
      <c r="BC5" s="20"/>
      <c r="BD5" s="63">
        <f t="shared" si="0"/>
        <v>75</v>
      </c>
      <c r="BF5" s="149"/>
      <c r="BG5" s="68" t="s">
        <v>21</v>
      </c>
      <c r="BH5" s="20">
        <v>1</v>
      </c>
      <c r="BI5" s="20">
        <v>1</v>
      </c>
      <c r="BJ5" s="20">
        <v>3</v>
      </c>
      <c r="BK5" s="71">
        <f>SUM(BH5:BJ5)</f>
        <v>5</v>
      </c>
      <c r="BM5" s="74" t="s">
        <v>25</v>
      </c>
      <c r="BN5" s="20"/>
      <c r="BO5" s="20"/>
      <c r="BP5" s="20"/>
      <c r="BQ5" s="20">
        <v>1</v>
      </c>
      <c r="BR5" s="20"/>
      <c r="BS5" s="20"/>
      <c r="BT5" s="20">
        <v>1</v>
      </c>
      <c r="BU5" s="20"/>
      <c r="BV5" s="20">
        <v>1</v>
      </c>
      <c r="BW5" s="20"/>
      <c r="BX5" s="20"/>
      <c r="BY5" s="20"/>
      <c r="BZ5" s="20"/>
      <c r="CA5" s="20"/>
      <c r="CB5" s="20">
        <v>1</v>
      </c>
      <c r="CC5" s="36"/>
      <c r="CD5" s="83">
        <f t="shared" si="1"/>
        <v>4</v>
      </c>
      <c r="CE5" s="1">
        <v>2</v>
      </c>
      <c r="CI5" s="6">
        <f>+CI3/CI1</f>
        <v>-0.21153846153846162</v>
      </c>
    </row>
    <row r="6" spans="1:87" ht="18" x14ac:dyDescent="0.25">
      <c r="A6" s="4">
        <v>2020</v>
      </c>
      <c r="B6" s="4">
        <v>75</v>
      </c>
      <c r="I6" s="167"/>
      <c r="J6" s="33" t="s">
        <v>10</v>
      </c>
      <c r="K6" s="16"/>
      <c r="L6" s="16"/>
      <c r="M6" s="16"/>
      <c r="N6" s="16"/>
      <c r="O6" s="16"/>
      <c r="P6" s="16"/>
      <c r="Q6" s="16">
        <v>58.84375</v>
      </c>
      <c r="R6" s="16"/>
      <c r="S6" s="8"/>
      <c r="V6" s="26">
        <v>3</v>
      </c>
      <c r="W6" s="20">
        <v>10</v>
      </c>
      <c r="X6" s="20">
        <v>2</v>
      </c>
      <c r="Y6" s="20"/>
      <c r="Z6" s="20">
        <v>20</v>
      </c>
      <c r="AA6" s="20">
        <v>2</v>
      </c>
      <c r="AB6" s="20"/>
      <c r="AC6" s="20">
        <v>14</v>
      </c>
      <c r="AD6" s="21">
        <v>1</v>
      </c>
      <c r="AE6" s="28">
        <v>49</v>
      </c>
      <c r="AH6" s="179"/>
      <c r="AI6" s="39" t="s">
        <v>24</v>
      </c>
      <c r="AJ6" s="36">
        <v>3</v>
      </c>
      <c r="AK6" s="36">
        <v>1</v>
      </c>
      <c r="AL6" s="36"/>
      <c r="AM6" s="36">
        <v>15</v>
      </c>
      <c r="AN6" s="36"/>
      <c r="AO6" s="36"/>
      <c r="AP6" s="36">
        <v>6</v>
      </c>
      <c r="AQ6" s="36"/>
      <c r="AR6" s="42">
        <f t="shared" si="2"/>
        <v>25</v>
      </c>
      <c r="AU6" s="26">
        <v>9</v>
      </c>
      <c r="AV6" s="54">
        <v>20</v>
      </c>
      <c r="AW6" s="20">
        <v>3</v>
      </c>
      <c r="AX6" s="20">
        <v>2</v>
      </c>
      <c r="AY6" s="54">
        <v>21</v>
      </c>
      <c r="AZ6" s="20"/>
      <c r="BA6" s="20"/>
      <c r="BB6" s="54">
        <v>22</v>
      </c>
      <c r="BC6" s="20">
        <v>4</v>
      </c>
      <c r="BD6" s="63">
        <f t="shared" si="0"/>
        <v>72</v>
      </c>
      <c r="BF6" s="149"/>
      <c r="BG6" s="68" t="s">
        <v>24</v>
      </c>
      <c r="BH6" s="20">
        <v>8</v>
      </c>
      <c r="BI6" s="20">
        <v>4</v>
      </c>
      <c r="BJ6" s="20">
        <v>13</v>
      </c>
      <c r="BK6" s="71">
        <f>SUM(BH6:BJ6)</f>
        <v>25</v>
      </c>
      <c r="BM6" s="74" t="s">
        <v>21</v>
      </c>
      <c r="BN6" s="20">
        <v>2</v>
      </c>
      <c r="BO6" s="20"/>
      <c r="BP6" s="20">
        <v>1</v>
      </c>
      <c r="BQ6" s="20">
        <v>1</v>
      </c>
      <c r="BR6" s="20"/>
      <c r="BS6" s="20">
        <v>2</v>
      </c>
      <c r="BT6" s="20">
        <v>1</v>
      </c>
      <c r="BU6" s="20"/>
      <c r="BV6" s="20">
        <v>2</v>
      </c>
      <c r="BW6" s="20"/>
      <c r="BX6" s="20"/>
      <c r="BY6" s="20"/>
      <c r="BZ6" s="20">
        <v>1</v>
      </c>
      <c r="CA6" s="20">
        <v>1</v>
      </c>
      <c r="CB6" s="20">
        <v>3</v>
      </c>
      <c r="CC6" s="36"/>
      <c r="CD6" s="83">
        <f t="shared" si="1"/>
        <v>14</v>
      </c>
      <c r="CE6" s="1">
        <v>3</v>
      </c>
    </row>
    <row r="7" spans="1:87" ht="18" x14ac:dyDescent="0.25">
      <c r="A7" s="4">
        <v>2021</v>
      </c>
      <c r="B7" s="4">
        <v>93</v>
      </c>
      <c r="I7" s="168"/>
      <c r="J7" s="33" t="s">
        <v>11</v>
      </c>
      <c r="K7" s="16"/>
      <c r="L7" s="16"/>
      <c r="M7" s="16"/>
      <c r="N7" s="16">
        <v>33</v>
      </c>
      <c r="O7" s="16"/>
      <c r="P7" s="16"/>
      <c r="Q7" s="16"/>
      <c r="R7" s="16"/>
      <c r="S7" s="8"/>
      <c r="V7" s="26">
        <v>4</v>
      </c>
      <c r="W7" s="20">
        <v>6</v>
      </c>
      <c r="X7" s="20">
        <v>1</v>
      </c>
      <c r="Y7" s="20"/>
      <c r="Z7" s="20">
        <v>18</v>
      </c>
      <c r="AA7" s="20"/>
      <c r="AB7" s="20"/>
      <c r="AC7" s="20">
        <v>19</v>
      </c>
      <c r="AD7" s="21"/>
      <c r="AE7" s="28">
        <v>44</v>
      </c>
      <c r="AH7" s="179"/>
      <c r="AI7" s="39" t="s">
        <v>22</v>
      </c>
      <c r="AJ7" s="36">
        <v>9</v>
      </c>
      <c r="AK7" s="36">
        <v>5</v>
      </c>
      <c r="AL7" s="36"/>
      <c r="AM7" s="36">
        <v>16</v>
      </c>
      <c r="AN7" s="36"/>
      <c r="AO7" s="36"/>
      <c r="AP7" s="36">
        <v>34</v>
      </c>
      <c r="AQ7" s="36"/>
      <c r="AR7" s="43">
        <f t="shared" si="2"/>
        <v>64</v>
      </c>
      <c r="AU7" s="26">
        <v>8</v>
      </c>
      <c r="AV7" s="20">
        <v>16</v>
      </c>
      <c r="AW7" s="20">
        <v>1</v>
      </c>
      <c r="AX7" s="20"/>
      <c r="AY7" s="54">
        <v>30</v>
      </c>
      <c r="AZ7" s="20"/>
      <c r="BA7" s="20"/>
      <c r="BB7" s="20">
        <v>16</v>
      </c>
      <c r="BC7" s="20"/>
      <c r="BD7" s="26">
        <f t="shared" si="0"/>
        <v>63</v>
      </c>
      <c r="BF7" s="149"/>
      <c r="BG7" s="68" t="s">
        <v>22</v>
      </c>
      <c r="BH7" s="20">
        <v>20</v>
      </c>
      <c r="BI7" s="20">
        <v>18</v>
      </c>
      <c r="BJ7" s="20">
        <v>26</v>
      </c>
      <c r="BK7" s="71">
        <f>SUM(BH7:BJ7)</f>
        <v>64</v>
      </c>
      <c r="BM7" s="74" t="s">
        <v>24</v>
      </c>
      <c r="BN7" s="54">
        <v>18</v>
      </c>
      <c r="BO7" s="20">
        <v>9</v>
      </c>
      <c r="BP7" s="20">
        <v>11</v>
      </c>
      <c r="BQ7" s="20">
        <v>11</v>
      </c>
      <c r="BR7" s="20">
        <v>5</v>
      </c>
      <c r="BS7" s="20">
        <v>11</v>
      </c>
      <c r="BT7" s="20">
        <v>15</v>
      </c>
      <c r="BU7" s="20">
        <v>7</v>
      </c>
      <c r="BV7" s="20">
        <v>7</v>
      </c>
      <c r="BW7" s="54">
        <v>26</v>
      </c>
      <c r="BX7" s="20">
        <v>1</v>
      </c>
      <c r="BY7" s="20">
        <v>6</v>
      </c>
      <c r="BZ7" s="54">
        <v>17</v>
      </c>
      <c r="CA7" s="20">
        <v>16</v>
      </c>
      <c r="CB7" s="20">
        <v>13</v>
      </c>
      <c r="CC7" s="36">
        <v>4</v>
      </c>
      <c r="CD7" s="83">
        <f t="shared" si="1"/>
        <v>177</v>
      </c>
      <c r="CE7" s="1">
        <v>4</v>
      </c>
      <c r="CH7" s="1">
        <v>93</v>
      </c>
      <c r="CI7" s="1">
        <f>+CH7-CH8</f>
        <v>18</v>
      </c>
    </row>
    <row r="8" spans="1:87" ht="18" x14ac:dyDescent="0.25">
      <c r="A8" s="5" t="s">
        <v>2</v>
      </c>
      <c r="B8" s="5">
        <f>SUM(B2:B7)</f>
        <v>664</v>
      </c>
      <c r="I8" s="169" t="s">
        <v>17</v>
      </c>
      <c r="J8" s="33" t="s">
        <v>14</v>
      </c>
      <c r="K8" s="16"/>
      <c r="L8" s="16">
        <v>37.142856999999999</v>
      </c>
      <c r="M8" s="16"/>
      <c r="N8" s="16"/>
      <c r="O8" s="16"/>
      <c r="P8" s="16"/>
      <c r="Q8" s="16"/>
      <c r="R8" s="16"/>
      <c r="S8" s="8"/>
      <c r="V8" s="26">
        <v>5</v>
      </c>
      <c r="W8" s="20">
        <v>5</v>
      </c>
      <c r="X8" s="20">
        <v>2</v>
      </c>
      <c r="Y8" s="20">
        <v>1</v>
      </c>
      <c r="Z8" s="20">
        <v>21</v>
      </c>
      <c r="AA8" s="20"/>
      <c r="AB8" s="20"/>
      <c r="AC8" s="20">
        <v>29</v>
      </c>
      <c r="AD8" s="21"/>
      <c r="AE8" s="28">
        <v>58</v>
      </c>
      <c r="AH8" s="180"/>
      <c r="AI8" s="39" t="s">
        <v>23</v>
      </c>
      <c r="AJ8" s="36">
        <v>2</v>
      </c>
      <c r="AK8" s="36">
        <v>1</v>
      </c>
      <c r="AL8" s="36"/>
      <c r="AM8" s="36">
        <v>1</v>
      </c>
      <c r="AN8" s="36"/>
      <c r="AO8" s="36">
        <v>3</v>
      </c>
      <c r="AP8" s="36">
        <v>53</v>
      </c>
      <c r="AQ8" s="36"/>
      <c r="AR8" s="43">
        <f t="shared" si="2"/>
        <v>60</v>
      </c>
      <c r="AU8" s="26">
        <v>7</v>
      </c>
      <c r="AV8" s="20">
        <v>10</v>
      </c>
      <c r="AW8" s="20">
        <v>2</v>
      </c>
      <c r="AX8" s="20"/>
      <c r="AY8" s="54">
        <v>24</v>
      </c>
      <c r="AZ8" s="20"/>
      <c r="BA8" s="20"/>
      <c r="BB8" s="20">
        <v>19</v>
      </c>
      <c r="BC8" s="20">
        <v>1</v>
      </c>
      <c r="BD8" s="26">
        <f t="shared" si="0"/>
        <v>56</v>
      </c>
      <c r="BF8" s="149"/>
      <c r="BG8" s="68" t="s">
        <v>23</v>
      </c>
      <c r="BH8" s="20">
        <v>22</v>
      </c>
      <c r="BI8" s="20">
        <v>27</v>
      </c>
      <c r="BJ8" s="20">
        <v>11</v>
      </c>
      <c r="BK8" s="71">
        <f>SUM(BH8:BJ8)</f>
        <v>60</v>
      </c>
      <c r="BM8" s="74" t="s">
        <v>22</v>
      </c>
      <c r="BN8" s="54">
        <v>47</v>
      </c>
      <c r="BO8" s="20">
        <v>13</v>
      </c>
      <c r="BP8" s="20">
        <v>13</v>
      </c>
      <c r="BQ8" s="20">
        <v>18</v>
      </c>
      <c r="BR8" s="20">
        <v>20</v>
      </c>
      <c r="BS8" s="20">
        <v>16</v>
      </c>
      <c r="BT8" s="20">
        <v>13</v>
      </c>
      <c r="BU8" s="20">
        <v>7</v>
      </c>
      <c r="BV8" s="20">
        <v>23</v>
      </c>
      <c r="BW8" s="54">
        <v>32</v>
      </c>
      <c r="BX8" s="20">
        <v>11</v>
      </c>
      <c r="BY8" s="20">
        <v>10</v>
      </c>
      <c r="BZ8" s="20">
        <v>28</v>
      </c>
      <c r="CA8" s="54">
        <v>42</v>
      </c>
      <c r="CB8" s="54">
        <v>35</v>
      </c>
      <c r="CC8" s="36"/>
      <c r="CD8" s="83">
        <f t="shared" si="1"/>
        <v>328</v>
      </c>
      <c r="CE8" s="1">
        <v>5</v>
      </c>
      <c r="CH8" s="1">
        <v>75</v>
      </c>
      <c r="CI8" s="1">
        <f>+CI7/CH8*100</f>
        <v>24</v>
      </c>
    </row>
    <row r="9" spans="1:87" ht="15.75" customHeight="1" x14ac:dyDescent="0.25">
      <c r="I9" s="170"/>
      <c r="J9" s="33" t="s">
        <v>15</v>
      </c>
      <c r="K9" s="16">
        <v>41.344828</v>
      </c>
      <c r="L9" s="16"/>
      <c r="M9" s="16">
        <v>39.333333000000003</v>
      </c>
      <c r="N9" s="16">
        <v>32.558441999999999</v>
      </c>
      <c r="O9" s="16">
        <v>24</v>
      </c>
      <c r="P9" s="16"/>
      <c r="Q9" s="16"/>
      <c r="R9" s="16"/>
      <c r="S9" s="8"/>
      <c r="V9" s="26">
        <v>6</v>
      </c>
      <c r="W9" s="20">
        <v>7</v>
      </c>
      <c r="X9" s="20">
        <v>1</v>
      </c>
      <c r="Y9" s="20"/>
      <c r="Z9" s="20">
        <v>25</v>
      </c>
      <c r="AA9" s="20"/>
      <c r="AB9" s="20">
        <v>1</v>
      </c>
      <c r="AC9" s="20">
        <v>21</v>
      </c>
      <c r="AD9" s="21">
        <v>1</v>
      </c>
      <c r="AE9" s="28">
        <v>56</v>
      </c>
      <c r="AH9" s="175" t="s">
        <v>29</v>
      </c>
      <c r="AI9" s="177"/>
      <c r="AJ9" s="40">
        <f>SUM(AJ4:AJ8)</f>
        <v>15</v>
      </c>
      <c r="AK9" s="40">
        <f t="shared" ref="AK9:AR9" si="3">SUM(AK4:AK8)</f>
        <v>7</v>
      </c>
      <c r="AL9" s="40">
        <f t="shared" si="3"/>
        <v>0</v>
      </c>
      <c r="AM9" s="40">
        <f t="shared" si="3"/>
        <v>34</v>
      </c>
      <c r="AN9" s="40">
        <f t="shared" si="3"/>
        <v>0</v>
      </c>
      <c r="AO9" s="40">
        <f t="shared" si="3"/>
        <v>3</v>
      </c>
      <c r="AP9" s="40">
        <f t="shared" si="3"/>
        <v>96</v>
      </c>
      <c r="AQ9" s="40">
        <f t="shared" si="3"/>
        <v>0</v>
      </c>
      <c r="AR9" s="40">
        <f t="shared" si="3"/>
        <v>155</v>
      </c>
      <c r="AS9" s="1">
        <f>124/AR9</f>
        <v>0.8</v>
      </c>
      <c r="AU9" s="26">
        <v>3</v>
      </c>
      <c r="AV9" s="20">
        <v>6</v>
      </c>
      <c r="AW9" s="20">
        <v>3</v>
      </c>
      <c r="AX9" s="20"/>
      <c r="AY9" s="20">
        <v>20</v>
      </c>
      <c r="AZ9" s="20"/>
      <c r="BA9" s="20"/>
      <c r="BB9" s="20">
        <v>13</v>
      </c>
      <c r="BC9" s="20"/>
      <c r="BD9" s="26">
        <f t="shared" si="0"/>
        <v>42</v>
      </c>
      <c r="BF9" s="149"/>
      <c r="BG9" s="74" t="s">
        <v>2</v>
      </c>
      <c r="BH9" s="75">
        <f>SUM(BH4:BH8)</f>
        <v>51</v>
      </c>
      <c r="BI9" s="75">
        <f t="shared" ref="BI9:BK9" si="4">SUM(BI4:BI8)</f>
        <v>51</v>
      </c>
      <c r="BJ9" s="75">
        <f t="shared" si="4"/>
        <v>53</v>
      </c>
      <c r="BK9" s="71">
        <f t="shared" si="4"/>
        <v>155</v>
      </c>
      <c r="BM9" s="74" t="s">
        <v>23</v>
      </c>
      <c r="BN9" s="89">
        <v>18</v>
      </c>
      <c r="BO9" s="22">
        <v>7</v>
      </c>
      <c r="BP9" s="22">
        <v>5</v>
      </c>
      <c r="BQ9" s="22">
        <v>3</v>
      </c>
      <c r="BR9" s="22">
        <v>10</v>
      </c>
      <c r="BS9" s="22">
        <v>6</v>
      </c>
      <c r="BT9" s="22">
        <v>11</v>
      </c>
      <c r="BU9" s="22">
        <v>10</v>
      </c>
      <c r="BV9" s="22">
        <v>9</v>
      </c>
      <c r="BW9" s="89">
        <v>16</v>
      </c>
      <c r="BX9" s="22">
        <v>9</v>
      </c>
      <c r="BY9" s="22">
        <v>5</v>
      </c>
      <c r="BZ9" s="22">
        <v>7</v>
      </c>
      <c r="CA9" s="22">
        <v>4</v>
      </c>
      <c r="CB9" s="89">
        <v>19</v>
      </c>
      <c r="CC9" s="38">
        <v>5</v>
      </c>
      <c r="CD9" s="84">
        <f t="shared" si="1"/>
        <v>144</v>
      </c>
      <c r="CE9" s="1">
        <v>6</v>
      </c>
    </row>
    <row r="10" spans="1:87" ht="18" x14ac:dyDescent="0.25">
      <c r="I10" s="170"/>
      <c r="J10" s="33" t="s">
        <v>16</v>
      </c>
      <c r="K10" s="16">
        <v>35.294117999999997</v>
      </c>
      <c r="L10" s="16"/>
      <c r="M10" s="16">
        <v>41.75</v>
      </c>
      <c r="N10" s="16">
        <v>27.1875</v>
      </c>
      <c r="O10" s="16">
        <v>42.5</v>
      </c>
      <c r="P10" s="16">
        <v>44</v>
      </c>
      <c r="Q10" s="16"/>
      <c r="R10" s="16"/>
      <c r="S10" s="8"/>
      <c r="V10" s="26">
        <v>7</v>
      </c>
      <c r="W10" s="20">
        <v>8</v>
      </c>
      <c r="X10" s="20">
        <v>3</v>
      </c>
      <c r="Y10" s="20">
        <v>1</v>
      </c>
      <c r="Z10" s="20">
        <v>12</v>
      </c>
      <c r="AA10" s="20"/>
      <c r="AB10" s="20"/>
      <c r="AC10" s="20">
        <v>22</v>
      </c>
      <c r="AD10" s="21">
        <v>1</v>
      </c>
      <c r="AE10" s="28">
        <v>47</v>
      </c>
      <c r="AH10" s="181" t="s">
        <v>17</v>
      </c>
      <c r="AI10" s="39" t="s">
        <v>26</v>
      </c>
      <c r="AJ10" s="36">
        <v>1</v>
      </c>
      <c r="AK10" s="36">
        <v>1</v>
      </c>
      <c r="AL10" s="36"/>
      <c r="AM10" s="36"/>
      <c r="AN10" s="36"/>
      <c r="AO10" s="36"/>
      <c r="AP10" s="36">
        <v>3</v>
      </c>
      <c r="AQ10" s="36"/>
      <c r="AR10" s="42">
        <f t="shared" ref="AR10:AR15" si="5">SUM(AJ10:AQ10)</f>
        <v>5</v>
      </c>
      <c r="AU10" s="26">
        <v>15</v>
      </c>
      <c r="AV10" s="20">
        <v>3</v>
      </c>
      <c r="AW10" s="20"/>
      <c r="AX10" s="20"/>
      <c r="AY10" s="20">
        <v>18</v>
      </c>
      <c r="AZ10" s="20"/>
      <c r="BA10" s="20">
        <v>1</v>
      </c>
      <c r="BB10" s="20">
        <v>19</v>
      </c>
      <c r="BC10" s="20"/>
      <c r="BD10" s="26">
        <f t="shared" si="0"/>
        <v>41</v>
      </c>
      <c r="BF10" s="150" t="s">
        <v>17</v>
      </c>
      <c r="BG10" s="69" t="s">
        <v>26</v>
      </c>
      <c r="BH10" s="20">
        <v>2</v>
      </c>
      <c r="BI10" s="20">
        <v>2</v>
      </c>
      <c r="BJ10" s="20">
        <v>1</v>
      </c>
      <c r="BK10" s="72">
        <f t="shared" ref="BK10:BK15" si="6">SUM(BH10:BJ10)</f>
        <v>5</v>
      </c>
      <c r="BM10" s="87" t="s">
        <v>2</v>
      </c>
      <c r="BN10" s="90">
        <f>SUM(BN3:BN9)</f>
        <v>86</v>
      </c>
      <c r="BO10" s="88">
        <f t="shared" ref="BO10:CD10" si="7">SUM(BO3:BO9)</f>
        <v>39</v>
      </c>
      <c r="BP10" s="88">
        <f t="shared" si="7"/>
        <v>41</v>
      </c>
      <c r="BQ10" s="88">
        <f t="shared" si="7"/>
        <v>46</v>
      </c>
      <c r="BR10" s="88">
        <f t="shared" si="7"/>
        <v>48</v>
      </c>
      <c r="BS10" s="88">
        <f t="shared" si="7"/>
        <v>49</v>
      </c>
      <c r="BT10" s="88">
        <f t="shared" si="7"/>
        <v>56</v>
      </c>
      <c r="BU10" s="88">
        <f t="shared" si="7"/>
        <v>26</v>
      </c>
      <c r="BV10" s="88">
        <f t="shared" si="7"/>
        <v>45</v>
      </c>
      <c r="BW10" s="90">
        <f t="shared" si="7"/>
        <v>79</v>
      </c>
      <c r="BX10" s="88">
        <f t="shared" si="7"/>
        <v>26</v>
      </c>
      <c r="BY10" s="88">
        <f t="shared" si="7"/>
        <v>27</v>
      </c>
      <c r="BZ10" s="88">
        <f t="shared" si="7"/>
        <v>63</v>
      </c>
      <c r="CA10" s="88">
        <f t="shared" si="7"/>
        <v>71</v>
      </c>
      <c r="CB10" s="90">
        <f t="shared" si="7"/>
        <v>81</v>
      </c>
      <c r="CC10" s="88">
        <f t="shared" si="7"/>
        <v>26</v>
      </c>
      <c r="CD10" s="61">
        <f t="shared" si="7"/>
        <v>674</v>
      </c>
    </row>
    <row r="11" spans="1:87" ht="16.5" thickBot="1" x14ac:dyDescent="0.3">
      <c r="I11" s="170"/>
      <c r="J11" s="33" t="s">
        <v>10</v>
      </c>
      <c r="K11" s="16"/>
      <c r="L11" s="16"/>
      <c r="M11" s="16"/>
      <c r="N11" s="16"/>
      <c r="O11" s="16"/>
      <c r="P11" s="16"/>
      <c r="Q11" s="16">
        <v>51.302013000000002</v>
      </c>
      <c r="R11" s="16"/>
      <c r="S11" s="8"/>
      <c r="V11" s="26">
        <v>8</v>
      </c>
      <c r="W11" s="20">
        <v>8</v>
      </c>
      <c r="X11" s="20">
        <v>2</v>
      </c>
      <c r="Y11" s="20"/>
      <c r="Z11" s="20">
        <v>25</v>
      </c>
      <c r="AA11" s="20"/>
      <c r="AB11" s="20"/>
      <c r="AC11" s="20">
        <v>26</v>
      </c>
      <c r="AD11" s="21">
        <v>1</v>
      </c>
      <c r="AE11" s="28">
        <v>62</v>
      </c>
      <c r="AH11" s="182"/>
      <c r="AI11" s="39" t="s">
        <v>25</v>
      </c>
      <c r="AJ11" s="36">
        <v>1</v>
      </c>
      <c r="AK11" s="36"/>
      <c r="AL11" s="36"/>
      <c r="AM11" s="36"/>
      <c r="AN11" s="36"/>
      <c r="AO11" s="36"/>
      <c r="AP11" s="36">
        <v>2</v>
      </c>
      <c r="AQ11" s="36"/>
      <c r="AR11" s="42">
        <f t="shared" si="5"/>
        <v>3</v>
      </c>
      <c r="AU11" s="26">
        <v>13</v>
      </c>
      <c r="AV11" s="20">
        <v>4</v>
      </c>
      <c r="AW11" s="20">
        <v>1</v>
      </c>
      <c r="AX11" s="20"/>
      <c r="AY11" s="20">
        <v>13</v>
      </c>
      <c r="AZ11" s="20"/>
      <c r="BA11" s="20">
        <v>2</v>
      </c>
      <c r="BB11" s="20">
        <v>15</v>
      </c>
      <c r="BC11" s="20"/>
      <c r="BD11" s="26">
        <f t="shared" si="0"/>
        <v>35</v>
      </c>
      <c r="BF11" s="151"/>
      <c r="BG11" s="69" t="s">
        <v>25</v>
      </c>
      <c r="BH11" s="20"/>
      <c r="BI11" s="20"/>
      <c r="BJ11" s="20">
        <v>3</v>
      </c>
      <c r="BK11" s="72">
        <f t="shared" si="6"/>
        <v>3</v>
      </c>
    </row>
    <row r="12" spans="1:87" ht="16.5" thickBot="1" x14ac:dyDescent="0.3">
      <c r="I12" s="171"/>
      <c r="J12" s="33" t="s">
        <v>11</v>
      </c>
      <c r="K12" s="16"/>
      <c r="L12" s="16"/>
      <c r="M12" s="16"/>
      <c r="N12" s="16"/>
      <c r="O12" s="16"/>
      <c r="P12" s="16"/>
      <c r="Q12" s="16"/>
      <c r="R12" s="16">
        <v>54.2</v>
      </c>
      <c r="S12" s="8"/>
      <c r="V12" s="26">
        <v>9</v>
      </c>
      <c r="W12" s="20">
        <v>12</v>
      </c>
      <c r="X12" s="20">
        <v>4</v>
      </c>
      <c r="Y12" s="20"/>
      <c r="Z12" s="20">
        <v>14</v>
      </c>
      <c r="AA12" s="20"/>
      <c r="AB12" s="20"/>
      <c r="AC12" s="20">
        <v>16</v>
      </c>
      <c r="AD12" s="21"/>
      <c r="AE12" s="28">
        <v>46</v>
      </c>
      <c r="AH12" s="182"/>
      <c r="AI12" s="39" t="s">
        <v>21</v>
      </c>
      <c r="AJ12" s="36">
        <v>1</v>
      </c>
      <c r="AK12" s="36">
        <v>1</v>
      </c>
      <c r="AL12" s="36"/>
      <c r="AM12" s="36">
        <v>3</v>
      </c>
      <c r="AN12" s="36"/>
      <c r="AO12" s="36"/>
      <c r="AP12" s="36">
        <v>4</v>
      </c>
      <c r="AQ12" s="36"/>
      <c r="AR12" s="42">
        <f t="shared" si="5"/>
        <v>9</v>
      </c>
      <c r="AU12" s="26">
        <v>14</v>
      </c>
      <c r="AV12" s="20">
        <v>3</v>
      </c>
      <c r="AW12" s="20">
        <v>2</v>
      </c>
      <c r="AX12" s="20"/>
      <c r="AY12" s="20">
        <v>15</v>
      </c>
      <c r="AZ12" s="20"/>
      <c r="BA12" s="20"/>
      <c r="BB12" s="20">
        <v>15</v>
      </c>
      <c r="BC12" s="20"/>
      <c r="BD12" s="26">
        <f t="shared" si="0"/>
        <v>35</v>
      </c>
      <c r="BF12" s="151"/>
      <c r="BG12" s="69" t="s">
        <v>21</v>
      </c>
      <c r="BH12" s="20">
        <v>3</v>
      </c>
      <c r="BI12" s="20">
        <v>3</v>
      </c>
      <c r="BJ12" s="20">
        <v>3</v>
      </c>
      <c r="BK12" s="72">
        <f t="shared" si="6"/>
        <v>9</v>
      </c>
      <c r="BM12" s="1"/>
      <c r="BO12" s="127" t="s">
        <v>33</v>
      </c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9"/>
    </row>
    <row r="13" spans="1:87" ht="16.5" thickBot="1" x14ac:dyDescent="0.3">
      <c r="V13" s="26">
        <v>10</v>
      </c>
      <c r="W13" s="20">
        <v>6</v>
      </c>
      <c r="X13" s="20">
        <v>2</v>
      </c>
      <c r="Y13" s="20"/>
      <c r="Z13" s="20">
        <v>26</v>
      </c>
      <c r="AA13" s="20"/>
      <c r="AB13" s="20">
        <v>1</v>
      </c>
      <c r="AC13" s="20">
        <v>15</v>
      </c>
      <c r="AD13" s="21"/>
      <c r="AE13" s="28">
        <v>50</v>
      </c>
      <c r="AH13" s="182"/>
      <c r="AI13" s="39" t="s">
        <v>24</v>
      </c>
      <c r="AJ13" s="36">
        <v>17</v>
      </c>
      <c r="AK13" s="36">
        <v>7</v>
      </c>
      <c r="AL13" s="36"/>
      <c r="AM13" s="36">
        <v>103</v>
      </c>
      <c r="AN13" s="36">
        <v>1</v>
      </c>
      <c r="AO13" s="36">
        <v>1</v>
      </c>
      <c r="AP13" s="36">
        <v>18</v>
      </c>
      <c r="AQ13" s="36">
        <v>1</v>
      </c>
      <c r="AR13" s="43">
        <f t="shared" si="5"/>
        <v>148</v>
      </c>
      <c r="AU13" s="26">
        <v>12</v>
      </c>
      <c r="AV13" s="20">
        <v>5</v>
      </c>
      <c r="AW13" s="20">
        <v>1</v>
      </c>
      <c r="AX13" s="20">
        <v>1</v>
      </c>
      <c r="AY13" s="20">
        <v>20</v>
      </c>
      <c r="AZ13" s="20"/>
      <c r="BA13" s="20"/>
      <c r="BB13" s="20">
        <v>7</v>
      </c>
      <c r="BC13" s="20"/>
      <c r="BD13" s="26">
        <f t="shared" si="0"/>
        <v>34</v>
      </c>
      <c r="BF13" s="151"/>
      <c r="BG13" s="69" t="s">
        <v>24</v>
      </c>
      <c r="BH13" s="20">
        <v>42</v>
      </c>
      <c r="BI13" s="20">
        <v>28</v>
      </c>
      <c r="BJ13" s="20">
        <v>78</v>
      </c>
      <c r="BK13" s="72">
        <f t="shared" si="6"/>
        <v>148</v>
      </c>
      <c r="BM13" s="116" t="s">
        <v>43</v>
      </c>
      <c r="BN13" s="115" t="s">
        <v>39</v>
      </c>
      <c r="BO13" s="117">
        <v>1</v>
      </c>
      <c r="BP13" s="118">
        <v>10</v>
      </c>
      <c r="BQ13" s="118">
        <v>11</v>
      </c>
      <c r="BR13" s="118">
        <v>12</v>
      </c>
      <c r="BS13" s="118">
        <v>13</v>
      </c>
      <c r="BT13" s="118">
        <v>14</v>
      </c>
      <c r="BU13" s="118">
        <v>15</v>
      </c>
      <c r="BV13" s="118">
        <v>2</v>
      </c>
      <c r="BW13" s="118">
        <v>3</v>
      </c>
      <c r="BX13" s="118">
        <v>4</v>
      </c>
      <c r="BY13" s="118">
        <v>5</v>
      </c>
      <c r="BZ13" s="118">
        <v>6</v>
      </c>
      <c r="CA13" s="118">
        <v>7</v>
      </c>
      <c r="CB13" s="118">
        <v>8</v>
      </c>
      <c r="CC13" s="119">
        <v>9</v>
      </c>
      <c r="CD13" s="98" t="s">
        <v>2</v>
      </c>
    </row>
    <row r="14" spans="1:87" ht="18" x14ac:dyDescent="0.25">
      <c r="V14" s="26">
        <v>11</v>
      </c>
      <c r="W14" s="20">
        <v>9</v>
      </c>
      <c r="X14" s="20">
        <v>4</v>
      </c>
      <c r="Y14" s="20">
        <v>2</v>
      </c>
      <c r="Z14" s="20">
        <v>22</v>
      </c>
      <c r="AA14" s="20">
        <v>1</v>
      </c>
      <c r="AB14" s="20">
        <v>1</v>
      </c>
      <c r="AC14" s="20">
        <v>25</v>
      </c>
      <c r="AD14" s="21"/>
      <c r="AE14" s="28">
        <v>64</v>
      </c>
      <c r="AH14" s="182"/>
      <c r="AI14" s="39" t="s">
        <v>22</v>
      </c>
      <c r="AJ14" s="36">
        <v>41</v>
      </c>
      <c r="AK14" s="36">
        <v>10</v>
      </c>
      <c r="AL14" s="36">
        <v>6</v>
      </c>
      <c r="AM14" s="36">
        <v>137</v>
      </c>
      <c r="AN14" s="36">
        <v>2</v>
      </c>
      <c r="AO14" s="36"/>
      <c r="AP14" s="36">
        <v>67</v>
      </c>
      <c r="AQ14" s="36">
        <v>1</v>
      </c>
      <c r="AR14" s="43">
        <f t="shared" si="5"/>
        <v>264</v>
      </c>
      <c r="AS14" s="1">
        <f>412/663</f>
        <v>0.62141779788838614</v>
      </c>
      <c r="AU14" s="26">
        <v>11</v>
      </c>
      <c r="AV14" s="20">
        <v>3</v>
      </c>
      <c r="AW14" s="20">
        <v>1</v>
      </c>
      <c r="AX14" s="20">
        <v>1</v>
      </c>
      <c r="AY14" s="20">
        <v>18</v>
      </c>
      <c r="AZ14" s="20"/>
      <c r="BA14" s="20"/>
      <c r="BB14" s="20">
        <v>7</v>
      </c>
      <c r="BC14" s="20"/>
      <c r="BD14" s="26">
        <f t="shared" si="0"/>
        <v>30</v>
      </c>
      <c r="BF14" s="151"/>
      <c r="BG14" s="69" t="s">
        <v>22</v>
      </c>
      <c r="BH14" s="54">
        <v>77</v>
      </c>
      <c r="BI14" s="54">
        <v>52</v>
      </c>
      <c r="BJ14" s="54">
        <v>135</v>
      </c>
      <c r="BK14" s="72">
        <f t="shared" si="6"/>
        <v>264</v>
      </c>
      <c r="BM14" s="136" t="s">
        <v>35</v>
      </c>
      <c r="BN14" s="120" t="s">
        <v>40</v>
      </c>
      <c r="BO14" s="111">
        <v>1</v>
      </c>
      <c r="BP14" s="92">
        <v>1</v>
      </c>
      <c r="BQ14" s="92"/>
      <c r="BR14" s="92"/>
      <c r="BS14" s="92">
        <v>2</v>
      </c>
      <c r="BT14" s="92">
        <v>1</v>
      </c>
      <c r="BU14" s="92">
        <v>1</v>
      </c>
      <c r="BV14" s="92">
        <v>1</v>
      </c>
      <c r="BW14" s="92"/>
      <c r="BX14" s="92">
        <v>3</v>
      </c>
      <c r="BY14" s="92"/>
      <c r="BZ14" s="92"/>
      <c r="CA14" s="92">
        <v>2</v>
      </c>
      <c r="CB14" s="92"/>
      <c r="CC14" s="95">
        <v>4</v>
      </c>
      <c r="CD14" s="99">
        <f t="shared" ref="CD14:CD25" si="8">SUM(BN14:CC14)</f>
        <v>16</v>
      </c>
      <c r="CE14" s="1">
        <v>1</v>
      </c>
    </row>
    <row r="15" spans="1:87" ht="15.75" x14ac:dyDescent="0.25">
      <c r="I15" s="12"/>
      <c r="V15" s="27">
        <v>12</v>
      </c>
      <c r="W15" s="22">
        <v>7</v>
      </c>
      <c r="X15" s="22">
        <v>5</v>
      </c>
      <c r="Y15" s="22">
        <v>2</v>
      </c>
      <c r="Z15" s="22">
        <v>35</v>
      </c>
      <c r="AA15" s="22"/>
      <c r="AB15" s="22">
        <v>1</v>
      </c>
      <c r="AC15" s="22">
        <v>23</v>
      </c>
      <c r="AD15" s="23">
        <v>1</v>
      </c>
      <c r="AE15" s="28">
        <v>74</v>
      </c>
      <c r="AH15" s="183"/>
      <c r="AI15" s="39" t="s">
        <v>23</v>
      </c>
      <c r="AJ15" s="38">
        <v>14</v>
      </c>
      <c r="AK15" s="38">
        <v>2</v>
      </c>
      <c r="AL15" s="38">
        <v>1</v>
      </c>
      <c r="AM15" s="38">
        <v>3</v>
      </c>
      <c r="AN15" s="38"/>
      <c r="AO15" s="38">
        <v>1</v>
      </c>
      <c r="AP15" s="38">
        <v>55</v>
      </c>
      <c r="AQ15" s="38">
        <v>3</v>
      </c>
      <c r="AR15" s="42">
        <f t="shared" si="5"/>
        <v>79</v>
      </c>
      <c r="AU15" s="26">
        <v>10</v>
      </c>
      <c r="AV15" s="20">
        <v>4</v>
      </c>
      <c r="AW15" s="20">
        <v>2</v>
      </c>
      <c r="AX15" s="20"/>
      <c r="AY15" s="20">
        <v>15</v>
      </c>
      <c r="AZ15" s="20"/>
      <c r="BA15" s="20">
        <v>1</v>
      </c>
      <c r="BB15" s="20">
        <v>7</v>
      </c>
      <c r="BC15" s="20"/>
      <c r="BD15" s="26">
        <f t="shared" si="0"/>
        <v>29</v>
      </c>
      <c r="BF15" s="151"/>
      <c r="BG15" s="69" t="s">
        <v>23</v>
      </c>
      <c r="BH15" s="20">
        <v>22</v>
      </c>
      <c r="BI15" s="20">
        <v>23</v>
      </c>
      <c r="BJ15" s="20">
        <v>34</v>
      </c>
      <c r="BK15" s="72">
        <f t="shared" si="6"/>
        <v>79</v>
      </c>
      <c r="BM15" s="137"/>
      <c r="BN15" s="121" t="s">
        <v>42</v>
      </c>
      <c r="BO15" s="112">
        <v>1</v>
      </c>
      <c r="BP15" s="91">
        <v>1</v>
      </c>
      <c r="BQ15" s="91"/>
      <c r="BR15" s="91"/>
      <c r="BS15" s="91">
        <v>1</v>
      </c>
      <c r="BT15" s="91"/>
      <c r="BU15" s="91"/>
      <c r="BV15" s="91"/>
      <c r="BW15" s="91"/>
      <c r="BX15" s="91">
        <v>2</v>
      </c>
      <c r="BY15" s="91">
        <v>2</v>
      </c>
      <c r="BZ15" s="91"/>
      <c r="CA15" s="91"/>
      <c r="CB15" s="91">
        <v>1</v>
      </c>
      <c r="CC15" s="96">
        <v>3</v>
      </c>
      <c r="CD15" s="100">
        <f t="shared" si="8"/>
        <v>11</v>
      </c>
      <c r="CE15" s="1">
        <v>2</v>
      </c>
    </row>
    <row r="16" spans="1:87" ht="15.75" customHeight="1" thickBot="1" x14ac:dyDescent="0.3">
      <c r="I16" s="9" t="s">
        <v>12</v>
      </c>
      <c r="J16" s="44" t="s">
        <v>3</v>
      </c>
      <c r="K16" s="10" t="s">
        <v>4</v>
      </c>
      <c r="L16" s="10" t="s">
        <v>5</v>
      </c>
      <c r="M16" s="10" t="s">
        <v>6</v>
      </c>
      <c r="N16" s="10" t="s">
        <v>7</v>
      </c>
      <c r="O16" s="10" t="s">
        <v>8</v>
      </c>
      <c r="P16" s="10" t="s">
        <v>9</v>
      </c>
      <c r="Q16" s="10" t="s">
        <v>10</v>
      </c>
      <c r="R16" s="10" t="s">
        <v>11</v>
      </c>
      <c r="S16" s="10" t="s">
        <v>2</v>
      </c>
      <c r="V16" s="29" t="s">
        <v>2</v>
      </c>
      <c r="W16" s="29">
        <v>90</v>
      </c>
      <c r="X16" s="29">
        <v>28</v>
      </c>
      <c r="Y16" s="29">
        <v>7</v>
      </c>
      <c r="Z16" s="29">
        <v>280</v>
      </c>
      <c r="AA16" s="29">
        <v>3</v>
      </c>
      <c r="AB16" s="29">
        <v>5</v>
      </c>
      <c r="AC16" s="29">
        <v>245</v>
      </c>
      <c r="AD16" s="29">
        <v>5</v>
      </c>
      <c r="AE16" s="19">
        <v>663</v>
      </c>
      <c r="AH16" s="175" t="s">
        <v>30</v>
      </c>
      <c r="AI16" s="176"/>
      <c r="AJ16" s="41">
        <f>SUM(AJ10:AJ15)</f>
        <v>75</v>
      </c>
      <c r="AK16" s="41">
        <f t="shared" ref="AK16:AR16" si="9">SUM(AK10:AK15)</f>
        <v>21</v>
      </c>
      <c r="AL16" s="41">
        <f t="shared" si="9"/>
        <v>7</v>
      </c>
      <c r="AM16" s="41">
        <f t="shared" si="9"/>
        <v>246</v>
      </c>
      <c r="AN16" s="41">
        <f t="shared" si="9"/>
        <v>3</v>
      </c>
      <c r="AO16" s="41">
        <f t="shared" si="9"/>
        <v>2</v>
      </c>
      <c r="AP16" s="41">
        <f t="shared" si="9"/>
        <v>149</v>
      </c>
      <c r="AQ16" s="41">
        <f t="shared" si="9"/>
        <v>5</v>
      </c>
      <c r="AR16" s="41">
        <f t="shared" si="9"/>
        <v>508</v>
      </c>
      <c r="AU16" s="26">
        <v>2</v>
      </c>
      <c r="AV16" s="20">
        <v>2</v>
      </c>
      <c r="AW16" s="20">
        <v>3</v>
      </c>
      <c r="AX16" s="20"/>
      <c r="AY16" s="20">
        <v>5</v>
      </c>
      <c r="AZ16" s="20"/>
      <c r="BA16" s="20"/>
      <c r="BB16" s="20">
        <v>14</v>
      </c>
      <c r="BC16" s="20"/>
      <c r="BD16" s="26">
        <f t="shared" si="0"/>
        <v>24</v>
      </c>
      <c r="BF16" s="151"/>
      <c r="BG16" s="76" t="s">
        <v>2</v>
      </c>
      <c r="BH16" s="75">
        <f>SUM(BH10:BH15)</f>
        <v>146</v>
      </c>
      <c r="BI16" s="75">
        <f t="shared" ref="BI16:BK16" si="10">SUM(BI10:BI15)</f>
        <v>108</v>
      </c>
      <c r="BJ16" s="80">
        <f t="shared" si="10"/>
        <v>254</v>
      </c>
      <c r="BK16" s="72">
        <f t="shared" si="10"/>
        <v>508</v>
      </c>
      <c r="BM16" s="138"/>
      <c r="BN16" s="122" t="s">
        <v>41</v>
      </c>
      <c r="BO16" s="113">
        <v>7</v>
      </c>
      <c r="BP16" s="93">
        <v>1</v>
      </c>
      <c r="BQ16" s="93"/>
      <c r="BR16" s="93"/>
      <c r="BS16" s="93">
        <v>2</v>
      </c>
      <c r="BT16" s="93">
        <v>2</v>
      </c>
      <c r="BU16" s="93"/>
      <c r="BV16" s="93">
        <v>1</v>
      </c>
      <c r="BW16" s="93">
        <v>1</v>
      </c>
      <c r="BX16" s="93">
        <v>3</v>
      </c>
      <c r="BY16" s="93"/>
      <c r="BZ16" s="93"/>
      <c r="CA16" s="93">
        <v>2</v>
      </c>
      <c r="CB16" s="93">
        <v>5</v>
      </c>
      <c r="CC16" s="97">
        <v>7</v>
      </c>
      <c r="CD16" s="101">
        <f t="shared" si="8"/>
        <v>31</v>
      </c>
      <c r="CE16" s="1">
        <v>3</v>
      </c>
    </row>
    <row r="17" spans="9:83" ht="15.75" x14ac:dyDescent="0.25">
      <c r="I17" s="172" t="s">
        <v>13</v>
      </c>
      <c r="J17" s="33" t="s">
        <v>14</v>
      </c>
      <c r="K17" s="11"/>
      <c r="L17" s="11">
        <v>7</v>
      </c>
      <c r="M17" s="11"/>
      <c r="N17" s="11"/>
      <c r="O17" s="11"/>
      <c r="P17" s="11"/>
      <c r="Q17" s="11"/>
      <c r="R17" s="11"/>
      <c r="S17" s="14">
        <v>7</v>
      </c>
      <c r="AH17" s="175" t="s">
        <v>28</v>
      </c>
      <c r="AI17" s="176"/>
      <c r="AJ17" s="41">
        <f>+AJ9+AJ16</f>
        <v>90</v>
      </c>
      <c r="AK17" s="41">
        <f t="shared" ref="AK17:AR17" si="11">+AK9+AK16</f>
        <v>28</v>
      </c>
      <c r="AL17" s="41">
        <f t="shared" si="11"/>
        <v>7</v>
      </c>
      <c r="AM17" s="41">
        <f t="shared" si="11"/>
        <v>280</v>
      </c>
      <c r="AN17" s="41">
        <f t="shared" si="11"/>
        <v>3</v>
      </c>
      <c r="AO17" s="41">
        <f t="shared" si="11"/>
        <v>5</v>
      </c>
      <c r="AP17" s="41">
        <f t="shared" si="11"/>
        <v>245</v>
      </c>
      <c r="AQ17" s="41">
        <f t="shared" si="11"/>
        <v>5</v>
      </c>
      <c r="AR17" s="37">
        <f t="shared" si="11"/>
        <v>663</v>
      </c>
      <c r="AU17" s="26">
        <v>5</v>
      </c>
      <c r="AV17" s="20">
        <v>1</v>
      </c>
      <c r="AW17" s="20"/>
      <c r="AX17" s="20"/>
      <c r="AY17" s="20">
        <v>9</v>
      </c>
      <c r="AZ17" s="20"/>
      <c r="BA17" s="20"/>
      <c r="BB17" s="20">
        <v>11</v>
      </c>
      <c r="BC17" s="20"/>
      <c r="BD17" s="26">
        <f t="shared" si="0"/>
        <v>21</v>
      </c>
      <c r="BF17" s="77" t="s">
        <v>28</v>
      </c>
      <c r="BG17" s="78"/>
      <c r="BH17" s="79">
        <f>+BH16+BH9</f>
        <v>197</v>
      </c>
      <c r="BI17" s="79">
        <f t="shared" ref="BI17:BK17" si="12">+BI16+BI9</f>
        <v>159</v>
      </c>
      <c r="BJ17" s="79">
        <f t="shared" si="12"/>
        <v>307</v>
      </c>
      <c r="BK17" s="70">
        <f t="shared" si="12"/>
        <v>663</v>
      </c>
      <c r="BM17" s="139" t="s">
        <v>36</v>
      </c>
      <c r="BN17" s="120" t="s">
        <v>40</v>
      </c>
      <c r="BO17" s="111">
        <v>13</v>
      </c>
      <c r="BP17" s="92">
        <v>5</v>
      </c>
      <c r="BQ17" s="92">
        <v>10</v>
      </c>
      <c r="BR17" s="92">
        <v>6</v>
      </c>
      <c r="BS17" s="92">
        <v>6</v>
      </c>
      <c r="BT17" s="92">
        <v>9</v>
      </c>
      <c r="BU17" s="92">
        <v>8</v>
      </c>
      <c r="BV17" s="92">
        <v>5</v>
      </c>
      <c r="BW17" s="92">
        <v>9</v>
      </c>
      <c r="BX17" s="92">
        <v>12</v>
      </c>
      <c r="BY17" s="92">
        <v>4</v>
      </c>
      <c r="BZ17" s="92">
        <v>6</v>
      </c>
      <c r="CA17" s="92">
        <v>10</v>
      </c>
      <c r="CB17" s="92">
        <v>16</v>
      </c>
      <c r="CC17" s="95">
        <v>8</v>
      </c>
      <c r="CD17" s="102">
        <f t="shared" si="8"/>
        <v>127</v>
      </c>
      <c r="CE17" s="1">
        <v>1</v>
      </c>
    </row>
    <row r="18" spans="9:83" ht="15.75" x14ac:dyDescent="0.25">
      <c r="I18" s="173"/>
      <c r="J18" s="33" t="s">
        <v>15</v>
      </c>
      <c r="K18" s="11">
        <v>5</v>
      </c>
      <c r="L18" s="11"/>
      <c r="M18" s="11"/>
      <c r="N18" s="11">
        <v>15</v>
      </c>
      <c r="O18" s="11"/>
      <c r="P18" s="11"/>
      <c r="Q18" s="11"/>
      <c r="R18" s="11"/>
      <c r="S18" s="14">
        <v>20</v>
      </c>
      <c r="AU18" s="26">
        <v>6</v>
      </c>
      <c r="AV18" s="20">
        <v>2</v>
      </c>
      <c r="AW18" s="20">
        <v>1</v>
      </c>
      <c r="AX18" s="20"/>
      <c r="AY18" s="20">
        <v>10</v>
      </c>
      <c r="AZ18" s="20"/>
      <c r="BA18" s="20"/>
      <c r="BB18" s="20">
        <v>8</v>
      </c>
      <c r="BC18" s="20"/>
      <c r="BD18" s="27">
        <f t="shared" si="0"/>
        <v>21</v>
      </c>
      <c r="BM18" s="140"/>
      <c r="BN18" s="121" t="s">
        <v>42</v>
      </c>
      <c r="BO18" s="112">
        <v>14</v>
      </c>
      <c r="BP18" s="91">
        <v>6</v>
      </c>
      <c r="BQ18" s="91"/>
      <c r="BR18" s="91">
        <v>5</v>
      </c>
      <c r="BS18" s="91">
        <v>6</v>
      </c>
      <c r="BT18" s="91">
        <v>3</v>
      </c>
      <c r="BU18" s="91">
        <v>8</v>
      </c>
      <c r="BV18" s="91">
        <v>7</v>
      </c>
      <c r="BW18" s="91">
        <v>5</v>
      </c>
      <c r="BX18" s="91">
        <v>11</v>
      </c>
      <c r="BY18" s="91">
        <v>3</v>
      </c>
      <c r="BZ18" s="91">
        <v>3</v>
      </c>
      <c r="CA18" s="91">
        <v>10</v>
      </c>
      <c r="CB18" s="91">
        <v>7</v>
      </c>
      <c r="CC18" s="96">
        <v>7</v>
      </c>
      <c r="CD18" s="103">
        <f t="shared" si="8"/>
        <v>95</v>
      </c>
      <c r="CE18" s="1">
        <v>2</v>
      </c>
    </row>
    <row r="19" spans="9:83" ht="18.75" thickBot="1" x14ac:dyDescent="0.3">
      <c r="I19" s="173"/>
      <c r="J19" s="33" t="s">
        <v>16</v>
      </c>
      <c r="K19" s="11">
        <v>10</v>
      </c>
      <c r="L19" s="11"/>
      <c r="M19" s="11"/>
      <c r="N19" s="11">
        <v>18</v>
      </c>
      <c r="O19" s="11"/>
      <c r="P19" s="11">
        <v>3</v>
      </c>
      <c r="Q19" s="11"/>
      <c r="R19" s="11"/>
      <c r="S19" s="14">
        <v>31</v>
      </c>
      <c r="Z19" s="1">
        <f>95/280</f>
        <v>0.3392857142857143</v>
      </c>
      <c r="AE19" s="1">
        <f>198/663</f>
        <v>0.29864253393665158</v>
      </c>
      <c r="AH19" s="31"/>
      <c r="AI19" s="31" t="s">
        <v>3</v>
      </c>
      <c r="AJ19" s="31" t="s">
        <v>4</v>
      </c>
      <c r="AK19" s="31" t="s">
        <v>5</v>
      </c>
      <c r="AL19" s="31" t="s">
        <v>6</v>
      </c>
      <c r="AM19" s="31" t="s">
        <v>7</v>
      </c>
      <c r="AN19" s="31" t="s">
        <v>8</v>
      </c>
      <c r="AO19" s="31" t="s">
        <v>9</v>
      </c>
      <c r="AP19" s="31" t="s">
        <v>10</v>
      </c>
      <c r="AQ19" s="31" t="s">
        <v>11</v>
      </c>
      <c r="AU19" s="57" t="s">
        <v>2</v>
      </c>
      <c r="AV19" s="56">
        <f>SUM(AV4:AV18)</f>
        <v>90</v>
      </c>
      <c r="AW19" s="56">
        <f t="shared" ref="AW19:AZ19" si="13">SUM(AW4:AW18)</f>
        <v>28</v>
      </c>
      <c r="AX19" s="56">
        <f t="shared" si="13"/>
        <v>7</v>
      </c>
      <c r="AY19" s="56">
        <f t="shared" si="13"/>
        <v>280</v>
      </c>
      <c r="AZ19" s="56">
        <f t="shared" si="13"/>
        <v>3</v>
      </c>
      <c r="BA19" s="56">
        <f t="shared" ref="BA19" si="14">SUM(BA4:BA18)</f>
        <v>5</v>
      </c>
      <c r="BB19" s="56">
        <f t="shared" ref="BB19" si="15">SUM(BB4:BB18)</f>
        <v>245</v>
      </c>
      <c r="BC19" s="60">
        <f t="shared" ref="BC19" si="16">SUM(BC4:BC18)</f>
        <v>5</v>
      </c>
      <c r="BD19" s="61">
        <f>SUM(BD4:BD18)</f>
        <v>663</v>
      </c>
      <c r="BM19" s="141"/>
      <c r="BN19" s="122" t="s">
        <v>41</v>
      </c>
      <c r="BO19" s="114">
        <v>26</v>
      </c>
      <c r="BP19" s="93">
        <v>4</v>
      </c>
      <c r="BQ19" s="93">
        <v>7</v>
      </c>
      <c r="BR19" s="93">
        <v>3</v>
      </c>
      <c r="BS19" s="93">
        <v>8</v>
      </c>
      <c r="BT19" s="93">
        <v>13</v>
      </c>
      <c r="BU19" s="93">
        <v>20</v>
      </c>
      <c r="BV19" s="93">
        <v>8</v>
      </c>
      <c r="BW19" s="93">
        <v>11</v>
      </c>
      <c r="BX19" s="94">
        <v>26</v>
      </c>
      <c r="BY19" s="93">
        <v>4</v>
      </c>
      <c r="BZ19" s="93">
        <v>7</v>
      </c>
      <c r="CA19" s="94">
        <v>24</v>
      </c>
      <c r="CB19" s="93">
        <v>17</v>
      </c>
      <c r="CC19" s="97">
        <v>17</v>
      </c>
      <c r="CD19" s="104">
        <f t="shared" si="8"/>
        <v>195</v>
      </c>
      <c r="CE19" s="1">
        <v>3</v>
      </c>
    </row>
    <row r="20" spans="9:83" ht="15.75" x14ac:dyDescent="0.25">
      <c r="I20" s="173"/>
      <c r="J20" s="33" t="s">
        <v>10</v>
      </c>
      <c r="K20" s="11"/>
      <c r="L20" s="11"/>
      <c r="M20" s="11"/>
      <c r="N20" s="11"/>
      <c r="O20" s="11"/>
      <c r="P20" s="11"/>
      <c r="Q20" s="11">
        <v>96</v>
      </c>
      <c r="R20" s="11"/>
      <c r="S20" s="14">
        <v>96</v>
      </c>
      <c r="U20" s="1">
        <f>+S20/S22</f>
        <v>0.61935483870967745</v>
      </c>
      <c r="AH20" s="31" t="s">
        <v>20</v>
      </c>
      <c r="AI20" s="31" t="s">
        <v>31</v>
      </c>
      <c r="AJ20" s="31"/>
      <c r="AK20" s="31"/>
      <c r="AL20" s="31"/>
      <c r="AM20" s="31"/>
      <c r="AN20" s="31"/>
      <c r="AO20" s="31"/>
      <c r="AP20" s="31"/>
      <c r="AQ20" s="31"/>
      <c r="BM20" s="142" t="s">
        <v>37</v>
      </c>
      <c r="BN20" s="120" t="s">
        <v>40</v>
      </c>
      <c r="BO20" s="111">
        <v>6</v>
      </c>
      <c r="BP20" s="92">
        <v>3</v>
      </c>
      <c r="BQ20" s="92">
        <v>3</v>
      </c>
      <c r="BR20" s="92">
        <v>2</v>
      </c>
      <c r="BS20" s="92">
        <v>1</v>
      </c>
      <c r="BT20" s="92">
        <v>2</v>
      </c>
      <c r="BU20" s="92">
        <v>2</v>
      </c>
      <c r="BV20" s="92">
        <v>1</v>
      </c>
      <c r="BW20" s="92">
        <v>4</v>
      </c>
      <c r="BX20" s="92">
        <v>4</v>
      </c>
      <c r="BY20" s="92">
        <v>1</v>
      </c>
      <c r="BZ20" s="92">
        <v>1</v>
      </c>
      <c r="CA20" s="92">
        <v>3</v>
      </c>
      <c r="CB20" s="92"/>
      <c r="CC20" s="95">
        <v>4</v>
      </c>
      <c r="CD20" s="105">
        <f t="shared" si="8"/>
        <v>37</v>
      </c>
      <c r="CE20" s="1">
        <v>1</v>
      </c>
    </row>
    <row r="21" spans="9:83" ht="15.75" x14ac:dyDescent="0.25">
      <c r="I21" s="173"/>
      <c r="J21" s="33" t="s">
        <v>11</v>
      </c>
      <c r="K21" s="11"/>
      <c r="L21" s="11"/>
      <c r="M21" s="11"/>
      <c r="N21" s="11">
        <v>1</v>
      </c>
      <c r="O21" s="11"/>
      <c r="P21" s="11"/>
      <c r="Q21" s="11"/>
      <c r="R21" s="11"/>
      <c r="S21" s="14">
        <v>1</v>
      </c>
      <c r="U21" s="1">
        <f>+S19/S22</f>
        <v>0.2</v>
      </c>
      <c r="AH21" s="152" t="s">
        <v>26</v>
      </c>
      <c r="AI21" s="31" t="s">
        <v>14</v>
      </c>
      <c r="AJ21" s="32"/>
      <c r="AK21" s="32">
        <v>1</v>
      </c>
      <c r="AL21" s="32"/>
      <c r="AM21" s="32"/>
      <c r="AN21" s="32"/>
      <c r="AO21" s="32"/>
      <c r="AP21" s="32"/>
      <c r="AQ21" s="32"/>
      <c r="AV21" s="1">
        <f>+AV6/AV19</f>
        <v>0.22222222222222221</v>
      </c>
      <c r="AW21" s="1">
        <v>157</v>
      </c>
      <c r="AY21" s="6">
        <f>137/280</f>
        <v>0.48928571428571427</v>
      </c>
      <c r="BM21" s="143"/>
      <c r="BN21" s="121" t="s">
        <v>42</v>
      </c>
      <c r="BO21" s="112">
        <v>9</v>
      </c>
      <c r="BP21" s="91">
        <v>3</v>
      </c>
      <c r="BQ21" s="91">
        <v>2</v>
      </c>
      <c r="BR21" s="91">
        <v>1</v>
      </c>
      <c r="BS21" s="91">
        <v>1</v>
      </c>
      <c r="BT21" s="91"/>
      <c r="BU21" s="91">
        <v>1</v>
      </c>
      <c r="BV21" s="91">
        <v>1</v>
      </c>
      <c r="BW21" s="91">
        <v>5</v>
      </c>
      <c r="BX21" s="91">
        <v>4</v>
      </c>
      <c r="BY21" s="91">
        <v>3</v>
      </c>
      <c r="BZ21" s="91">
        <v>1</v>
      </c>
      <c r="CA21" s="91">
        <v>3</v>
      </c>
      <c r="CB21" s="91">
        <v>1</v>
      </c>
      <c r="CC21" s="96">
        <v>4</v>
      </c>
      <c r="CD21" s="106">
        <f t="shared" si="8"/>
        <v>39</v>
      </c>
      <c r="CE21" s="1">
        <v>2</v>
      </c>
    </row>
    <row r="22" spans="9:83" ht="16.5" thickBot="1" x14ac:dyDescent="0.3">
      <c r="I22" s="174"/>
      <c r="J22" s="44" t="s">
        <v>2</v>
      </c>
      <c r="K22" s="10">
        <v>15</v>
      </c>
      <c r="L22" s="10">
        <v>7</v>
      </c>
      <c r="M22" s="10">
        <v>0</v>
      </c>
      <c r="N22" s="10">
        <v>34</v>
      </c>
      <c r="O22" s="10">
        <v>0</v>
      </c>
      <c r="P22" s="10">
        <v>3</v>
      </c>
      <c r="Q22" s="10">
        <v>96</v>
      </c>
      <c r="R22" s="10">
        <v>0</v>
      </c>
      <c r="S22" s="10">
        <v>155</v>
      </c>
      <c r="AH22" s="153"/>
      <c r="AI22" s="31" t="s">
        <v>16</v>
      </c>
      <c r="AJ22" s="32">
        <v>1</v>
      </c>
      <c r="AK22" s="32"/>
      <c r="AL22" s="32"/>
      <c r="AM22" s="32"/>
      <c r="AN22" s="32"/>
      <c r="AO22" s="32"/>
      <c r="AP22" s="32"/>
      <c r="AQ22" s="32"/>
      <c r="AW22" s="6">
        <f>+AW21/AW19</f>
        <v>5.6071428571428568</v>
      </c>
      <c r="BB22" s="1">
        <f>94/245</f>
        <v>0.3836734693877551</v>
      </c>
      <c r="BM22" s="144"/>
      <c r="BN22" s="122" t="s">
        <v>41</v>
      </c>
      <c r="BO22" s="113">
        <v>8</v>
      </c>
      <c r="BP22" s="93">
        <v>5</v>
      </c>
      <c r="BQ22" s="93">
        <v>2</v>
      </c>
      <c r="BR22" s="93"/>
      <c r="BS22" s="93">
        <v>3</v>
      </c>
      <c r="BT22" s="93">
        <v>5</v>
      </c>
      <c r="BU22" s="93">
        <v>1</v>
      </c>
      <c r="BV22" s="93"/>
      <c r="BW22" s="93">
        <v>7</v>
      </c>
      <c r="BX22" s="93">
        <v>10</v>
      </c>
      <c r="BY22" s="93">
        <v>4</v>
      </c>
      <c r="BZ22" s="93">
        <v>3</v>
      </c>
      <c r="CA22" s="93">
        <v>2</v>
      </c>
      <c r="CB22" s="93"/>
      <c r="CC22" s="97">
        <v>2</v>
      </c>
      <c r="CD22" s="107">
        <f t="shared" si="8"/>
        <v>52</v>
      </c>
      <c r="CE22" s="1">
        <v>3</v>
      </c>
    </row>
    <row r="23" spans="9:83" ht="15.75" x14ac:dyDescent="0.25">
      <c r="I23" s="172" t="s">
        <v>17</v>
      </c>
      <c r="J23" s="33" t="s">
        <v>14</v>
      </c>
      <c r="K23" s="11"/>
      <c r="L23" s="11">
        <v>21</v>
      </c>
      <c r="M23" s="11"/>
      <c r="N23" s="11"/>
      <c r="O23" s="11"/>
      <c r="P23" s="11"/>
      <c r="Q23" s="11"/>
      <c r="R23" s="11"/>
      <c r="S23" s="14">
        <v>21</v>
      </c>
      <c r="AH23" s="154"/>
      <c r="AI23" s="31" t="s">
        <v>10</v>
      </c>
      <c r="AJ23" s="32"/>
      <c r="AK23" s="32"/>
      <c r="AL23" s="32"/>
      <c r="AM23" s="32"/>
      <c r="AN23" s="32"/>
      <c r="AO23" s="32"/>
      <c r="AP23" s="32">
        <v>3</v>
      </c>
      <c r="AQ23" s="32"/>
      <c r="BM23" s="124" t="s">
        <v>38</v>
      </c>
      <c r="BN23" s="120" t="s">
        <v>40</v>
      </c>
      <c r="BO23" s="111"/>
      <c r="BP23" s="92"/>
      <c r="BQ23" s="92">
        <v>3</v>
      </c>
      <c r="BR23" s="92">
        <v>2</v>
      </c>
      <c r="BS23" s="92">
        <v>3</v>
      </c>
      <c r="BT23" s="92"/>
      <c r="BU23" s="92"/>
      <c r="BV23" s="92"/>
      <c r="BW23" s="92"/>
      <c r="BX23" s="92"/>
      <c r="BY23" s="92"/>
      <c r="BZ23" s="92"/>
      <c r="CA23" s="92"/>
      <c r="CB23" s="92">
        <v>4</v>
      </c>
      <c r="CC23" s="95">
        <v>5</v>
      </c>
      <c r="CD23" s="108">
        <f t="shared" si="8"/>
        <v>17</v>
      </c>
      <c r="CE23" s="1">
        <v>1</v>
      </c>
    </row>
    <row r="24" spans="9:83" ht="15.75" x14ac:dyDescent="0.25">
      <c r="I24" s="173"/>
      <c r="J24" s="33" t="s">
        <v>15</v>
      </c>
      <c r="K24" s="11">
        <v>58</v>
      </c>
      <c r="L24" s="11"/>
      <c r="M24" s="11">
        <v>3</v>
      </c>
      <c r="N24" s="11">
        <v>231</v>
      </c>
      <c r="O24" s="11">
        <v>1</v>
      </c>
      <c r="P24" s="11"/>
      <c r="Q24" s="11"/>
      <c r="R24" s="11"/>
      <c r="S24" s="14">
        <v>293</v>
      </c>
      <c r="AH24" s="152" t="s">
        <v>32</v>
      </c>
      <c r="AI24" s="31" t="s">
        <v>16</v>
      </c>
      <c r="AJ24" s="32">
        <v>1</v>
      </c>
      <c r="AK24" s="32"/>
      <c r="AL24" s="32"/>
      <c r="AM24" s="32"/>
      <c r="AN24" s="32"/>
      <c r="AO24" s="32"/>
      <c r="AP24" s="32"/>
      <c r="AQ24" s="32"/>
      <c r="AV24" s="130" t="s">
        <v>3</v>
      </c>
      <c r="AW24" s="131"/>
      <c r="AX24" s="131"/>
      <c r="AY24" s="131"/>
      <c r="AZ24" s="131"/>
      <c r="BA24" s="131"/>
      <c r="BB24" s="131"/>
      <c r="BC24" s="132"/>
      <c r="BM24" s="125"/>
      <c r="BN24" s="121" t="s">
        <v>42</v>
      </c>
      <c r="BO24" s="112"/>
      <c r="BP24" s="91"/>
      <c r="BQ24" s="91">
        <v>1</v>
      </c>
      <c r="BR24" s="91">
        <v>6</v>
      </c>
      <c r="BS24" s="91"/>
      <c r="BT24" s="91"/>
      <c r="BU24" s="91"/>
      <c r="BV24" s="91"/>
      <c r="BW24" s="91"/>
      <c r="BX24" s="91"/>
      <c r="BY24" s="91"/>
      <c r="BZ24" s="91"/>
      <c r="CA24" s="91"/>
      <c r="CB24" s="91">
        <v>3</v>
      </c>
      <c r="CC24" s="96">
        <v>4</v>
      </c>
      <c r="CD24" s="109">
        <f t="shared" si="8"/>
        <v>14</v>
      </c>
      <c r="CE24" s="1">
        <v>2</v>
      </c>
    </row>
    <row r="25" spans="9:83" ht="16.5" thickBot="1" x14ac:dyDescent="0.3">
      <c r="I25" s="173"/>
      <c r="J25" s="33" t="s">
        <v>16</v>
      </c>
      <c r="K25" s="11">
        <v>17</v>
      </c>
      <c r="L25" s="11"/>
      <c r="M25" s="11">
        <v>4</v>
      </c>
      <c r="N25" s="11">
        <v>16</v>
      </c>
      <c r="O25" s="11">
        <v>2</v>
      </c>
      <c r="P25" s="11">
        <v>2</v>
      </c>
      <c r="Q25" s="11"/>
      <c r="R25" s="11"/>
      <c r="S25" s="14">
        <v>41</v>
      </c>
      <c r="AH25" s="154"/>
      <c r="AI25" s="31" t="s">
        <v>10</v>
      </c>
      <c r="AJ25" s="32"/>
      <c r="AK25" s="32"/>
      <c r="AL25" s="32"/>
      <c r="AM25" s="32"/>
      <c r="AN25" s="32"/>
      <c r="AO25" s="32"/>
      <c r="AP25" s="32">
        <v>3</v>
      </c>
      <c r="AQ25" s="32"/>
      <c r="AU25" s="64" t="s">
        <v>34</v>
      </c>
      <c r="AV25" s="43" t="s">
        <v>4</v>
      </c>
      <c r="AW25" s="43" t="s">
        <v>5</v>
      </c>
      <c r="AX25" s="43" t="s">
        <v>6</v>
      </c>
      <c r="AY25" s="43" t="s">
        <v>7</v>
      </c>
      <c r="AZ25" s="43" t="s">
        <v>8</v>
      </c>
      <c r="BA25" s="43" t="s">
        <v>9</v>
      </c>
      <c r="BB25" s="43" t="s">
        <v>10</v>
      </c>
      <c r="BC25" s="43" t="s">
        <v>11</v>
      </c>
      <c r="BD25" s="41" t="s">
        <v>2</v>
      </c>
      <c r="BM25" s="126"/>
      <c r="BN25" s="122" t="s">
        <v>41</v>
      </c>
      <c r="BO25" s="113"/>
      <c r="BP25" s="93"/>
      <c r="BQ25" s="93">
        <v>2</v>
      </c>
      <c r="BR25" s="93">
        <v>9</v>
      </c>
      <c r="BS25" s="93">
        <v>2</v>
      </c>
      <c r="BT25" s="93"/>
      <c r="BU25" s="93"/>
      <c r="BV25" s="93"/>
      <c r="BW25" s="93"/>
      <c r="BX25" s="93"/>
      <c r="BY25" s="93"/>
      <c r="BZ25" s="93"/>
      <c r="CA25" s="93"/>
      <c r="CB25" s="93">
        <v>9</v>
      </c>
      <c r="CC25" s="97">
        <v>7</v>
      </c>
      <c r="CD25" s="110">
        <f t="shared" si="8"/>
        <v>29</v>
      </c>
      <c r="CE25" s="1">
        <v>3</v>
      </c>
    </row>
    <row r="26" spans="9:83" ht="15.75" x14ac:dyDescent="0.25">
      <c r="I26" s="173"/>
      <c r="J26" s="33" t="s">
        <v>10</v>
      </c>
      <c r="K26" s="11"/>
      <c r="L26" s="11"/>
      <c r="M26" s="11"/>
      <c r="N26" s="11"/>
      <c r="O26" s="11"/>
      <c r="P26" s="11"/>
      <c r="Q26" s="11">
        <v>149</v>
      </c>
      <c r="R26" s="11"/>
      <c r="S26" s="14">
        <v>149</v>
      </c>
      <c r="AH26" s="152" t="s">
        <v>21</v>
      </c>
      <c r="AI26" s="31" t="s">
        <v>14</v>
      </c>
      <c r="AJ26" s="32"/>
      <c r="AK26" s="32">
        <v>1</v>
      </c>
      <c r="AL26" s="32"/>
      <c r="AM26" s="32"/>
      <c r="AN26" s="32"/>
      <c r="AO26" s="32"/>
      <c r="AP26" s="32"/>
      <c r="AQ26" s="32"/>
      <c r="AU26" s="64" t="s">
        <v>35</v>
      </c>
      <c r="AV26" s="36">
        <v>10</v>
      </c>
      <c r="AW26" s="36"/>
      <c r="AX26" s="36">
        <v>2</v>
      </c>
      <c r="AY26" s="36">
        <v>37</v>
      </c>
      <c r="AZ26" s="36"/>
      <c r="BA26" s="36"/>
      <c r="BB26" s="36">
        <v>9</v>
      </c>
      <c r="BC26" s="36"/>
      <c r="BD26" s="65">
        <f t="shared" ref="BD26:BD29" si="17">SUM(AV26:BC26)</f>
        <v>58</v>
      </c>
    </row>
    <row r="27" spans="9:83" ht="18" x14ac:dyDescent="0.25">
      <c r="I27" s="173"/>
      <c r="J27" s="33" t="s">
        <v>11</v>
      </c>
      <c r="K27" s="11"/>
      <c r="L27" s="11"/>
      <c r="M27" s="11"/>
      <c r="N27" s="11"/>
      <c r="O27" s="11"/>
      <c r="P27" s="11"/>
      <c r="Q27" s="11"/>
      <c r="R27" s="11">
        <v>5</v>
      </c>
      <c r="S27" s="14">
        <v>5</v>
      </c>
      <c r="AH27" s="153"/>
      <c r="AI27" s="31" t="s">
        <v>15</v>
      </c>
      <c r="AJ27" s="32"/>
      <c r="AK27" s="32"/>
      <c r="AL27" s="32"/>
      <c r="AM27" s="32">
        <v>3</v>
      </c>
      <c r="AN27" s="32"/>
      <c r="AO27" s="32"/>
      <c r="AP27" s="32"/>
      <c r="AQ27" s="32"/>
      <c r="AU27" s="64" t="s">
        <v>36</v>
      </c>
      <c r="AV27" s="36">
        <v>51</v>
      </c>
      <c r="AW27" s="36">
        <v>17</v>
      </c>
      <c r="AX27" s="36">
        <v>2</v>
      </c>
      <c r="AY27" s="53">
        <v>164</v>
      </c>
      <c r="AZ27" s="36">
        <v>3</v>
      </c>
      <c r="BA27" s="36">
        <v>4</v>
      </c>
      <c r="BB27" s="53">
        <v>175</v>
      </c>
      <c r="BC27" s="36">
        <v>1</v>
      </c>
      <c r="BD27" s="65">
        <f t="shared" si="17"/>
        <v>417</v>
      </c>
    </row>
    <row r="28" spans="9:83" ht="15.75" x14ac:dyDescent="0.25">
      <c r="I28" s="173"/>
      <c r="J28" s="45" t="s">
        <v>2</v>
      </c>
      <c r="K28" s="13">
        <v>75</v>
      </c>
      <c r="L28" s="13">
        <v>21</v>
      </c>
      <c r="M28" s="13">
        <v>7</v>
      </c>
      <c r="N28" s="13">
        <v>247</v>
      </c>
      <c r="O28" s="13">
        <v>3</v>
      </c>
      <c r="P28" s="13">
        <v>2</v>
      </c>
      <c r="Q28" s="13">
        <v>149</v>
      </c>
      <c r="R28" s="13">
        <v>5</v>
      </c>
      <c r="S28" s="13">
        <v>509</v>
      </c>
      <c r="U28" s="1">
        <f>+S24/S28</f>
        <v>0.57563850687622786</v>
      </c>
      <c r="AH28" s="153"/>
      <c r="AI28" s="31" t="s">
        <v>16</v>
      </c>
      <c r="AJ28" s="32">
        <v>2</v>
      </c>
      <c r="AK28" s="32"/>
      <c r="AL28" s="32"/>
      <c r="AM28" s="32">
        <v>2</v>
      </c>
      <c r="AN28" s="32"/>
      <c r="AO28" s="32"/>
      <c r="AP28" s="32"/>
      <c r="AQ28" s="32"/>
      <c r="AU28" s="64" t="s">
        <v>37</v>
      </c>
      <c r="AV28" s="36">
        <v>11</v>
      </c>
      <c r="AW28" s="36">
        <v>11</v>
      </c>
      <c r="AX28" s="36">
        <v>1</v>
      </c>
      <c r="AY28" s="36">
        <v>49</v>
      </c>
      <c r="AZ28" s="36"/>
      <c r="BA28" s="36">
        <v>1</v>
      </c>
      <c r="BB28" s="36">
        <v>52</v>
      </c>
      <c r="BC28" s="36">
        <v>3</v>
      </c>
      <c r="BD28" s="65">
        <f t="shared" si="17"/>
        <v>128</v>
      </c>
    </row>
    <row r="29" spans="9:83" ht="18" x14ac:dyDescent="0.25">
      <c r="I29" s="164" t="s">
        <v>18</v>
      </c>
      <c r="J29" s="165"/>
      <c r="K29" s="15">
        <f>+K28+K22</f>
        <v>90</v>
      </c>
      <c r="L29" s="15">
        <f t="shared" ref="L29:S29" si="18">+L28+L22</f>
        <v>28</v>
      </c>
      <c r="M29" s="15">
        <f t="shared" si="18"/>
        <v>7</v>
      </c>
      <c r="N29" s="15">
        <f t="shared" si="18"/>
        <v>281</v>
      </c>
      <c r="O29" s="15">
        <f t="shared" si="18"/>
        <v>3</v>
      </c>
      <c r="P29" s="15">
        <f t="shared" si="18"/>
        <v>5</v>
      </c>
      <c r="Q29" s="15">
        <f t="shared" si="18"/>
        <v>245</v>
      </c>
      <c r="R29" s="15">
        <f t="shared" si="18"/>
        <v>5</v>
      </c>
      <c r="S29" s="15">
        <f t="shared" si="18"/>
        <v>664</v>
      </c>
      <c r="AH29" s="154"/>
      <c r="AI29" s="31" t="s">
        <v>10</v>
      </c>
      <c r="AJ29" s="32"/>
      <c r="AK29" s="32"/>
      <c r="AL29" s="32"/>
      <c r="AM29" s="32"/>
      <c r="AN29" s="32"/>
      <c r="AO29" s="32"/>
      <c r="AP29" s="32">
        <v>6</v>
      </c>
      <c r="AQ29" s="32"/>
      <c r="AU29" s="64" t="s">
        <v>38</v>
      </c>
      <c r="AV29" s="36">
        <v>18</v>
      </c>
      <c r="AW29" s="36"/>
      <c r="AX29" s="36">
        <v>2</v>
      </c>
      <c r="AY29" s="53">
        <v>30</v>
      </c>
      <c r="AZ29" s="36"/>
      <c r="BA29" s="36"/>
      <c r="BB29" s="36">
        <v>9</v>
      </c>
      <c r="BC29" s="36">
        <v>1</v>
      </c>
      <c r="BD29" s="65">
        <f t="shared" si="17"/>
        <v>60</v>
      </c>
    </row>
    <row r="30" spans="9:83" ht="15.75" x14ac:dyDescent="0.25">
      <c r="AH30" s="152" t="s">
        <v>24</v>
      </c>
      <c r="AI30" s="31" t="s">
        <v>14</v>
      </c>
      <c r="AJ30" s="32"/>
      <c r="AK30" s="32">
        <v>8</v>
      </c>
      <c r="AL30" s="32"/>
      <c r="AM30" s="32"/>
      <c r="AN30" s="32"/>
      <c r="AO30" s="32"/>
      <c r="AP30" s="32"/>
      <c r="AQ30" s="32"/>
      <c r="AU30" s="57" t="s">
        <v>2</v>
      </c>
      <c r="AV30" s="67">
        <f>SUM(AV26:AV29)</f>
        <v>90</v>
      </c>
      <c r="AW30" s="67">
        <f t="shared" ref="AW30:BD30" si="19">SUM(AW26:AW29)</f>
        <v>28</v>
      </c>
      <c r="AX30" s="67">
        <f t="shared" si="19"/>
        <v>7</v>
      </c>
      <c r="AY30" s="67">
        <f t="shared" si="19"/>
        <v>280</v>
      </c>
      <c r="AZ30" s="67">
        <f t="shared" si="19"/>
        <v>3</v>
      </c>
      <c r="BA30" s="67">
        <f t="shared" si="19"/>
        <v>5</v>
      </c>
      <c r="BB30" s="67">
        <f t="shared" si="19"/>
        <v>245</v>
      </c>
      <c r="BC30" s="67">
        <f t="shared" si="19"/>
        <v>5</v>
      </c>
      <c r="BD30" s="66">
        <f t="shared" si="19"/>
        <v>663</v>
      </c>
    </row>
    <row r="31" spans="9:83" x14ac:dyDescent="0.25">
      <c r="N31" s="1">
        <f>+N29/$S$29</f>
        <v>0.42319277108433734</v>
      </c>
      <c r="Q31" s="1">
        <f>+Q29/$S$29</f>
        <v>0.36897590361445781</v>
      </c>
      <c r="AH31" s="153"/>
      <c r="AI31" s="31" t="s">
        <v>15</v>
      </c>
      <c r="AJ31" s="32">
        <v>16</v>
      </c>
      <c r="AK31" s="32"/>
      <c r="AL31" s="32"/>
      <c r="AM31" s="32">
        <v>96</v>
      </c>
      <c r="AN31" s="32">
        <v>1</v>
      </c>
      <c r="AO31" s="32"/>
      <c r="AP31" s="32"/>
      <c r="AQ31" s="32"/>
    </row>
    <row r="32" spans="9:83" x14ac:dyDescent="0.25">
      <c r="J32" s="30">
        <f>230/663</f>
        <v>0.34690799396681749</v>
      </c>
      <c r="AH32" s="153"/>
      <c r="AI32" s="31" t="s">
        <v>16</v>
      </c>
      <c r="AJ32" s="32">
        <v>4</v>
      </c>
      <c r="AK32" s="32"/>
      <c r="AL32" s="32"/>
      <c r="AM32" s="32">
        <v>22</v>
      </c>
      <c r="AN32" s="32"/>
      <c r="AO32" s="32">
        <v>1</v>
      </c>
      <c r="AP32" s="32"/>
      <c r="AQ32" s="32"/>
    </row>
    <row r="33" spans="9:58" x14ac:dyDescent="0.25">
      <c r="N33" s="1">
        <f>+N28/N29</f>
        <v>0.87900355871886116</v>
      </c>
      <c r="Q33" s="1">
        <f>+Q28/Q29</f>
        <v>0.60816326530612241</v>
      </c>
      <c r="AH33" s="153"/>
      <c r="AI33" s="31" t="s">
        <v>10</v>
      </c>
      <c r="AJ33" s="32"/>
      <c r="AK33" s="32"/>
      <c r="AL33" s="32"/>
      <c r="AM33" s="32"/>
      <c r="AN33" s="32"/>
      <c r="AO33" s="32"/>
      <c r="AP33" s="32">
        <v>24</v>
      </c>
      <c r="AQ33" s="32"/>
    </row>
    <row r="34" spans="9:58" ht="15.75" x14ac:dyDescent="0.25">
      <c r="AH34" s="154"/>
      <c r="AI34" s="31" t="s">
        <v>11</v>
      </c>
      <c r="AJ34" s="32"/>
      <c r="AK34" s="32"/>
      <c r="AL34" s="32"/>
      <c r="AM34" s="32"/>
      <c r="AN34" s="32"/>
      <c r="AO34" s="32"/>
      <c r="AP34" s="32"/>
      <c r="AQ34" s="32">
        <v>1</v>
      </c>
      <c r="AV34" s="130" t="s">
        <v>3</v>
      </c>
      <c r="AW34" s="131"/>
      <c r="AX34" s="131"/>
      <c r="AY34" s="131"/>
      <c r="AZ34" s="131"/>
      <c r="BA34" s="131"/>
      <c r="BB34" s="131"/>
      <c r="BC34" s="132"/>
    </row>
    <row r="35" spans="9:58" ht="15.75" x14ac:dyDescent="0.25">
      <c r="N35" s="1">
        <f>+N24/N28</f>
        <v>0.93522267206477738</v>
      </c>
      <c r="Q35" s="1">
        <f>+Q29/S29</f>
        <v>0.36897590361445781</v>
      </c>
      <c r="AH35" s="152" t="s">
        <v>22</v>
      </c>
      <c r="AI35" s="31" t="s">
        <v>14</v>
      </c>
      <c r="AJ35" s="32"/>
      <c r="AK35" s="32">
        <v>15</v>
      </c>
      <c r="AL35" s="32"/>
      <c r="AM35" s="32"/>
      <c r="AN35" s="32"/>
      <c r="AO35" s="32"/>
      <c r="AP35" s="32"/>
      <c r="AQ35" s="32"/>
      <c r="AU35" s="18" t="s">
        <v>0</v>
      </c>
      <c r="AV35" s="43" t="s">
        <v>4</v>
      </c>
      <c r="AW35" s="43" t="s">
        <v>5</v>
      </c>
      <c r="AX35" s="43" t="s">
        <v>6</v>
      </c>
      <c r="AY35" s="43" t="s">
        <v>7</v>
      </c>
      <c r="AZ35" s="43" t="s">
        <v>8</v>
      </c>
      <c r="BA35" s="43" t="s">
        <v>9</v>
      </c>
      <c r="BB35" s="43" t="s">
        <v>10</v>
      </c>
      <c r="BC35" s="43" t="s">
        <v>11</v>
      </c>
      <c r="BD35" s="41" t="s">
        <v>2</v>
      </c>
    </row>
    <row r="36" spans="9:58" ht="15.75" x14ac:dyDescent="0.25">
      <c r="AH36" s="153"/>
      <c r="AI36" s="31" t="s">
        <v>15</v>
      </c>
      <c r="AJ36" s="32">
        <v>34</v>
      </c>
      <c r="AK36" s="32"/>
      <c r="AL36" s="32">
        <v>3</v>
      </c>
      <c r="AM36" s="32">
        <v>142</v>
      </c>
      <c r="AN36" s="32"/>
      <c r="AO36" s="32"/>
      <c r="AP36" s="32"/>
      <c r="AQ36" s="32"/>
      <c r="AU36" s="18">
        <v>2016</v>
      </c>
      <c r="AV36" s="20">
        <v>18</v>
      </c>
      <c r="AW36" s="20">
        <v>4</v>
      </c>
      <c r="AX36" s="20">
        <v>3</v>
      </c>
      <c r="AY36" s="20">
        <v>57</v>
      </c>
      <c r="AZ36" s="20">
        <v>1</v>
      </c>
      <c r="BA36" s="20">
        <v>1</v>
      </c>
      <c r="BB36" s="20">
        <v>45</v>
      </c>
      <c r="BC36" s="21">
        <v>1</v>
      </c>
      <c r="BD36" s="82">
        <f>SUM(AV36:BC36)</f>
        <v>130</v>
      </c>
    </row>
    <row r="37" spans="9:58" ht="15.75" x14ac:dyDescent="0.25">
      <c r="AH37" s="153"/>
      <c r="AI37" s="31" t="s">
        <v>16</v>
      </c>
      <c r="AJ37" s="32">
        <v>16</v>
      </c>
      <c r="AK37" s="32"/>
      <c r="AL37" s="32">
        <v>3</v>
      </c>
      <c r="AM37" s="32">
        <v>10</v>
      </c>
      <c r="AN37" s="32">
        <v>2</v>
      </c>
      <c r="AO37" s="32"/>
      <c r="AP37" s="32"/>
      <c r="AQ37" s="32"/>
      <c r="AU37" s="18">
        <v>2017</v>
      </c>
      <c r="AV37" s="20">
        <v>24</v>
      </c>
      <c r="AW37" s="20">
        <v>4</v>
      </c>
      <c r="AX37" s="20">
        <v>2</v>
      </c>
      <c r="AY37" s="20">
        <v>53</v>
      </c>
      <c r="AZ37" s="20"/>
      <c r="BA37" s="20"/>
      <c r="BB37" s="20">
        <v>46</v>
      </c>
      <c r="BC37" s="21">
        <v>4</v>
      </c>
      <c r="BD37" s="82">
        <f t="shared" ref="BD37:BD41" si="20">SUM(AV37:BC37)</f>
        <v>133</v>
      </c>
    </row>
    <row r="38" spans="9:58" ht="15.75" x14ac:dyDescent="0.25">
      <c r="AH38" s="153"/>
      <c r="AI38" s="31" t="s">
        <v>10</v>
      </c>
      <c r="AJ38" s="32"/>
      <c r="AK38" s="32"/>
      <c r="AL38" s="32"/>
      <c r="AM38" s="32"/>
      <c r="AN38" s="32"/>
      <c r="AO38" s="32"/>
      <c r="AP38" s="32">
        <v>101</v>
      </c>
      <c r="AQ38" s="32"/>
      <c r="AU38" s="18">
        <v>2018</v>
      </c>
      <c r="AV38" s="20">
        <v>16</v>
      </c>
      <c r="AW38" s="20">
        <v>3</v>
      </c>
      <c r="AX38" s="20">
        <v>2</v>
      </c>
      <c r="AY38" s="20">
        <v>53</v>
      </c>
      <c r="AZ38" s="20">
        <v>2</v>
      </c>
      <c r="BA38" s="20">
        <v>2</v>
      </c>
      <c r="BB38" s="20">
        <v>63</v>
      </c>
      <c r="BC38" s="21"/>
      <c r="BD38" s="82">
        <f t="shared" si="20"/>
        <v>141</v>
      </c>
    </row>
    <row r="39" spans="9:58" ht="15.75" x14ac:dyDescent="0.25">
      <c r="I39" s="17"/>
      <c r="J39" s="155" t="s">
        <v>3</v>
      </c>
      <c r="K39" s="156"/>
      <c r="L39" s="156"/>
      <c r="M39" s="156"/>
      <c r="N39" s="156"/>
      <c r="O39" s="156"/>
      <c r="P39" s="156"/>
      <c r="Q39" s="157"/>
      <c r="AH39" s="154"/>
      <c r="AI39" s="31" t="s">
        <v>11</v>
      </c>
      <c r="AJ39" s="32"/>
      <c r="AK39" s="32"/>
      <c r="AL39" s="32"/>
      <c r="AM39" s="32">
        <v>1</v>
      </c>
      <c r="AN39" s="32"/>
      <c r="AO39" s="32"/>
      <c r="AP39" s="32"/>
      <c r="AQ39" s="32">
        <v>1</v>
      </c>
      <c r="AU39" s="18">
        <v>2019</v>
      </c>
      <c r="AV39" s="20">
        <v>10</v>
      </c>
      <c r="AW39" s="20">
        <v>6</v>
      </c>
      <c r="AX39" s="20"/>
      <c r="AY39" s="20">
        <v>44</v>
      </c>
      <c r="AZ39" s="20"/>
      <c r="BA39" s="20">
        <v>1</v>
      </c>
      <c r="BB39" s="20">
        <v>30</v>
      </c>
      <c r="BC39" s="21"/>
      <c r="BD39" s="82">
        <f t="shared" si="20"/>
        <v>91</v>
      </c>
    </row>
    <row r="40" spans="9:58" ht="18" x14ac:dyDescent="0.25">
      <c r="I40" s="47" t="s">
        <v>0</v>
      </c>
      <c r="J40" s="48" t="s">
        <v>4</v>
      </c>
      <c r="K40" s="48" t="s">
        <v>5</v>
      </c>
      <c r="L40" s="48" t="s">
        <v>6</v>
      </c>
      <c r="M40" s="48" t="s">
        <v>7</v>
      </c>
      <c r="N40" s="48" t="s">
        <v>8</v>
      </c>
      <c r="O40" s="48" t="s">
        <v>9</v>
      </c>
      <c r="P40" s="48" t="s">
        <v>10</v>
      </c>
      <c r="Q40" s="49" t="s">
        <v>11</v>
      </c>
      <c r="R40" s="51" t="s">
        <v>2</v>
      </c>
      <c r="AH40" s="152" t="s">
        <v>23</v>
      </c>
      <c r="AI40" s="31" t="s">
        <v>14</v>
      </c>
      <c r="AJ40" s="32"/>
      <c r="AK40" s="32">
        <v>3</v>
      </c>
      <c r="AL40" s="32"/>
      <c r="AM40" s="32"/>
      <c r="AN40" s="32"/>
      <c r="AO40" s="32"/>
      <c r="AP40" s="32"/>
      <c r="AQ40" s="32"/>
      <c r="AU40" s="18">
        <v>2020</v>
      </c>
      <c r="AV40" s="20">
        <v>11</v>
      </c>
      <c r="AW40" s="20">
        <v>5</v>
      </c>
      <c r="AX40" s="20"/>
      <c r="AY40" s="54">
        <v>27</v>
      </c>
      <c r="AZ40" s="20"/>
      <c r="BA40" s="20"/>
      <c r="BB40" s="20">
        <v>32</v>
      </c>
      <c r="BC40" s="21"/>
      <c r="BD40" s="82">
        <f t="shared" si="20"/>
        <v>75</v>
      </c>
      <c r="BF40" s="1">
        <f>+BB40/BD40</f>
        <v>0.42666666666666669</v>
      </c>
    </row>
    <row r="41" spans="9:58" ht="18" x14ac:dyDescent="0.25">
      <c r="I41" s="47">
        <v>2016</v>
      </c>
      <c r="J41" s="20">
        <v>18</v>
      </c>
      <c r="K41" s="20">
        <v>4</v>
      </c>
      <c r="L41" s="20">
        <v>3</v>
      </c>
      <c r="M41" s="20">
        <v>57</v>
      </c>
      <c r="N41" s="20">
        <v>1</v>
      </c>
      <c r="O41" s="20">
        <v>1</v>
      </c>
      <c r="P41" s="20">
        <v>45</v>
      </c>
      <c r="Q41" s="20">
        <v>1</v>
      </c>
      <c r="R41" s="46">
        <f>SUM(J41:Q41)</f>
        <v>130</v>
      </c>
      <c r="AH41" s="153"/>
      <c r="AI41" s="31" t="s">
        <v>15</v>
      </c>
      <c r="AJ41" s="32">
        <v>13</v>
      </c>
      <c r="AK41" s="32"/>
      <c r="AL41" s="32"/>
      <c r="AM41" s="32">
        <v>4</v>
      </c>
      <c r="AN41" s="32"/>
      <c r="AO41" s="32"/>
      <c r="AP41" s="32"/>
      <c r="AQ41" s="32"/>
      <c r="AU41" s="18">
        <v>2021</v>
      </c>
      <c r="AV41" s="20">
        <v>11</v>
      </c>
      <c r="AW41" s="20">
        <v>6</v>
      </c>
      <c r="AX41" s="20"/>
      <c r="AY41" s="54">
        <v>46</v>
      </c>
      <c r="AZ41" s="20"/>
      <c r="BA41" s="20">
        <v>1</v>
      </c>
      <c r="BB41" s="20">
        <v>29</v>
      </c>
      <c r="BC41" s="21"/>
      <c r="BD41" s="82">
        <f t="shared" si="20"/>
        <v>93</v>
      </c>
      <c r="BF41" s="1">
        <f>+BB41/BD41</f>
        <v>0.31182795698924731</v>
      </c>
    </row>
    <row r="42" spans="9:58" ht="15.75" x14ac:dyDescent="0.25">
      <c r="I42" s="47">
        <v>2017</v>
      </c>
      <c r="J42" s="20">
        <v>24</v>
      </c>
      <c r="K42" s="20">
        <v>4</v>
      </c>
      <c r="L42" s="20">
        <v>2</v>
      </c>
      <c r="M42" s="20">
        <v>53</v>
      </c>
      <c r="N42" s="20"/>
      <c r="O42" s="20"/>
      <c r="P42" s="20">
        <v>46</v>
      </c>
      <c r="Q42" s="20">
        <v>4</v>
      </c>
      <c r="R42" s="46">
        <f t="shared" ref="R42:R46" si="21">SUM(J42:Q42)</f>
        <v>133</v>
      </c>
      <c r="AH42" s="153"/>
      <c r="AI42" s="31" t="s">
        <v>16</v>
      </c>
      <c r="AJ42" s="32">
        <v>3</v>
      </c>
      <c r="AK42" s="32"/>
      <c r="AL42" s="32">
        <v>1</v>
      </c>
      <c r="AM42" s="32"/>
      <c r="AN42" s="32"/>
      <c r="AO42" s="32">
        <v>4</v>
      </c>
      <c r="AP42" s="32"/>
      <c r="AQ42" s="32"/>
      <c r="AU42" s="57" t="s">
        <v>2</v>
      </c>
      <c r="AV42" s="67">
        <f>SUM(AV36:AV41)</f>
        <v>90</v>
      </c>
      <c r="AW42" s="67">
        <f t="shared" ref="AW42:BD42" si="22">SUM(AW36:AW41)</f>
        <v>28</v>
      </c>
      <c r="AX42" s="67">
        <f t="shared" si="22"/>
        <v>7</v>
      </c>
      <c r="AY42" s="67">
        <f t="shared" si="22"/>
        <v>280</v>
      </c>
      <c r="AZ42" s="67">
        <f t="shared" si="22"/>
        <v>3</v>
      </c>
      <c r="BA42" s="67">
        <f t="shared" si="22"/>
        <v>5</v>
      </c>
      <c r="BB42" s="67">
        <f t="shared" si="22"/>
        <v>245</v>
      </c>
      <c r="BC42" s="67">
        <f t="shared" si="22"/>
        <v>5</v>
      </c>
      <c r="BD42" s="123">
        <f t="shared" si="22"/>
        <v>663</v>
      </c>
    </row>
    <row r="43" spans="9:58" ht="15.75" x14ac:dyDescent="0.25">
      <c r="I43" s="47">
        <v>2018</v>
      </c>
      <c r="J43" s="20">
        <v>16</v>
      </c>
      <c r="K43" s="20">
        <v>3</v>
      </c>
      <c r="L43" s="20">
        <v>2</v>
      </c>
      <c r="M43" s="20">
        <v>53</v>
      </c>
      <c r="N43" s="20">
        <v>2</v>
      </c>
      <c r="O43" s="20">
        <v>2</v>
      </c>
      <c r="P43" s="20">
        <v>63</v>
      </c>
      <c r="Q43" s="20"/>
      <c r="R43" s="46">
        <f t="shared" si="21"/>
        <v>141</v>
      </c>
      <c r="AH43" s="153"/>
      <c r="AI43" s="31" t="s">
        <v>10</v>
      </c>
      <c r="AJ43" s="32"/>
      <c r="AK43" s="32"/>
      <c r="AL43" s="32"/>
      <c r="AM43" s="32"/>
      <c r="AN43" s="32"/>
      <c r="AO43" s="32"/>
      <c r="AP43" s="32">
        <v>108</v>
      </c>
      <c r="AQ43" s="32"/>
    </row>
    <row r="44" spans="9:58" ht="15.75" x14ac:dyDescent="0.25">
      <c r="I44" s="47">
        <v>2019</v>
      </c>
      <c r="J44" s="20">
        <v>10</v>
      </c>
      <c r="K44" s="20">
        <v>6</v>
      </c>
      <c r="L44" s="20"/>
      <c r="M44" s="20">
        <v>44</v>
      </c>
      <c r="N44" s="20"/>
      <c r="O44" s="20">
        <v>1</v>
      </c>
      <c r="P44" s="20">
        <v>30</v>
      </c>
      <c r="Q44" s="20"/>
      <c r="R44" s="46">
        <f t="shared" si="21"/>
        <v>91</v>
      </c>
      <c r="AH44" s="154"/>
      <c r="AI44" s="31" t="s">
        <v>11</v>
      </c>
      <c r="AJ44" s="32"/>
      <c r="AK44" s="32"/>
      <c r="AL44" s="32"/>
      <c r="AM44" s="32"/>
      <c r="AN44" s="32"/>
      <c r="AO44" s="32"/>
      <c r="AP44" s="32"/>
      <c r="AQ44" s="32">
        <v>3</v>
      </c>
      <c r="AW44" s="1">
        <f>27-46</f>
        <v>-19</v>
      </c>
    </row>
    <row r="45" spans="9:58" ht="15.75" x14ac:dyDescent="0.25">
      <c r="I45" s="47">
        <v>2020</v>
      </c>
      <c r="J45" s="20">
        <v>11</v>
      </c>
      <c r="K45" s="20">
        <v>5</v>
      </c>
      <c r="L45" s="20"/>
      <c r="M45" s="20">
        <v>27</v>
      </c>
      <c r="N45" s="20"/>
      <c r="O45" s="20"/>
      <c r="P45" s="20">
        <v>32</v>
      </c>
      <c r="Q45" s="20"/>
      <c r="R45" s="46">
        <f t="shared" si="21"/>
        <v>75</v>
      </c>
      <c r="AW45" s="1">
        <f>+AW44/27</f>
        <v>-0.70370370370370372</v>
      </c>
      <c r="BE45" s="1">
        <f>+BB41-BB40</f>
        <v>-3</v>
      </c>
      <c r="BF45" s="1">
        <f>+BB40/BD40</f>
        <v>0.42666666666666669</v>
      </c>
    </row>
    <row r="46" spans="9:58" ht="15.75" x14ac:dyDescent="0.25">
      <c r="I46" s="47">
        <v>2021</v>
      </c>
      <c r="J46" s="20">
        <v>11</v>
      </c>
      <c r="K46" s="20">
        <v>6</v>
      </c>
      <c r="L46" s="20"/>
      <c r="M46" s="20">
        <v>46</v>
      </c>
      <c r="N46" s="20"/>
      <c r="O46" s="20">
        <v>1</v>
      </c>
      <c r="P46" s="20">
        <v>29</v>
      </c>
      <c r="Q46" s="20"/>
      <c r="R46" s="46">
        <f t="shared" si="21"/>
        <v>93</v>
      </c>
    </row>
    <row r="47" spans="9:58" ht="15.75" x14ac:dyDescent="0.25">
      <c r="I47" s="52" t="s">
        <v>2</v>
      </c>
      <c r="J47" s="50">
        <f>SUM(J41:J46)</f>
        <v>90</v>
      </c>
      <c r="K47" s="50">
        <f t="shared" ref="K47:R47" si="23">SUM(K41:K46)</f>
        <v>28</v>
      </c>
      <c r="L47" s="50">
        <f t="shared" si="23"/>
        <v>7</v>
      </c>
      <c r="M47" s="50">
        <f t="shared" si="23"/>
        <v>280</v>
      </c>
      <c r="N47" s="50">
        <f t="shared" si="23"/>
        <v>3</v>
      </c>
      <c r="O47" s="50">
        <f t="shared" si="23"/>
        <v>5</v>
      </c>
      <c r="P47" s="50">
        <f t="shared" si="23"/>
        <v>245</v>
      </c>
      <c r="Q47" s="50">
        <f t="shared" si="23"/>
        <v>5</v>
      </c>
      <c r="R47" s="18">
        <f t="shared" si="23"/>
        <v>663</v>
      </c>
    </row>
  </sheetData>
  <sortState ref="BN23:CE25">
    <sortCondition ref="CE23:CE25"/>
  </sortState>
  <mergeCells count="31">
    <mergeCell ref="J39:Q39"/>
    <mergeCell ref="AV2:BC2"/>
    <mergeCell ref="AV24:BC24"/>
    <mergeCell ref="W2:AD2"/>
    <mergeCell ref="AJ2:AQ2"/>
    <mergeCell ref="I29:J29"/>
    <mergeCell ref="I3:I7"/>
    <mergeCell ref="I8:I12"/>
    <mergeCell ref="I17:I22"/>
    <mergeCell ref="I23:I28"/>
    <mergeCell ref="AH17:AI17"/>
    <mergeCell ref="AH9:AI9"/>
    <mergeCell ref="AH16:AI16"/>
    <mergeCell ref="AH4:AH8"/>
    <mergeCell ref="AH10:AH15"/>
    <mergeCell ref="AH24:AH25"/>
    <mergeCell ref="AH26:AH29"/>
    <mergeCell ref="AH35:AH39"/>
    <mergeCell ref="AH40:AH44"/>
    <mergeCell ref="AH21:AH23"/>
    <mergeCell ref="AH30:AH34"/>
    <mergeCell ref="BM23:BM25"/>
    <mergeCell ref="BO12:CC12"/>
    <mergeCell ref="AV34:BC34"/>
    <mergeCell ref="BN2:CC2"/>
    <mergeCell ref="BM14:BM16"/>
    <mergeCell ref="BM17:BM19"/>
    <mergeCell ref="BM20:BM22"/>
    <mergeCell ref="BH2:BJ2"/>
    <mergeCell ref="BF4:BF9"/>
    <mergeCell ref="BF10:B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2023-10-03T01:52:17Z</dcterms:created>
  <dcterms:modified xsi:type="dcterms:W3CDTF">2023-10-10T21:49:46Z</dcterms:modified>
</cp:coreProperties>
</file>