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lan Nakashima - Documentos\Doctor\Jupyter\system\Data\"/>
    </mc:Choice>
  </mc:AlternateContent>
  <bookViews>
    <workbookView xWindow="240" yWindow="15" windowWidth="16095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Q33" i="1" l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<sst xmlns="http://schemas.openxmlformats.org/spreadsheetml/2006/main" count="16" uniqueCount="15">
  <si>
    <t>dT[K]</t>
  </si>
  <si>
    <t>f[Hz]</t>
  </si>
  <si>
    <t>CB[kg/s]</t>
  </si>
  <si>
    <t>Qc[W]</t>
  </si>
  <si>
    <t>Wpump[W]</t>
  </si>
  <si>
    <t>D [m]</t>
  </si>
  <si>
    <t>L [m]</t>
  </si>
  <si>
    <t>d [m]</t>
  </si>
  <si>
    <t>FE</t>
  </si>
  <si>
    <t>Th[K]</t>
  </si>
  <si>
    <t>Tc[K]</t>
  </si>
  <si>
    <t>CB[kg/h]</t>
  </si>
  <si>
    <t>Porosity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</si>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</sst>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T112"/>
  <sheetViews>
    <sheetView tabSelected="1" zoomScaleNormal="100" workbookViewId="0">
      <selection activeCell="H3" sqref="H3"/>
    </sheetView>
  </sheetViews>
  <sheetFormatPr defaultRowHeight="15" x14ac:dyDescent="0.25"/>
  <cols>
    <col min="1" max="1" width="9.140625" style="1"/>
    <col min="4" max="19" width="9.140625" style="1"/>
    <col min="20" max="20" width="10" style="1" bestFit="1" customWidth="1"/>
    <col min="21" max="45" width="9.140625" style="1"/>
    <col min="46" max="46" width="16.140625" style="1" customWidth="1"/>
    <col min="47" max="47" width="18.85546875" style="1" customWidth="1"/>
    <col min="48" max="48" width="14.7109375" style="1" customWidth="1"/>
    <col min="49" max="49" width="14.5703125" style="1" customWidth="1"/>
    <col min="50" max="16384" width="9.140625" style="1"/>
  </cols>
  <sheetData>
    <row r="1" spans="1:72" x14ac:dyDescent="0.25">
      <c r="A1" s="1" t="s">
        <v>1</v>
      </c>
      <c r="B1" t="s">
        <v>9</v>
      </c>
      <c r="C1" t="s">
        <v>10</v>
      </c>
      <c r="D1" s="1" t="s">
        <v>8</v>
      </c>
      <c r="E1" s="1" t="s">
        <v>11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3</v>
      </c>
      <c r="O1" s="1" t="s">
        <v>0</v>
      </c>
      <c r="P1" s="1" t="s">
        <v>2</v>
      </c>
      <c r="Q1" s="1" t="s">
        <v>2</v>
      </c>
      <c r="R1" s="1" t="s">
        <v>4</v>
      </c>
      <c r="BI1"/>
      <c r="BJ1"/>
      <c r="BK1"/>
      <c r="BL1"/>
    </row>
    <row r="2" spans="1:72" x14ac:dyDescent="0.25">
      <c r="A2" s="1">
        <v>1</v>
      </c>
      <c r="B2">
        <v>300</v>
      </c>
      <c r="C2">
        <f>B2-O2</f>
        <v>271.42680000000001</v>
      </c>
      <c r="D2">
        <v>0.5</v>
      </c>
      <c r="E2">
        <f>P2*3600</f>
        <v>19.003135135135135</v>
      </c>
      <c r="F2" s="1">
        <f>22.22/1000</f>
        <v>2.222E-2</v>
      </c>
      <c r="G2" s="1">
        <f>100/1000</f>
        <v>0.1</v>
      </c>
      <c r="H2" s="1">
        <f>(0.5+0.6)/2000</f>
        <v>5.5000000000000003E-4</v>
      </c>
      <c r="I2">
        <v>0.36</v>
      </c>
      <c r="J2">
        <v>0</v>
      </c>
      <c r="K2">
        <v>1.69</v>
      </c>
      <c r="L2">
        <v>2.9948000000000001</v>
      </c>
      <c r="M2"/>
      <c r="N2"/>
      <c r="O2" s="2">
        <v>28.5732</v>
      </c>
      <c r="P2" s="1">
        <v>5.278648648648649E-3</v>
      </c>
      <c r="Q2">
        <f>P2</f>
        <v>5.278648648648649E-3</v>
      </c>
      <c r="R2">
        <v>0.21137800000000001</v>
      </c>
      <c r="Y2"/>
      <c r="Z2"/>
      <c r="AA2"/>
      <c r="AB2"/>
      <c r="BC2"/>
      <c r="BE2"/>
      <c r="BI2"/>
      <c r="BJ2"/>
      <c r="BK2"/>
      <c r="BL2"/>
      <c r="BN2"/>
      <c r="BT2"/>
    </row>
    <row r="3" spans="1:72" x14ac:dyDescent="0.25">
      <c r="A3" s="1">
        <v>1</v>
      </c>
      <c r="B3">
        <v>300</v>
      </c>
      <c r="C3">
        <f t="shared" ref="C3:C66" si="0">B3-O3</f>
        <v>276.51350000000002</v>
      </c>
      <c r="D3">
        <v>0.5</v>
      </c>
      <c r="E3">
        <f t="shared" ref="E3:E66" si="1">P3*3600</f>
        <v>19.003135135135135</v>
      </c>
      <c r="F3" s="1">
        <f t="shared" ref="F3:F66" si="2">22.22/1000</f>
        <v>2.222E-2</v>
      </c>
      <c r="G3" s="1">
        <f t="shared" ref="G3:G66" si="3">100/1000</f>
        <v>0.1</v>
      </c>
      <c r="H3" s="1">
        <f t="shared" ref="H3:H66" si="4">(0.5+0.6)/2000</f>
        <v>5.5000000000000003E-4</v>
      </c>
      <c r="I3">
        <v>0.36</v>
      </c>
      <c r="J3">
        <v>0</v>
      </c>
      <c r="K3">
        <v>1.69</v>
      </c>
      <c r="L3">
        <v>4.8076999999999996</v>
      </c>
      <c r="M3"/>
      <c r="N3"/>
      <c r="O3" s="2">
        <v>23.486499999999999</v>
      </c>
      <c r="P3" s="1">
        <v>5.278648648648649E-3</v>
      </c>
      <c r="Q3">
        <f t="shared" ref="Q3:Q66" si="5">P3</f>
        <v>5.278648648648649E-3</v>
      </c>
      <c r="R3">
        <v>0.18849099999999999</v>
      </c>
      <c r="Y3"/>
      <c r="Z3"/>
      <c r="AA3"/>
      <c r="AB3"/>
      <c r="BC3"/>
      <c r="BE3"/>
      <c r="BI3"/>
      <c r="BJ3"/>
      <c r="BK3"/>
      <c r="BL3"/>
      <c r="BN3"/>
      <c r="BT3"/>
    </row>
    <row r="4" spans="1:72" x14ac:dyDescent="0.25">
      <c r="A4" s="1">
        <v>1</v>
      </c>
      <c r="B4">
        <v>300</v>
      </c>
      <c r="C4">
        <f t="shared" si="0"/>
        <v>281.89190000000002</v>
      </c>
      <c r="D4">
        <v>0.5</v>
      </c>
      <c r="E4">
        <f t="shared" si="1"/>
        <v>19.003135135135135</v>
      </c>
      <c r="F4" s="1">
        <f t="shared" si="2"/>
        <v>2.222E-2</v>
      </c>
      <c r="G4" s="1">
        <f t="shared" si="3"/>
        <v>0.1</v>
      </c>
      <c r="H4" s="1">
        <f t="shared" si="4"/>
        <v>5.5000000000000003E-4</v>
      </c>
      <c r="I4">
        <v>0.36</v>
      </c>
      <c r="J4">
        <v>0</v>
      </c>
      <c r="K4">
        <v>1.69</v>
      </c>
      <c r="L4">
        <v>6.5509000000000004</v>
      </c>
      <c r="M4"/>
      <c r="N4"/>
      <c r="O4" s="2">
        <v>18.1081</v>
      </c>
      <c r="P4" s="1">
        <v>5.278648648648649E-3</v>
      </c>
      <c r="Q4">
        <f t="shared" si="5"/>
        <v>5.278648648648649E-3</v>
      </c>
      <c r="R4">
        <v>0.160468</v>
      </c>
      <c r="Y4"/>
      <c r="Z4"/>
      <c r="AA4"/>
      <c r="AB4"/>
      <c r="BC4"/>
      <c r="BE4"/>
      <c r="BI4"/>
      <c r="BJ4"/>
      <c r="BK4"/>
      <c r="BL4"/>
      <c r="BN4"/>
      <c r="BT4"/>
    </row>
    <row r="5" spans="1:72" x14ac:dyDescent="0.25">
      <c r="A5" s="1">
        <v>1</v>
      </c>
      <c r="B5">
        <v>300</v>
      </c>
      <c r="C5">
        <f t="shared" si="0"/>
        <v>289.47019999999998</v>
      </c>
      <c r="D5">
        <v>0.5</v>
      </c>
      <c r="E5">
        <f t="shared" si="1"/>
        <v>19.003135135135135</v>
      </c>
      <c r="F5" s="1">
        <f t="shared" si="2"/>
        <v>2.222E-2</v>
      </c>
      <c r="G5" s="1">
        <f t="shared" si="3"/>
        <v>0.1</v>
      </c>
      <c r="H5" s="1">
        <f t="shared" si="4"/>
        <v>5.5000000000000003E-4</v>
      </c>
      <c r="I5">
        <v>0.36</v>
      </c>
      <c r="J5">
        <v>0</v>
      </c>
      <c r="K5">
        <v>1.69</v>
      </c>
      <c r="L5">
        <v>8.6259999999999994</v>
      </c>
      <c r="M5"/>
      <c r="N5"/>
      <c r="O5" s="2">
        <v>10.5298</v>
      </c>
      <c r="P5" s="1">
        <v>5.278648648648649E-3</v>
      </c>
      <c r="Q5">
        <f t="shared" si="5"/>
        <v>5.278648648648649E-3</v>
      </c>
      <c r="R5">
        <v>0.142567</v>
      </c>
      <c r="Y5"/>
      <c r="Z5"/>
      <c r="AA5"/>
      <c r="AB5"/>
      <c r="BC5"/>
      <c r="BE5"/>
      <c r="BI5"/>
      <c r="BJ5"/>
      <c r="BK5"/>
      <c r="BL5"/>
      <c r="BN5"/>
      <c r="BT5"/>
    </row>
    <row r="6" spans="1:72" x14ac:dyDescent="0.25">
      <c r="A6" s="1">
        <v>1</v>
      </c>
      <c r="B6">
        <v>300</v>
      </c>
      <c r="C6">
        <f t="shared" si="0"/>
        <v>299.97120000000001</v>
      </c>
      <c r="D6">
        <v>0.5</v>
      </c>
      <c r="E6">
        <f t="shared" si="1"/>
        <v>19.003135135135135</v>
      </c>
      <c r="F6" s="1">
        <f t="shared" si="2"/>
        <v>2.222E-2</v>
      </c>
      <c r="G6" s="1">
        <f t="shared" si="3"/>
        <v>0.1</v>
      </c>
      <c r="H6" s="1">
        <f t="shared" si="4"/>
        <v>5.5000000000000003E-4</v>
      </c>
      <c r="I6">
        <v>0.36</v>
      </c>
      <c r="J6">
        <v>0</v>
      </c>
      <c r="K6">
        <v>1.69</v>
      </c>
      <c r="L6">
        <v>9.4075000000000006</v>
      </c>
      <c r="M6"/>
      <c r="N6"/>
      <c r="O6" s="2">
        <v>2.8799999999999999E-2</v>
      </c>
      <c r="P6" s="1">
        <v>5.278648648648649E-3</v>
      </c>
      <c r="Q6">
        <f t="shared" si="5"/>
        <v>5.278648648648649E-3</v>
      </c>
      <c r="R6">
        <v>0.131856</v>
      </c>
      <c r="Y6"/>
      <c r="Z6"/>
      <c r="AA6"/>
      <c r="AB6"/>
      <c r="BC6"/>
      <c r="BE6"/>
      <c r="BI6"/>
      <c r="BJ6"/>
      <c r="BK6"/>
      <c r="BL6"/>
      <c r="BN6"/>
      <c r="BT6"/>
    </row>
    <row r="7" spans="1:72" x14ac:dyDescent="0.25">
      <c r="A7" s="1">
        <v>1</v>
      </c>
      <c r="B7">
        <v>300</v>
      </c>
      <c r="C7">
        <f t="shared" si="0"/>
        <v>269.02269999999999</v>
      </c>
      <c r="D7">
        <v>0.5</v>
      </c>
      <c r="E7">
        <f t="shared" si="1"/>
        <v>28.378015135135136</v>
      </c>
      <c r="F7" s="1">
        <f t="shared" si="2"/>
        <v>2.222E-2</v>
      </c>
      <c r="G7" s="1">
        <f t="shared" si="3"/>
        <v>0.1</v>
      </c>
      <c r="H7" s="1">
        <f t="shared" si="4"/>
        <v>5.5000000000000003E-4</v>
      </c>
      <c r="I7">
        <v>0.36</v>
      </c>
      <c r="J7">
        <v>0</v>
      </c>
      <c r="K7">
        <v>1.69</v>
      </c>
      <c r="L7">
        <v>2.9786999999999999</v>
      </c>
      <c r="M7"/>
      <c r="N7"/>
      <c r="O7" s="2">
        <v>30.9773</v>
      </c>
      <c r="P7" s="1">
        <v>7.882781981981982E-3</v>
      </c>
      <c r="Q7">
        <f t="shared" si="5"/>
        <v>7.882781981981982E-3</v>
      </c>
      <c r="R7" s="6">
        <f>0.3056+0.248589</f>
        <v>0.55418900000000004</v>
      </c>
      <c r="Y7"/>
      <c r="Z7"/>
      <c r="AA7"/>
      <c r="AB7"/>
      <c r="BC7"/>
      <c r="BE7"/>
      <c r="BI7"/>
      <c r="BJ7"/>
      <c r="BK7"/>
      <c r="BL7"/>
      <c r="BN7"/>
      <c r="BT7"/>
    </row>
    <row r="8" spans="1:72" x14ac:dyDescent="0.25">
      <c r="A8" s="1">
        <v>1</v>
      </c>
      <c r="B8">
        <v>300</v>
      </c>
      <c r="C8">
        <f t="shared" si="0"/>
        <v>273.96089999999998</v>
      </c>
      <c r="D8">
        <v>0.5</v>
      </c>
      <c r="E8">
        <f t="shared" si="1"/>
        <v>28.378015135135136</v>
      </c>
      <c r="F8" s="1">
        <f t="shared" si="2"/>
        <v>2.222E-2</v>
      </c>
      <c r="G8" s="1">
        <f t="shared" si="3"/>
        <v>0.1</v>
      </c>
      <c r="H8" s="1">
        <f t="shared" si="4"/>
        <v>5.5000000000000003E-4</v>
      </c>
      <c r="I8">
        <v>0.36</v>
      </c>
      <c r="J8">
        <v>0</v>
      </c>
      <c r="K8">
        <v>1.69</v>
      </c>
      <c r="L8">
        <v>5.8230000000000004</v>
      </c>
      <c r="M8"/>
      <c r="N8"/>
      <c r="O8" s="2">
        <v>26.039100000000001</v>
      </c>
      <c r="P8" s="1">
        <v>7.882781981981982E-3</v>
      </c>
      <c r="Q8">
        <f t="shared" si="5"/>
        <v>7.882781981981982E-3</v>
      </c>
      <c r="R8" s="6">
        <f>0.271128+0.221024</f>
        <v>0.49215199999999998</v>
      </c>
      <c r="Y8"/>
      <c r="Z8"/>
      <c r="AA8"/>
      <c r="AB8"/>
      <c r="BC8"/>
      <c r="BE8"/>
      <c r="BI8"/>
      <c r="BJ8"/>
      <c r="BK8"/>
      <c r="BL8"/>
      <c r="BN8"/>
      <c r="BT8"/>
    </row>
    <row r="9" spans="1:72" x14ac:dyDescent="0.25">
      <c r="A9" s="1">
        <v>1</v>
      </c>
      <c r="B9">
        <v>300</v>
      </c>
      <c r="C9">
        <f t="shared" si="0"/>
        <v>277.81580000000002</v>
      </c>
      <c r="D9">
        <v>0.5</v>
      </c>
      <c r="E9">
        <f t="shared" si="1"/>
        <v>28.378015135135136</v>
      </c>
      <c r="F9" s="1">
        <f t="shared" si="2"/>
        <v>2.222E-2</v>
      </c>
      <c r="G9" s="1">
        <f t="shared" si="3"/>
        <v>0.1</v>
      </c>
      <c r="H9" s="1">
        <f t="shared" si="4"/>
        <v>5.5000000000000003E-4</v>
      </c>
      <c r="I9">
        <v>0.36</v>
      </c>
      <c r="J9">
        <v>0</v>
      </c>
      <c r="K9">
        <v>1.69</v>
      </c>
      <c r="L9">
        <v>8.2523999999999997</v>
      </c>
      <c r="M9"/>
      <c r="N9"/>
      <c r="O9" s="2">
        <v>22.184200000000001</v>
      </c>
      <c r="P9" s="1">
        <v>7.882781981981982E-3</v>
      </c>
      <c r="Q9">
        <f t="shared" si="5"/>
        <v>7.882781981981982E-3</v>
      </c>
      <c r="R9" s="6">
        <f>0.247071+0.207775</f>
        <v>0.45484599999999997</v>
      </c>
      <c r="Y9"/>
      <c r="Z9"/>
      <c r="AA9"/>
      <c r="AB9"/>
      <c r="BC9"/>
      <c r="BE9"/>
      <c r="BI9"/>
      <c r="BJ9"/>
      <c r="BK9"/>
      <c r="BL9"/>
      <c r="BN9"/>
      <c r="BT9"/>
    </row>
    <row r="10" spans="1:72" x14ac:dyDescent="0.25">
      <c r="A10" s="1">
        <v>1</v>
      </c>
      <c r="B10">
        <v>300</v>
      </c>
      <c r="C10">
        <f t="shared" si="0"/>
        <v>288.23050000000001</v>
      </c>
      <c r="D10">
        <v>0.5</v>
      </c>
      <c r="E10">
        <f t="shared" si="1"/>
        <v>28.378015135135136</v>
      </c>
      <c r="F10" s="1">
        <f t="shared" si="2"/>
        <v>2.222E-2</v>
      </c>
      <c r="G10" s="1">
        <f t="shared" si="3"/>
        <v>0.1</v>
      </c>
      <c r="H10" s="1">
        <f t="shared" si="4"/>
        <v>5.5000000000000003E-4</v>
      </c>
      <c r="I10">
        <v>0.36</v>
      </c>
      <c r="J10">
        <v>0</v>
      </c>
      <c r="K10">
        <v>1.69</v>
      </c>
      <c r="L10">
        <v>12.612299999999999</v>
      </c>
      <c r="M10"/>
      <c r="N10"/>
      <c r="O10" s="2">
        <v>11.769500000000001</v>
      </c>
      <c r="P10" s="1">
        <v>7.882781981981982E-3</v>
      </c>
      <c r="Q10">
        <f t="shared" si="5"/>
        <v>7.882781981981982E-3</v>
      </c>
      <c r="R10" s="6">
        <f>0.194522+0.167919</f>
        <v>0.36244100000000001</v>
      </c>
      <c r="Y10"/>
      <c r="Z10"/>
      <c r="AA10"/>
      <c r="AB10"/>
      <c r="BC10"/>
      <c r="BE10"/>
      <c r="BI10"/>
      <c r="BJ10"/>
      <c r="BK10"/>
      <c r="BL10"/>
      <c r="BN10"/>
      <c r="BT10"/>
    </row>
    <row r="11" spans="1:72" x14ac:dyDescent="0.25">
      <c r="A11" s="1">
        <v>1</v>
      </c>
      <c r="B11">
        <v>300</v>
      </c>
      <c r="C11">
        <f t="shared" si="0"/>
        <v>299.9547</v>
      </c>
      <c r="D11">
        <v>0.5</v>
      </c>
      <c r="E11">
        <f t="shared" si="1"/>
        <v>28.378015135135136</v>
      </c>
      <c r="F11" s="1">
        <f t="shared" si="2"/>
        <v>2.222E-2</v>
      </c>
      <c r="G11" s="1">
        <f t="shared" si="3"/>
        <v>0.1</v>
      </c>
      <c r="H11" s="1">
        <f t="shared" si="4"/>
        <v>5.5000000000000003E-4</v>
      </c>
      <c r="I11">
        <v>0.36</v>
      </c>
      <c r="J11">
        <v>0</v>
      </c>
      <c r="K11">
        <v>1.69</v>
      </c>
      <c r="L11">
        <v>14.4017</v>
      </c>
      <c r="M11"/>
      <c r="N11"/>
      <c r="O11" s="2">
        <v>4.53E-2</v>
      </c>
      <c r="P11" s="1">
        <v>7.882781981981982E-3</v>
      </c>
      <c r="Q11">
        <f t="shared" si="5"/>
        <v>7.882781981981982E-3</v>
      </c>
      <c r="R11" s="6">
        <f>0.176013+0.157797</f>
        <v>0.33381</v>
      </c>
      <c r="Y11"/>
      <c r="Z11"/>
      <c r="AA11"/>
      <c r="AB11"/>
      <c r="BC11"/>
      <c r="BE11"/>
      <c r="BI11"/>
      <c r="BJ11"/>
      <c r="BK11"/>
      <c r="BL11"/>
      <c r="BN11"/>
      <c r="BT11"/>
    </row>
    <row r="12" spans="1:72" x14ac:dyDescent="0.25">
      <c r="A12" s="1">
        <v>1</v>
      </c>
      <c r="B12">
        <v>300</v>
      </c>
      <c r="C12">
        <f t="shared" si="0"/>
        <v>269.77409999999998</v>
      </c>
      <c r="D12">
        <v>0.5</v>
      </c>
      <c r="E12">
        <f t="shared" si="1"/>
        <v>37.879582702702706</v>
      </c>
      <c r="F12" s="1">
        <f t="shared" si="2"/>
        <v>2.222E-2</v>
      </c>
      <c r="G12" s="1">
        <f t="shared" si="3"/>
        <v>0.1</v>
      </c>
      <c r="H12" s="1">
        <f t="shared" si="4"/>
        <v>5.5000000000000003E-4</v>
      </c>
      <c r="I12">
        <v>0.36</v>
      </c>
      <c r="J12">
        <v>0</v>
      </c>
      <c r="K12">
        <v>1.69</v>
      </c>
      <c r="L12">
        <v>3.5430999999999999</v>
      </c>
      <c r="M12"/>
      <c r="N12"/>
      <c r="O12" s="2">
        <v>30.225899999999999</v>
      </c>
      <c r="P12" s="1">
        <v>1.0522106306306307E-2</v>
      </c>
      <c r="Q12">
        <f t="shared" si="5"/>
        <v>1.0522106306306307E-2</v>
      </c>
      <c r="R12" s="6">
        <f>0.573397+0.461833</f>
        <v>1.0352300000000001</v>
      </c>
      <c r="Y12"/>
      <c r="Z12"/>
      <c r="AA12"/>
      <c r="AB12"/>
      <c r="BC12"/>
      <c r="BE12"/>
      <c r="BI12"/>
      <c r="BJ12"/>
      <c r="BK12"/>
      <c r="BL12"/>
      <c r="BN12"/>
      <c r="BT12"/>
    </row>
    <row r="13" spans="1:72" x14ac:dyDescent="0.25">
      <c r="A13" s="1">
        <v>1</v>
      </c>
      <c r="B13">
        <v>300</v>
      </c>
      <c r="C13">
        <f t="shared" si="0"/>
        <v>273.07130000000001</v>
      </c>
      <c r="D13">
        <v>0.5</v>
      </c>
      <c r="E13">
        <f t="shared" si="1"/>
        <v>37.879582702702706</v>
      </c>
      <c r="F13" s="1">
        <f t="shared" si="2"/>
        <v>2.222E-2</v>
      </c>
      <c r="G13" s="1">
        <f t="shared" si="3"/>
        <v>0.1</v>
      </c>
      <c r="H13" s="1">
        <f t="shared" si="4"/>
        <v>5.5000000000000003E-4</v>
      </c>
      <c r="I13">
        <v>0.36</v>
      </c>
      <c r="J13">
        <v>0</v>
      </c>
      <c r="K13">
        <v>1.69</v>
      </c>
      <c r="L13">
        <v>6.1271000000000004</v>
      </c>
      <c r="M13"/>
      <c r="N13"/>
      <c r="O13" s="2">
        <v>26.928699999999999</v>
      </c>
      <c r="P13" s="1">
        <v>1.0522106306306307E-2</v>
      </c>
      <c r="Q13">
        <f t="shared" si="5"/>
        <v>1.0522106306306307E-2</v>
      </c>
      <c r="R13" s="7">
        <f>0.551327+0.460773</f>
        <v>1.0121</v>
      </c>
      <c r="Y13"/>
      <c r="Z13"/>
      <c r="AA13"/>
      <c r="AB13"/>
      <c r="BC13"/>
      <c r="BE13"/>
      <c r="BI13"/>
      <c r="BJ13"/>
      <c r="BK13"/>
      <c r="BL13"/>
      <c r="BN13"/>
      <c r="BT13"/>
    </row>
    <row r="14" spans="1:72" x14ac:dyDescent="0.25">
      <c r="A14" s="1">
        <v>1</v>
      </c>
      <c r="B14">
        <v>300</v>
      </c>
      <c r="C14">
        <f t="shared" si="0"/>
        <v>276.93009999999998</v>
      </c>
      <c r="D14">
        <v>0.5</v>
      </c>
      <c r="E14">
        <f t="shared" si="1"/>
        <v>37.879582702702706</v>
      </c>
      <c r="F14" s="1">
        <f t="shared" si="2"/>
        <v>2.222E-2</v>
      </c>
      <c r="G14" s="1">
        <f t="shared" si="3"/>
        <v>0.1</v>
      </c>
      <c r="H14" s="1">
        <f t="shared" si="4"/>
        <v>5.5000000000000003E-4</v>
      </c>
      <c r="I14">
        <v>0.36</v>
      </c>
      <c r="J14">
        <v>0</v>
      </c>
      <c r="K14">
        <v>1.69</v>
      </c>
      <c r="L14">
        <v>9.0701000000000001</v>
      </c>
      <c r="M14"/>
      <c r="N14"/>
      <c r="O14" s="2">
        <v>23.069900000000001</v>
      </c>
      <c r="P14" s="1">
        <v>1.0522106306306307E-2</v>
      </c>
      <c r="Q14">
        <f t="shared" si="5"/>
        <v>1.0522106306306307E-2</v>
      </c>
      <c r="R14" s="6">
        <f>0.485266+0.397042</f>
        <v>0.88230799999999998</v>
      </c>
      <c r="Y14"/>
      <c r="Z14"/>
      <c r="AA14"/>
      <c r="AB14"/>
      <c r="BC14"/>
      <c r="BE14"/>
      <c r="BI14"/>
      <c r="BJ14"/>
      <c r="BK14"/>
      <c r="BL14"/>
      <c r="BN14"/>
      <c r="BT14"/>
    </row>
    <row r="15" spans="1:72" x14ac:dyDescent="0.25">
      <c r="A15" s="1">
        <v>1</v>
      </c>
      <c r="B15">
        <v>300</v>
      </c>
      <c r="C15">
        <f t="shared" si="0"/>
        <v>284.95460000000003</v>
      </c>
      <c r="D15">
        <v>0.5</v>
      </c>
      <c r="E15">
        <f t="shared" si="1"/>
        <v>37.879582702702706</v>
      </c>
      <c r="F15" s="1">
        <f t="shared" si="2"/>
        <v>2.222E-2</v>
      </c>
      <c r="G15" s="1">
        <f t="shared" si="3"/>
        <v>0.1</v>
      </c>
      <c r="H15" s="1">
        <f t="shared" si="4"/>
        <v>5.5000000000000003E-4</v>
      </c>
      <c r="I15">
        <v>0.36</v>
      </c>
      <c r="J15">
        <v>0</v>
      </c>
      <c r="K15">
        <v>1.69</v>
      </c>
      <c r="L15">
        <v>13.973800000000001</v>
      </c>
      <c r="M15"/>
      <c r="N15"/>
      <c r="O15" s="2">
        <v>15.045400000000001</v>
      </c>
      <c r="P15" s="1">
        <v>1.0522106306306307E-2</v>
      </c>
      <c r="Q15">
        <f t="shared" si="5"/>
        <v>1.0522106306306307E-2</v>
      </c>
      <c r="R15" s="6">
        <f>0.394541+0.336362</f>
        <v>0.73090299999999997</v>
      </c>
      <c r="Y15"/>
      <c r="Z15"/>
      <c r="AA15"/>
      <c r="AB15"/>
      <c r="BC15"/>
      <c r="BE15"/>
      <c r="BI15"/>
      <c r="BJ15"/>
      <c r="BK15"/>
      <c r="BL15"/>
      <c r="BN15"/>
      <c r="BT15"/>
    </row>
    <row r="16" spans="1:72" x14ac:dyDescent="0.25">
      <c r="A16" s="1">
        <v>1</v>
      </c>
      <c r="B16">
        <v>300</v>
      </c>
      <c r="C16">
        <f t="shared" si="0"/>
        <v>296.50470000000001</v>
      </c>
      <c r="D16">
        <v>0.5</v>
      </c>
      <c r="E16">
        <f t="shared" si="1"/>
        <v>37.879582702702706</v>
      </c>
      <c r="F16" s="1">
        <f t="shared" si="2"/>
        <v>2.222E-2</v>
      </c>
      <c r="G16" s="1">
        <f t="shared" si="3"/>
        <v>0.1</v>
      </c>
      <c r="H16" s="1">
        <f t="shared" si="4"/>
        <v>5.5000000000000003E-4</v>
      </c>
      <c r="I16">
        <v>0.36</v>
      </c>
      <c r="J16">
        <v>0</v>
      </c>
      <c r="K16">
        <v>1.69</v>
      </c>
      <c r="L16">
        <v>18.394300000000001</v>
      </c>
      <c r="M16"/>
      <c r="N16"/>
      <c r="O16" s="2">
        <v>3.4952999999999999</v>
      </c>
      <c r="P16" s="1">
        <v>1.0522106306306307E-2</v>
      </c>
      <c r="Q16">
        <f t="shared" si="5"/>
        <v>1.0522106306306307E-2</v>
      </c>
      <c r="R16" s="6">
        <f>0.34261+0.317276</f>
        <v>0.65988599999999997</v>
      </c>
      <c r="Y16"/>
      <c r="Z16"/>
      <c r="AA16"/>
      <c r="AB16"/>
      <c r="BC16"/>
      <c r="BE16"/>
      <c r="BI16"/>
      <c r="BJ16"/>
      <c r="BK16"/>
      <c r="BL16"/>
      <c r="BN16"/>
      <c r="BT16"/>
    </row>
    <row r="17" spans="1:72" x14ac:dyDescent="0.25">
      <c r="A17" s="1">
        <v>1</v>
      </c>
      <c r="B17">
        <v>300</v>
      </c>
      <c r="C17">
        <f t="shared" si="0"/>
        <v>299.94099999999997</v>
      </c>
      <c r="D17">
        <v>0.5</v>
      </c>
      <c r="E17">
        <f t="shared" si="1"/>
        <v>37.879582702702706</v>
      </c>
      <c r="F17" s="1">
        <f t="shared" si="2"/>
        <v>2.222E-2</v>
      </c>
      <c r="G17" s="1">
        <f t="shared" si="3"/>
        <v>0.1</v>
      </c>
      <c r="H17" s="1">
        <f t="shared" si="4"/>
        <v>5.5000000000000003E-4</v>
      </c>
      <c r="I17">
        <v>0.36</v>
      </c>
      <c r="J17">
        <v>0</v>
      </c>
      <c r="K17">
        <v>1.69</v>
      </c>
      <c r="L17">
        <v>19.708500000000001</v>
      </c>
      <c r="M17"/>
      <c r="N17"/>
      <c r="O17" s="2">
        <v>5.8999999999999997E-2</v>
      </c>
      <c r="P17" s="1">
        <v>1.0522106306306307E-2</v>
      </c>
      <c r="Q17">
        <f t="shared" si="5"/>
        <v>1.0522106306306307E-2</v>
      </c>
      <c r="R17" s="6">
        <f>0.346427+0.310885</f>
        <v>0.65731200000000001</v>
      </c>
      <c r="Y17"/>
      <c r="Z17"/>
      <c r="AA17"/>
      <c r="AB17"/>
      <c r="BC17"/>
      <c r="BE17"/>
      <c r="BI17"/>
      <c r="BJ17"/>
      <c r="BK17"/>
      <c r="BL17"/>
      <c r="BN17"/>
      <c r="BT17"/>
    </row>
    <row r="18" spans="1:72" x14ac:dyDescent="0.25">
      <c r="A18" s="1">
        <v>1</v>
      </c>
      <c r="B18">
        <v>300</v>
      </c>
      <c r="C18">
        <f t="shared" si="0"/>
        <v>270.91289999999998</v>
      </c>
      <c r="D18">
        <v>0.5</v>
      </c>
      <c r="E18">
        <f t="shared" si="1"/>
        <v>51.941902702702706</v>
      </c>
      <c r="F18" s="1">
        <f t="shared" si="2"/>
        <v>2.222E-2</v>
      </c>
      <c r="G18" s="1">
        <f t="shared" si="3"/>
        <v>0.1</v>
      </c>
      <c r="H18" s="1">
        <f t="shared" si="4"/>
        <v>5.5000000000000003E-4</v>
      </c>
      <c r="I18">
        <v>0.36</v>
      </c>
      <c r="J18">
        <v>0</v>
      </c>
      <c r="K18">
        <v>1.69</v>
      </c>
      <c r="L18">
        <v>4.7930999999999999</v>
      </c>
      <c r="M18"/>
      <c r="N18"/>
      <c r="O18" s="2">
        <v>29.0871</v>
      </c>
      <c r="P18" s="1">
        <v>1.4428306306306307E-2</v>
      </c>
      <c r="Q18">
        <f t="shared" si="5"/>
        <v>1.4428306306306307E-2</v>
      </c>
      <c r="R18" s="6">
        <f>1.007873+0.801301</f>
        <v>1.8091740000000001</v>
      </c>
      <c r="Y18"/>
      <c r="Z18"/>
      <c r="AA18"/>
      <c r="AB18"/>
      <c r="BC18"/>
      <c r="BE18"/>
      <c r="BI18"/>
      <c r="BJ18"/>
      <c r="BK18"/>
      <c r="BL18"/>
      <c r="BN18"/>
      <c r="BT18"/>
    </row>
    <row r="19" spans="1:72" x14ac:dyDescent="0.25">
      <c r="A19" s="1">
        <v>1</v>
      </c>
      <c r="B19">
        <v>300</v>
      </c>
      <c r="C19">
        <f t="shared" si="0"/>
        <v>273.75569999999999</v>
      </c>
      <c r="D19">
        <v>0.5</v>
      </c>
      <c r="E19">
        <f t="shared" si="1"/>
        <v>51.941902702702706</v>
      </c>
      <c r="F19" s="1">
        <f t="shared" si="2"/>
        <v>2.222E-2</v>
      </c>
      <c r="G19" s="1">
        <f t="shared" si="3"/>
        <v>0.1</v>
      </c>
      <c r="H19" s="1">
        <f t="shared" si="4"/>
        <v>5.5000000000000003E-4</v>
      </c>
      <c r="I19">
        <v>0.36</v>
      </c>
      <c r="J19">
        <v>0</v>
      </c>
      <c r="K19">
        <v>1.69</v>
      </c>
      <c r="L19">
        <v>7.0879000000000003</v>
      </c>
      <c r="M19"/>
      <c r="N19"/>
      <c r="O19" s="2">
        <v>26.244299999999999</v>
      </c>
      <c r="P19" s="1">
        <v>1.4428306306306307E-2</v>
      </c>
      <c r="Q19">
        <f t="shared" si="5"/>
        <v>1.4428306306306307E-2</v>
      </c>
      <c r="R19" s="8">
        <f>0.939767+0.762573</f>
        <v>1.70234</v>
      </c>
      <c r="Y19"/>
      <c r="Z19"/>
      <c r="AA19"/>
      <c r="AB19"/>
      <c r="BC19"/>
      <c r="BE19"/>
      <c r="BI19"/>
      <c r="BJ19"/>
      <c r="BK19"/>
      <c r="BL19"/>
      <c r="BN19"/>
      <c r="BT19"/>
    </row>
    <row r="20" spans="1:72" x14ac:dyDescent="0.25">
      <c r="A20" s="1">
        <v>1</v>
      </c>
      <c r="B20">
        <v>300</v>
      </c>
      <c r="C20">
        <f t="shared" si="0"/>
        <v>277.00459999999998</v>
      </c>
      <c r="D20">
        <v>0.5</v>
      </c>
      <c r="E20">
        <f t="shared" si="1"/>
        <v>51.941902702702706</v>
      </c>
      <c r="F20" s="1">
        <f t="shared" si="2"/>
        <v>2.222E-2</v>
      </c>
      <c r="G20" s="1">
        <f t="shared" si="3"/>
        <v>0.1</v>
      </c>
      <c r="H20" s="1">
        <f t="shared" si="4"/>
        <v>5.5000000000000003E-4</v>
      </c>
      <c r="I20">
        <v>0.36</v>
      </c>
      <c r="J20">
        <v>0</v>
      </c>
      <c r="K20">
        <v>1.69</v>
      </c>
      <c r="L20">
        <v>11.674200000000001</v>
      </c>
      <c r="M20"/>
      <c r="N20"/>
      <c r="O20" s="2">
        <v>22.9954</v>
      </c>
      <c r="P20" s="1">
        <v>1.4428306306306307E-2</v>
      </c>
      <c r="Q20">
        <f t="shared" si="5"/>
        <v>1.4428306306306307E-2</v>
      </c>
      <c r="R20" s="6">
        <f>0.893889+0.729593</f>
        <v>1.6234820000000001</v>
      </c>
      <c r="Y20"/>
      <c r="Z20"/>
      <c r="AA20"/>
      <c r="AB20"/>
      <c r="BC20"/>
      <c r="BE20"/>
      <c r="BI20"/>
      <c r="BJ20"/>
      <c r="BK20"/>
      <c r="BL20"/>
      <c r="BN20"/>
      <c r="BT20"/>
    </row>
    <row r="21" spans="1:72" x14ac:dyDescent="0.25">
      <c r="A21" s="1">
        <v>1</v>
      </c>
      <c r="B21">
        <v>300</v>
      </c>
      <c r="C21">
        <f t="shared" si="0"/>
        <v>283.18920000000003</v>
      </c>
      <c r="D21">
        <v>0.5</v>
      </c>
      <c r="E21">
        <f t="shared" si="1"/>
        <v>51.941902702702706</v>
      </c>
      <c r="F21" s="1">
        <f t="shared" si="2"/>
        <v>2.222E-2</v>
      </c>
      <c r="G21" s="1">
        <f t="shared" si="3"/>
        <v>0.1</v>
      </c>
      <c r="H21" s="1">
        <f t="shared" si="4"/>
        <v>5.5000000000000003E-4</v>
      </c>
      <c r="I21">
        <v>0.36</v>
      </c>
      <c r="J21">
        <v>0</v>
      </c>
      <c r="K21">
        <v>1.69</v>
      </c>
      <c r="L21">
        <v>17.487200000000001</v>
      </c>
      <c r="M21"/>
      <c r="N21"/>
      <c r="O21" s="2">
        <v>16.8108</v>
      </c>
      <c r="P21" s="1">
        <v>1.4428306306306307E-2</v>
      </c>
      <c r="Q21">
        <f t="shared" si="5"/>
        <v>1.4428306306306307E-2</v>
      </c>
      <c r="R21" s="6">
        <f>0.789662+0.652449</f>
        <v>1.4421109999999999</v>
      </c>
      <c r="Y21"/>
      <c r="Z21"/>
      <c r="AA21"/>
      <c r="AB21"/>
      <c r="BC21"/>
      <c r="BE21"/>
      <c r="BI21"/>
      <c r="BJ21"/>
      <c r="BK21"/>
      <c r="BL21"/>
      <c r="BN21"/>
      <c r="BT21"/>
    </row>
    <row r="22" spans="1:72" x14ac:dyDescent="0.25">
      <c r="A22" s="1">
        <v>1</v>
      </c>
      <c r="B22">
        <v>300</v>
      </c>
      <c r="C22">
        <f t="shared" si="0"/>
        <v>292.56869999999998</v>
      </c>
      <c r="D22">
        <v>0.5</v>
      </c>
      <c r="E22">
        <f t="shared" si="1"/>
        <v>51.941902702702706</v>
      </c>
      <c r="F22" s="1">
        <f t="shared" si="2"/>
        <v>2.222E-2</v>
      </c>
      <c r="G22" s="1">
        <f t="shared" si="3"/>
        <v>0.1</v>
      </c>
      <c r="H22" s="1">
        <f t="shared" si="4"/>
        <v>5.5000000000000003E-4</v>
      </c>
      <c r="I22">
        <v>0.36</v>
      </c>
      <c r="J22">
        <v>0</v>
      </c>
      <c r="K22">
        <v>1.69</v>
      </c>
      <c r="L22">
        <v>22.9099</v>
      </c>
      <c r="M22"/>
      <c r="N22"/>
      <c r="O22" s="2">
        <v>7.4313000000000002</v>
      </c>
      <c r="P22" s="1">
        <v>1.4428306306306307E-2</v>
      </c>
      <c r="Q22">
        <f t="shared" si="5"/>
        <v>1.4428306306306307E-2</v>
      </c>
      <c r="R22" s="6">
        <f>0.694976+0.600859</f>
        <v>1.2958350000000001</v>
      </c>
      <c r="Y22"/>
      <c r="Z22"/>
      <c r="AA22"/>
      <c r="AB22"/>
      <c r="BC22"/>
      <c r="BE22"/>
      <c r="BI22"/>
      <c r="BJ22"/>
      <c r="BK22"/>
      <c r="BL22"/>
      <c r="BN22"/>
      <c r="BT22"/>
    </row>
    <row r="23" spans="1:72" x14ac:dyDescent="0.25">
      <c r="A23" s="1">
        <v>1</v>
      </c>
      <c r="B23">
        <v>300</v>
      </c>
      <c r="C23">
        <f t="shared" si="0"/>
        <v>299.93079999999998</v>
      </c>
      <c r="D23">
        <v>0.5</v>
      </c>
      <c r="E23">
        <f t="shared" si="1"/>
        <v>51.941902702702706</v>
      </c>
      <c r="F23" s="1">
        <f t="shared" si="2"/>
        <v>2.222E-2</v>
      </c>
      <c r="G23" s="1">
        <f t="shared" si="3"/>
        <v>0.1</v>
      </c>
      <c r="H23" s="1">
        <f t="shared" si="4"/>
        <v>5.5000000000000003E-4</v>
      </c>
      <c r="I23">
        <v>0.36</v>
      </c>
      <c r="J23">
        <v>0</v>
      </c>
      <c r="K23">
        <v>1.69</v>
      </c>
      <c r="L23">
        <v>27.059100000000001</v>
      </c>
      <c r="M23"/>
      <c r="N23"/>
      <c r="O23" s="2">
        <v>6.9199999999999998E-2</v>
      </c>
      <c r="P23" s="1">
        <v>1.4428306306306307E-2</v>
      </c>
      <c r="Q23">
        <f t="shared" si="5"/>
        <v>1.4428306306306307E-2</v>
      </c>
      <c r="R23" s="6">
        <f>0.653546+0.571537</f>
        <v>1.2250829999999999</v>
      </c>
      <c r="Y23"/>
      <c r="Z23"/>
      <c r="AA23"/>
      <c r="AB23"/>
      <c r="BC23"/>
      <c r="BE23"/>
      <c r="BI23"/>
      <c r="BJ23"/>
      <c r="BK23"/>
      <c r="BL23"/>
      <c r="BN23"/>
      <c r="BT23"/>
    </row>
    <row r="24" spans="1:72" x14ac:dyDescent="0.25">
      <c r="A24" s="1">
        <v>1</v>
      </c>
      <c r="B24">
        <v>300</v>
      </c>
      <c r="C24">
        <f t="shared" si="0"/>
        <v>275.30459999999999</v>
      </c>
      <c r="D24">
        <v>0.5</v>
      </c>
      <c r="E24">
        <f t="shared" si="1"/>
        <v>77.912854054054051</v>
      </c>
      <c r="F24" s="1">
        <f t="shared" si="2"/>
        <v>2.222E-2</v>
      </c>
      <c r="G24" s="1">
        <f t="shared" si="3"/>
        <v>0.1</v>
      </c>
      <c r="H24" s="1">
        <f t="shared" si="4"/>
        <v>5.5000000000000003E-4</v>
      </c>
      <c r="I24">
        <v>0.36</v>
      </c>
      <c r="J24">
        <v>0</v>
      </c>
      <c r="K24">
        <v>1.69</v>
      </c>
      <c r="L24">
        <v>4.9112</v>
      </c>
      <c r="M24"/>
      <c r="N24"/>
      <c r="O24" s="2">
        <v>24.695399999999999</v>
      </c>
      <c r="P24" s="1">
        <v>2.1642459459459459E-2</v>
      </c>
      <c r="Q24">
        <f t="shared" si="5"/>
        <v>2.1642459459459459E-2</v>
      </c>
      <c r="R24" s="6">
        <f>2.264663+1.803851</f>
        <v>4.0685140000000004</v>
      </c>
      <c r="Y24"/>
      <c r="Z24"/>
      <c r="AA24"/>
      <c r="AB24"/>
      <c r="BC24"/>
      <c r="BE24"/>
      <c r="BI24"/>
      <c r="BJ24"/>
      <c r="BK24"/>
      <c r="BL24"/>
      <c r="BN24"/>
      <c r="BT24"/>
    </row>
    <row r="25" spans="1:72" x14ac:dyDescent="0.25">
      <c r="A25" s="1">
        <v>1</v>
      </c>
      <c r="B25">
        <v>300</v>
      </c>
      <c r="C25">
        <f t="shared" si="0"/>
        <v>277.22550000000001</v>
      </c>
      <c r="D25">
        <v>0.5</v>
      </c>
      <c r="E25">
        <f t="shared" si="1"/>
        <v>77.912854054054051</v>
      </c>
      <c r="F25" s="1">
        <f t="shared" si="2"/>
        <v>2.222E-2</v>
      </c>
      <c r="G25" s="1">
        <f t="shared" si="3"/>
        <v>0.1</v>
      </c>
      <c r="H25" s="1">
        <f t="shared" si="4"/>
        <v>5.5000000000000003E-4</v>
      </c>
      <c r="I25">
        <v>0.36</v>
      </c>
      <c r="J25">
        <v>0</v>
      </c>
      <c r="K25">
        <v>1.69</v>
      </c>
      <c r="L25">
        <v>7.9278000000000004</v>
      </c>
      <c r="M25"/>
      <c r="N25"/>
      <c r="O25" s="2">
        <v>22.7745</v>
      </c>
      <c r="P25" s="1">
        <v>2.1642459459459459E-2</v>
      </c>
      <c r="Q25">
        <f t="shared" si="5"/>
        <v>2.1642459459459459E-2</v>
      </c>
      <c r="R25" s="6">
        <f>2.153801+1.72488</f>
        <v>3.8786810000000003</v>
      </c>
      <c r="Y25"/>
      <c r="Z25"/>
      <c r="AA25"/>
      <c r="AB25"/>
      <c r="BC25"/>
      <c r="BE25"/>
      <c r="BI25"/>
      <c r="BJ25"/>
      <c r="BK25"/>
      <c r="BL25"/>
      <c r="BN25"/>
      <c r="BT25"/>
    </row>
    <row r="26" spans="1:72" x14ac:dyDescent="0.25">
      <c r="A26" s="1">
        <v>1</v>
      </c>
      <c r="B26">
        <v>300</v>
      </c>
      <c r="C26">
        <f t="shared" si="0"/>
        <v>279.77530000000002</v>
      </c>
      <c r="D26">
        <v>0.5</v>
      </c>
      <c r="E26">
        <f t="shared" si="1"/>
        <v>77.912854054054051</v>
      </c>
      <c r="F26" s="1">
        <f t="shared" si="2"/>
        <v>2.222E-2</v>
      </c>
      <c r="G26" s="1">
        <f t="shared" si="3"/>
        <v>0.1</v>
      </c>
      <c r="H26" s="1">
        <f t="shared" si="4"/>
        <v>5.5000000000000003E-4</v>
      </c>
      <c r="I26">
        <v>0.36</v>
      </c>
      <c r="J26">
        <v>0</v>
      </c>
      <c r="K26">
        <v>1.69</v>
      </c>
      <c r="L26">
        <v>12.850099999999999</v>
      </c>
      <c r="M26"/>
      <c r="N26"/>
      <c r="O26" s="2">
        <v>20.224699999999999</v>
      </c>
      <c r="P26" s="1">
        <v>2.1642459459459459E-2</v>
      </c>
      <c r="Q26">
        <f t="shared" si="5"/>
        <v>2.1642459459459459E-2</v>
      </c>
      <c r="R26" s="7">
        <f>2.077985+1.680391</f>
        <v>3.7583760000000002</v>
      </c>
      <c r="Y26"/>
      <c r="Z26"/>
      <c r="AA26"/>
      <c r="AB26"/>
      <c r="BC26"/>
      <c r="BE26"/>
      <c r="BI26"/>
      <c r="BJ26"/>
      <c r="BK26"/>
      <c r="BL26"/>
      <c r="BN26"/>
      <c r="BT26"/>
    </row>
    <row r="27" spans="1:72" x14ac:dyDescent="0.25">
      <c r="A27" s="1">
        <v>1</v>
      </c>
      <c r="B27">
        <v>300</v>
      </c>
      <c r="C27">
        <f t="shared" si="0"/>
        <v>284.26510000000002</v>
      </c>
      <c r="D27">
        <v>0.5</v>
      </c>
      <c r="E27">
        <f t="shared" si="1"/>
        <v>77.912854054054051</v>
      </c>
      <c r="F27" s="1">
        <f t="shared" si="2"/>
        <v>2.222E-2</v>
      </c>
      <c r="G27" s="1">
        <f t="shared" si="3"/>
        <v>0.1</v>
      </c>
      <c r="H27" s="1">
        <f t="shared" si="4"/>
        <v>5.5000000000000003E-4</v>
      </c>
      <c r="I27">
        <v>0.36</v>
      </c>
      <c r="J27">
        <v>0</v>
      </c>
      <c r="K27">
        <v>1.69</v>
      </c>
      <c r="L27">
        <v>22.219899999999999</v>
      </c>
      <c r="M27"/>
      <c r="N27"/>
      <c r="O27" s="2">
        <v>15.7349</v>
      </c>
      <c r="P27" s="1">
        <v>2.1642459459459459E-2</v>
      </c>
      <c r="Q27">
        <f t="shared" si="5"/>
        <v>2.1642459459459459E-2</v>
      </c>
      <c r="R27" s="7">
        <f>1.955224+1.620917</f>
        <v>3.5761409999999998</v>
      </c>
      <c r="Y27"/>
      <c r="Z27"/>
      <c r="AA27"/>
      <c r="AB27"/>
      <c r="BC27"/>
      <c r="BE27"/>
      <c r="BI27"/>
      <c r="BJ27"/>
      <c r="BK27"/>
      <c r="BL27"/>
      <c r="BN27"/>
      <c r="BT27"/>
    </row>
    <row r="28" spans="1:72" x14ac:dyDescent="0.25">
      <c r="A28" s="1">
        <v>1</v>
      </c>
      <c r="B28">
        <v>300</v>
      </c>
      <c r="C28">
        <f t="shared" si="0"/>
        <v>290.44540000000001</v>
      </c>
      <c r="D28">
        <v>0.5</v>
      </c>
      <c r="E28">
        <f t="shared" si="1"/>
        <v>77.912854054054051</v>
      </c>
      <c r="F28" s="1">
        <f t="shared" si="2"/>
        <v>2.222E-2</v>
      </c>
      <c r="G28" s="1">
        <f t="shared" si="3"/>
        <v>0.1</v>
      </c>
      <c r="H28" s="1">
        <f t="shared" si="4"/>
        <v>5.5000000000000003E-4</v>
      </c>
      <c r="I28">
        <v>0.36</v>
      </c>
      <c r="J28">
        <v>0</v>
      </c>
      <c r="K28">
        <v>1.69</v>
      </c>
      <c r="L28">
        <v>28.335999999999999</v>
      </c>
      <c r="M28"/>
      <c r="N28"/>
      <c r="O28" s="2">
        <v>9.5546000000000006</v>
      </c>
      <c r="P28" s="1">
        <v>2.1642459459459459E-2</v>
      </c>
      <c r="Q28">
        <f t="shared" si="5"/>
        <v>2.1642459459459459E-2</v>
      </c>
      <c r="R28" s="7">
        <f>1.808003+1.52723</f>
        <v>3.3352330000000001</v>
      </c>
      <c r="Y28"/>
      <c r="Z28"/>
      <c r="AA28"/>
      <c r="AB28"/>
      <c r="BC28"/>
      <c r="BE28"/>
      <c r="BI28"/>
      <c r="BJ28"/>
      <c r="BK28"/>
      <c r="BL28"/>
      <c r="BN28"/>
      <c r="BT28"/>
    </row>
    <row r="29" spans="1:72" x14ac:dyDescent="0.25">
      <c r="A29" s="1">
        <v>1</v>
      </c>
      <c r="B29">
        <v>300</v>
      </c>
      <c r="C29">
        <f t="shared" si="0"/>
        <v>295.32150000000001</v>
      </c>
      <c r="D29">
        <v>0.5</v>
      </c>
      <c r="E29">
        <f t="shared" si="1"/>
        <v>77.912854054054051</v>
      </c>
      <c r="F29" s="1">
        <f t="shared" si="2"/>
        <v>2.222E-2</v>
      </c>
      <c r="G29" s="1">
        <f t="shared" si="3"/>
        <v>0.1</v>
      </c>
      <c r="H29" s="1">
        <f t="shared" si="4"/>
        <v>5.5000000000000003E-4</v>
      </c>
      <c r="I29">
        <v>0.36</v>
      </c>
      <c r="J29">
        <v>0</v>
      </c>
      <c r="K29">
        <v>1.69</v>
      </c>
      <c r="L29">
        <v>33.8932</v>
      </c>
      <c r="M29"/>
      <c r="N29"/>
      <c r="O29" s="2">
        <v>4.6784999999999997</v>
      </c>
      <c r="P29" s="1">
        <v>2.1642459459459459E-2</v>
      </c>
      <c r="Q29">
        <f t="shared" si="5"/>
        <v>2.1642459459459459E-2</v>
      </c>
      <c r="R29" s="8">
        <f>1.693178+1.461577</f>
        <v>3.1547549999999998</v>
      </c>
      <c r="Y29"/>
      <c r="Z29"/>
      <c r="AA29"/>
      <c r="AB29"/>
      <c r="BC29"/>
      <c r="BE29"/>
      <c r="BI29"/>
      <c r="BJ29"/>
      <c r="BK29"/>
      <c r="BL29"/>
      <c r="BN29"/>
      <c r="BT29"/>
    </row>
    <row r="30" spans="1:72" x14ac:dyDescent="0.25">
      <c r="A30" s="1">
        <v>1</v>
      </c>
      <c r="B30">
        <v>300</v>
      </c>
      <c r="C30">
        <f t="shared" si="0"/>
        <v>299.93369999999999</v>
      </c>
      <c r="D30">
        <v>0.5</v>
      </c>
      <c r="E30">
        <f t="shared" si="1"/>
        <v>77.912854054054051</v>
      </c>
      <c r="F30" s="1">
        <f t="shared" si="2"/>
        <v>2.222E-2</v>
      </c>
      <c r="G30" s="1">
        <f t="shared" si="3"/>
        <v>0.1</v>
      </c>
      <c r="H30" s="1">
        <f t="shared" si="4"/>
        <v>5.5000000000000003E-4</v>
      </c>
      <c r="I30">
        <v>0.36</v>
      </c>
      <c r="J30">
        <v>0</v>
      </c>
      <c r="K30">
        <v>1.69</v>
      </c>
      <c r="L30">
        <v>39.563499999999998</v>
      </c>
      <c r="M30"/>
      <c r="N30"/>
      <c r="O30" s="2">
        <v>6.6299999999999998E-2</v>
      </c>
      <c r="P30" s="1">
        <v>2.1642459459459459E-2</v>
      </c>
      <c r="Q30">
        <f t="shared" si="5"/>
        <v>2.1642459459459459E-2</v>
      </c>
      <c r="R30" s="8">
        <f>1.631216+1.432274</f>
        <v>3.0634899999999998</v>
      </c>
      <c r="Y30"/>
      <c r="Z30"/>
      <c r="AA30"/>
      <c r="AB30"/>
      <c r="BC30"/>
      <c r="BE30"/>
      <c r="BI30"/>
      <c r="BJ30"/>
      <c r="BK30"/>
      <c r="BL30"/>
      <c r="BN30"/>
      <c r="BT30"/>
    </row>
    <row r="31" spans="1:72" x14ac:dyDescent="0.25">
      <c r="A31" s="1">
        <v>1</v>
      </c>
      <c r="B31">
        <v>300</v>
      </c>
      <c r="C31">
        <f t="shared" si="0"/>
        <v>280.83210000000003</v>
      </c>
      <c r="D31">
        <v>0.5</v>
      </c>
      <c r="E31">
        <f t="shared" si="1"/>
        <v>103.88380540540541</v>
      </c>
      <c r="F31" s="1">
        <f t="shared" si="2"/>
        <v>2.222E-2</v>
      </c>
      <c r="G31" s="1">
        <f t="shared" si="3"/>
        <v>0.1</v>
      </c>
      <c r="H31" s="1">
        <f t="shared" si="4"/>
        <v>5.5000000000000003E-4</v>
      </c>
      <c r="I31">
        <v>0.36</v>
      </c>
      <c r="J31">
        <v>0</v>
      </c>
      <c r="K31">
        <v>1.69</v>
      </c>
      <c r="L31">
        <v>7.7797000000000001</v>
      </c>
      <c r="M31"/>
      <c r="N31"/>
      <c r="O31" s="2">
        <v>19.167899999999999</v>
      </c>
      <c r="P31" s="1">
        <v>2.8856612612612614E-2</v>
      </c>
      <c r="Q31">
        <f t="shared" si="5"/>
        <v>2.8856612612612614E-2</v>
      </c>
      <c r="R31" s="6">
        <f>3.86932+3.155427</f>
        <v>7.0247469999999996</v>
      </c>
      <c r="Y31"/>
      <c r="Z31"/>
      <c r="AA31"/>
      <c r="AB31"/>
      <c r="BC31"/>
      <c r="BE31"/>
      <c r="BI31"/>
      <c r="BJ31"/>
      <c r="BK31"/>
      <c r="BL31"/>
      <c r="BN31"/>
      <c r="BT31"/>
    </row>
    <row r="32" spans="1:72" x14ac:dyDescent="0.25">
      <c r="A32" s="1">
        <v>1</v>
      </c>
      <c r="B32">
        <v>300</v>
      </c>
      <c r="C32">
        <f t="shared" si="0"/>
        <v>282.37760000000003</v>
      </c>
      <c r="D32">
        <v>0.5</v>
      </c>
      <c r="E32">
        <f t="shared" si="1"/>
        <v>103.88380540540541</v>
      </c>
      <c r="F32" s="1">
        <f t="shared" si="2"/>
        <v>2.222E-2</v>
      </c>
      <c r="G32" s="1">
        <f t="shared" si="3"/>
        <v>0.1</v>
      </c>
      <c r="H32" s="1">
        <f t="shared" si="4"/>
        <v>5.5000000000000003E-4</v>
      </c>
      <c r="I32">
        <v>0.36</v>
      </c>
      <c r="J32">
        <v>0</v>
      </c>
      <c r="K32">
        <v>1.69</v>
      </c>
      <c r="L32">
        <v>12.2478</v>
      </c>
      <c r="M32"/>
      <c r="N32"/>
      <c r="O32" s="2">
        <v>17.622399999999999</v>
      </c>
      <c r="P32" s="1">
        <v>2.8856612612612614E-2</v>
      </c>
      <c r="Q32">
        <f t="shared" si="5"/>
        <v>2.8856612612612614E-2</v>
      </c>
      <c r="R32" s="6">
        <f>3.807551+3.091344</f>
        <v>6.8988949999999996</v>
      </c>
      <c r="Y32"/>
      <c r="Z32"/>
      <c r="AA32"/>
      <c r="AB32"/>
      <c r="BC32"/>
      <c r="BE32"/>
      <c r="BI32"/>
      <c r="BJ32"/>
      <c r="BK32"/>
      <c r="BL32"/>
      <c r="BN32"/>
      <c r="BT32"/>
    </row>
    <row r="33" spans="1:72" x14ac:dyDescent="0.25">
      <c r="A33" s="1">
        <v>1</v>
      </c>
      <c r="B33">
        <v>300</v>
      </c>
      <c r="C33">
        <f t="shared" si="0"/>
        <v>284.51240000000001</v>
      </c>
      <c r="D33">
        <v>0.5</v>
      </c>
      <c r="E33">
        <f t="shared" si="1"/>
        <v>103.88380540540541</v>
      </c>
      <c r="F33" s="1">
        <f t="shared" si="2"/>
        <v>2.222E-2</v>
      </c>
      <c r="G33" s="1">
        <f t="shared" si="3"/>
        <v>0.1</v>
      </c>
      <c r="H33" s="1">
        <f t="shared" si="4"/>
        <v>5.5000000000000003E-4</v>
      </c>
      <c r="I33">
        <v>0.36</v>
      </c>
      <c r="J33">
        <v>0</v>
      </c>
      <c r="K33">
        <v>1.69</v>
      </c>
      <c r="L33" s="2">
        <v>19.326799999999999</v>
      </c>
      <c r="M33" s="2"/>
      <c r="N33" s="2"/>
      <c r="O33" s="2">
        <v>15.4876</v>
      </c>
      <c r="P33" s="1">
        <v>2.8856612612612614E-2</v>
      </c>
      <c r="Q33">
        <f t="shared" si="5"/>
        <v>2.8856612612612614E-2</v>
      </c>
      <c r="R33" s="8">
        <f>3.730365+3.05935</f>
        <v>6.7897149999999993</v>
      </c>
      <c r="BC33"/>
      <c r="BI33"/>
      <c r="BJ33"/>
      <c r="BK33"/>
      <c r="BL33"/>
      <c r="BN33"/>
      <c r="BT33"/>
    </row>
    <row r="34" spans="1:72" x14ac:dyDescent="0.25">
      <c r="A34" s="1">
        <v>1</v>
      </c>
      <c r="B34">
        <v>300</v>
      </c>
      <c r="C34">
        <f t="shared" si="0"/>
        <v>288.7638</v>
      </c>
      <c r="D34">
        <v>0.5</v>
      </c>
      <c r="E34">
        <f t="shared" si="1"/>
        <v>103.88380540540541</v>
      </c>
      <c r="F34" s="1">
        <f t="shared" si="2"/>
        <v>2.222E-2</v>
      </c>
      <c r="G34" s="1">
        <f t="shared" si="3"/>
        <v>0.1</v>
      </c>
      <c r="H34" s="1">
        <f t="shared" si="4"/>
        <v>5.5000000000000003E-4</v>
      </c>
      <c r="I34">
        <v>0.36</v>
      </c>
      <c r="J34">
        <v>0</v>
      </c>
      <c r="K34">
        <v>1.69</v>
      </c>
      <c r="L34" s="2">
        <v>27.401800000000001</v>
      </c>
      <c r="M34" s="2"/>
      <c r="N34" s="2"/>
      <c r="O34" s="2">
        <v>11.2362</v>
      </c>
      <c r="P34" s="1">
        <v>2.8856612612612614E-2</v>
      </c>
      <c r="Q34">
        <f t="shared" si="5"/>
        <v>2.8856612612612614E-2</v>
      </c>
      <c r="R34" s="8">
        <f>3.517087+2.896487</f>
        <v>6.4135740000000006</v>
      </c>
      <c r="BC34"/>
      <c r="BI34"/>
      <c r="BJ34"/>
      <c r="BK34"/>
      <c r="BL34"/>
      <c r="BN34"/>
      <c r="BT34"/>
    </row>
    <row r="35" spans="1:72" x14ac:dyDescent="0.25">
      <c r="A35" s="1">
        <v>1</v>
      </c>
      <c r="B35">
        <v>300</v>
      </c>
      <c r="C35">
        <f t="shared" si="0"/>
        <v>293.01639999999998</v>
      </c>
      <c r="D35">
        <v>0.5</v>
      </c>
      <c r="E35">
        <f t="shared" si="1"/>
        <v>103.88380540540541</v>
      </c>
      <c r="F35" s="1">
        <f t="shared" si="2"/>
        <v>2.222E-2</v>
      </c>
      <c r="G35" s="1">
        <f t="shared" si="3"/>
        <v>0.1</v>
      </c>
      <c r="H35" s="1">
        <f t="shared" si="4"/>
        <v>5.5000000000000003E-4</v>
      </c>
      <c r="I35">
        <v>0.36</v>
      </c>
      <c r="J35">
        <v>0</v>
      </c>
      <c r="K35">
        <v>1.69</v>
      </c>
      <c r="L35" s="2">
        <v>34.402700000000003</v>
      </c>
      <c r="M35" s="2"/>
      <c r="N35" s="2"/>
      <c r="O35" s="2">
        <v>6.9836</v>
      </c>
      <c r="P35" s="1">
        <v>2.8856612612612614E-2</v>
      </c>
      <c r="Q35">
        <f t="shared" si="5"/>
        <v>2.8856612612612614E-2</v>
      </c>
      <c r="R35" s="8">
        <f>3.36299+2.833546</f>
        <v>6.196536</v>
      </c>
      <c r="BC35"/>
      <c r="BI35"/>
      <c r="BJ35"/>
      <c r="BK35"/>
      <c r="BL35"/>
      <c r="BN35"/>
      <c r="BT35"/>
    </row>
    <row r="36" spans="1:72" x14ac:dyDescent="0.25">
      <c r="A36" s="1">
        <v>1</v>
      </c>
      <c r="B36">
        <v>300</v>
      </c>
      <c r="C36">
        <f t="shared" si="0"/>
        <v>295.38929999999999</v>
      </c>
      <c r="D36">
        <v>0.5</v>
      </c>
      <c r="E36">
        <f t="shared" si="1"/>
        <v>103.88380540540541</v>
      </c>
      <c r="F36" s="1">
        <f t="shared" si="2"/>
        <v>2.222E-2</v>
      </c>
      <c r="G36" s="1">
        <f t="shared" si="3"/>
        <v>0.1</v>
      </c>
      <c r="H36" s="1">
        <f t="shared" si="4"/>
        <v>5.5000000000000003E-4</v>
      </c>
      <c r="I36">
        <v>0.36</v>
      </c>
      <c r="J36">
        <v>0</v>
      </c>
      <c r="K36">
        <v>1.69</v>
      </c>
      <c r="L36" s="2">
        <v>40.0533</v>
      </c>
      <c r="M36" s="2"/>
      <c r="N36" s="2"/>
      <c r="O36" s="2">
        <v>4.6106999999999996</v>
      </c>
      <c r="P36" s="1">
        <v>2.8856612612612614E-2</v>
      </c>
      <c r="Q36">
        <f t="shared" si="5"/>
        <v>2.8856612612612614E-2</v>
      </c>
      <c r="R36" s="8">
        <f>3.266047+2.791097</f>
        <v>6.0571440000000001</v>
      </c>
      <c r="BC36"/>
      <c r="BI36"/>
      <c r="BJ36"/>
      <c r="BK36"/>
      <c r="BL36"/>
      <c r="BN36"/>
      <c r="BT36"/>
    </row>
    <row r="37" spans="1:72" x14ac:dyDescent="0.25">
      <c r="A37" s="1">
        <v>1</v>
      </c>
      <c r="B37">
        <v>300</v>
      </c>
      <c r="C37">
        <f t="shared" si="0"/>
        <v>297.6053</v>
      </c>
      <c r="D37">
        <v>0.5</v>
      </c>
      <c r="E37">
        <f t="shared" si="1"/>
        <v>103.88380540540541</v>
      </c>
      <c r="F37" s="1">
        <f t="shared" si="2"/>
        <v>2.222E-2</v>
      </c>
      <c r="G37" s="1">
        <f t="shared" si="3"/>
        <v>0.1</v>
      </c>
      <c r="H37" s="1">
        <f t="shared" si="4"/>
        <v>5.5000000000000003E-4</v>
      </c>
      <c r="I37">
        <v>0.36</v>
      </c>
      <c r="J37">
        <v>0</v>
      </c>
      <c r="K37">
        <v>1.69</v>
      </c>
      <c r="L37" s="2">
        <v>46.968299999999999</v>
      </c>
      <c r="M37" s="2"/>
      <c r="N37" s="2"/>
      <c r="O37" s="2">
        <v>2.3946999999999998</v>
      </c>
      <c r="P37" s="1">
        <v>2.8856612612612614E-2</v>
      </c>
      <c r="Q37">
        <f t="shared" si="5"/>
        <v>2.8856612612612614E-2</v>
      </c>
      <c r="R37" s="8">
        <f>3.196666+2.770875</f>
        <v>5.9675410000000007</v>
      </c>
      <c r="BC37"/>
      <c r="BI37"/>
      <c r="BJ37"/>
      <c r="BK37"/>
      <c r="BL37"/>
      <c r="BN37"/>
      <c r="BT37"/>
    </row>
    <row r="38" spans="1:72" x14ac:dyDescent="0.25">
      <c r="A38" s="1">
        <v>1</v>
      </c>
      <c r="B38">
        <v>300</v>
      </c>
      <c r="C38">
        <f t="shared" si="0"/>
        <v>299.93529999999998</v>
      </c>
      <c r="D38">
        <v>0.5</v>
      </c>
      <c r="E38">
        <f t="shared" si="1"/>
        <v>103.88380540540541</v>
      </c>
      <c r="F38" s="1">
        <f t="shared" si="2"/>
        <v>2.222E-2</v>
      </c>
      <c r="G38" s="1">
        <f t="shared" si="3"/>
        <v>0.1</v>
      </c>
      <c r="H38" s="1">
        <f t="shared" si="4"/>
        <v>5.5000000000000003E-4</v>
      </c>
      <c r="I38">
        <v>0.36</v>
      </c>
      <c r="J38">
        <v>0</v>
      </c>
      <c r="K38">
        <v>1.69</v>
      </c>
      <c r="L38" s="2">
        <v>53.713000000000001</v>
      </c>
      <c r="M38" s="2"/>
      <c r="N38" s="2"/>
      <c r="O38" s="2">
        <v>6.4699999999999994E-2</v>
      </c>
      <c r="P38" s="1">
        <v>2.8856612612612614E-2</v>
      </c>
      <c r="Q38">
        <f t="shared" si="5"/>
        <v>2.8856612612612614E-2</v>
      </c>
      <c r="R38" s="8">
        <f>3.226989+2.81206</f>
        <v>6.0390490000000003</v>
      </c>
      <c r="BC38"/>
      <c r="BI38"/>
      <c r="BJ38"/>
      <c r="BK38"/>
      <c r="BL38"/>
      <c r="BN38"/>
      <c r="BT38"/>
    </row>
    <row r="39" spans="1:72" x14ac:dyDescent="0.25">
      <c r="A39" s="1">
        <v>0.5</v>
      </c>
      <c r="B39">
        <v>300</v>
      </c>
      <c r="C39">
        <f t="shared" si="0"/>
        <v>278.48199999999997</v>
      </c>
      <c r="D39">
        <v>0.5</v>
      </c>
      <c r="E39">
        <f t="shared" si="1"/>
        <v>9.5015675675675677</v>
      </c>
      <c r="F39" s="1">
        <f t="shared" si="2"/>
        <v>2.222E-2</v>
      </c>
      <c r="G39" s="1">
        <f t="shared" si="3"/>
        <v>0.1</v>
      </c>
      <c r="H39" s="1">
        <f t="shared" si="4"/>
        <v>5.5000000000000003E-4</v>
      </c>
      <c r="I39">
        <v>0.36</v>
      </c>
      <c r="J39">
        <v>0</v>
      </c>
      <c r="K39">
        <v>1.69</v>
      </c>
      <c r="L39" s="2">
        <v>2.1027</v>
      </c>
      <c r="M39" s="2"/>
      <c r="N39" s="2"/>
      <c r="O39" s="2">
        <v>21.518000000000001</v>
      </c>
      <c r="P39" s="1">
        <v>2.6393243243243245E-3</v>
      </c>
      <c r="Q39">
        <f t="shared" si="5"/>
        <v>2.6393243243243245E-3</v>
      </c>
      <c r="R39" s="9">
        <f>0.020865+0.018125</f>
        <v>3.8989999999999997E-2</v>
      </c>
      <c r="BC39"/>
      <c r="BI39"/>
      <c r="BJ39"/>
      <c r="BK39"/>
      <c r="BL39"/>
      <c r="BN39"/>
      <c r="BT39"/>
    </row>
    <row r="40" spans="1:72" x14ac:dyDescent="0.25">
      <c r="A40" s="1">
        <v>0.5</v>
      </c>
      <c r="B40">
        <v>300</v>
      </c>
      <c r="C40">
        <f t="shared" si="0"/>
        <v>286.44060000000002</v>
      </c>
      <c r="D40">
        <v>0.5</v>
      </c>
      <c r="E40">
        <f t="shared" si="1"/>
        <v>9.5015675675675677</v>
      </c>
      <c r="F40" s="1">
        <f t="shared" si="2"/>
        <v>2.222E-2</v>
      </c>
      <c r="G40" s="1">
        <f t="shared" si="3"/>
        <v>0.1</v>
      </c>
      <c r="H40" s="1">
        <f t="shared" si="4"/>
        <v>5.5000000000000003E-4</v>
      </c>
      <c r="I40">
        <v>0.36</v>
      </c>
      <c r="J40">
        <v>0</v>
      </c>
      <c r="K40">
        <v>1.69</v>
      </c>
      <c r="L40" s="3">
        <v>3.9407999999999999</v>
      </c>
      <c r="M40" s="3"/>
      <c r="N40" s="3"/>
      <c r="O40" s="2">
        <v>13.5594</v>
      </c>
      <c r="P40" s="1">
        <v>2.6393243243243245E-3</v>
      </c>
      <c r="Q40">
        <f t="shared" si="5"/>
        <v>2.6393243243243245E-3</v>
      </c>
      <c r="R40" s="9">
        <f>0.017656+0.015679</f>
        <v>3.3335000000000004E-2</v>
      </c>
      <c r="BC40"/>
      <c r="BI40"/>
      <c r="BJ40"/>
      <c r="BK40"/>
      <c r="BL40"/>
      <c r="BN40"/>
      <c r="BT40"/>
    </row>
    <row r="41" spans="1:72" x14ac:dyDescent="0.25">
      <c r="A41" s="1">
        <v>0.5</v>
      </c>
      <c r="B41">
        <v>300</v>
      </c>
      <c r="C41">
        <f t="shared" si="0"/>
        <v>297.04700000000003</v>
      </c>
      <c r="D41">
        <v>0.5</v>
      </c>
      <c r="E41">
        <f t="shared" si="1"/>
        <v>9.5015675675675677</v>
      </c>
      <c r="F41" s="1">
        <f t="shared" si="2"/>
        <v>2.222E-2</v>
      </c>
      <c r="G41" s="1">
        <f t="shared" si="3"/>
        <v>0.1</v>
      </c>
      <c r="H41" s="1">
        <f t="shared" si="4"/>
        <v>5.5000000000000003E-4</v>
      </c>
      <c r="I41">
        <v>0.36</v>
      </c>
      <c r="J41">
        <v>0</v>
      </c>
      <c r="K41">
        <v>1.69</v>
      </c>
      <c r="L41" s="2">
        <v>5.3028000000000004</v>
      </c>
      <c r="M41" s="2"/>
      <c r="N41" s="2"/>
      <c r="O41" s="2">
        <v>2.9529999999999998</v>
      </c>
      <c r="P41" s="1">
        <v>2.6393243243243245E-3</v>
      </c>
      <c r="Q41">
        <f t="shared" si="5"/>
        <v>2.6393243243243245E-3</v>
      </c>
      <c r="R41" s="9">
        <f>0.016057+0.014544</f>
        <v>3.0600999999999996E-2</v>
      </c>
      <c r="BC41"/>
      <c r="BI41"/>
      <c r="BJ41"/>
      <c r="BK41"/>
      <c r="BL41"/>
      <c r="BN41"/>
      <c r="BT41"/>
    </row>
    <row r="42" spans="1:72" x14ac:dyDescent="0.25">
      <c r="A42" s="1">
        <v>0.5</v>
      </c>
      <c r="B42">
        <v>300</v>
      </c>
      <c r="C42">
        <f t="shared" si="0"/>
        <v>299.99299999999999</v>
      </c>
      <c r="D42">
        <v>0.5</v>
      </c>
      <c r="E42">
        <f t="shared" si="1"/>
        <v>9.5015675675675677</v>
      </c>
      <c r="F42" s="1">
        <f t="shared" si="2"/>
        <v>2.222E-2</v>
      </c>
      <c r="G42" s="1">
        <f t="shared" si="3"/>
        <v>0.1</v>
      </c>
      <c r="H42" s="1">
        <f t="shared" si="4"/>
        <v>5.5000000000000003E-4</v>
      </c>
      <c r="I42">
        <v>0.36</v>
      </c>
      <c r="J42">
        <v>0</v>
      </c>
      <c r="K42">
        <v>1.69</v>
      </c>
      <c r="L42" s="2">
        <v>5.4127999999999998</v>
      </c>
      <c r="M42" s="2"/>
      <c r="N42" s="2"/>
      <c r="O42" s="2">
        <v>7.0000000000000001E-3</v>
      </c>
      <c r="P42" s="1">
        <v>2.6393243243243245E-3</v>
      </c>
      <c r="Q42">
        <f t="shared" si="5"/>
        <v>2.6393243243243245E-3</v>
      </c>
      <c r="R42" s="6">
        <f>0.015674+0.014423</f>
        <v>3.0096999999999999E-2</v>
      </c>
      <c r="BC42"/>
      <c r="BI42"/>
      <c r="BJ42"/>
      <c r="BK42"/>
      <c r="BL42"/>
      <c r="BN42"/>
      <c r="BT42"/>
    </row>
    <row r="43" spans="1:72" x14ac:dyDescent="0.25">
      <c r="A43" s="1">
        <v>0.5</v>
      </c>
      <c r="B43">
        <v>300</v>
      </c>
      <c r="C43">
        <f t="shared" si="0"/>
        <v>274.64909999999998</v>
      </c>
      <c r="D43">
        <v>0.5</v>
      </c>
      <c r="E43">
        <f t="shared" si="1"/>
        <v>14.189007567567568</v>
      </c>
      <c r="F43" s="1">
        <f t="shared" si="2"/>
        <v>2.222E-2</v>
      </c>
      <c r="G43" s="1">
        <f t="shared" si="3"/>
        <v>0.1</v>
      </c>
      <c r="H43" s="1">
        <f t="shared" si="4"/>
        <v>5.5000000000000003E-4</v>
      </c>
      <c r="I43">
        <v>0.36</v>
      </c>
      <c r="J43">
        <v>0</v>
      </c>
      <c r="K43">
        <v>1.69</v>
      </c>
      <c r="L43" s="2">
        <v>2.8393999999999999</v>
      </c>
      <c r="M43" s="2"/>
      <c r="N43" s="2"/>
      <c r="O43" s="2">
        <v>25.350899999999999</v>
      </c>
      <c r="P43" s="1">
        <v>3.941390990990991E-3</v>
      </c>
      <c r="Q43">
        <f t="shared" si="5"/>
        <v>3.941390990990991E-3</v>
      </c>
      <c r="R43" s="6">
        <f>0.059194+0.050524</f>
        <v>0.109718</v>
      </c>
      <c r="BC43"/>
      <c r="BI43"/>
      <c r="BJ43"/>
      <c r="BK43"/>
      <c r="BL43"/>
      <c r="BN43"/>
      <c r="BT43"/>
    </row>
    <row r="44" spans="1:72" x14ac:dyDescent="0.25">
      <c r="A44" s="1">
        <v>0.5</v>
      </c>
      <c r="B44">
        <v>300</v>
      </c>
      <c r="C44">
        <f t="shared" si="0"/>
        <v>280.9289</v>
      </c>
      <c r="D44">
        <v>0.5</v>
      </c>
      <c r="E44">
        <f t="shared" si="1"/>
        <v>14.189007567567568</v>
      </c>
      <c r="F44" s="1">
        <f t="shared" si="2"/>
        <v>2.222E-2</v>
      </c>
      <c r="G44" s="1">
        <f t="shared" si="3"/>
        <v>0.1</v>
      </c>
      <c r="H44" s="1">
        <f t="shared" si="4"/>
        <v>5.5000000000000003E-4</v>
      </c>
      <c r="I44">
        <v>0.36</v>
      </c>
      <c r="J44">
        <v>0</v>
      </c>
      <c r="K44">
        <v>1.69</v>
      </c>
      <c r="L44" s="2">
        <v>4.8605</v>
      </c>
      <c r="M44" s="2"/>
      <c r="N44" s="2"/>
      <c r="O44" s="2">
        <v>19.071100000000001</v>
      </c>
      <c r="P44" s="1">
        <v>3.941390990990991E-3</v>
      </c>
      <c r="Q44">
        <f t="shared" si="5"/>
        <v>3.941390990990991E-3</v>
      </c>
      <c r="R44" s="6">
        <f>0.050226+0.043638</f>
        <v>9.3864000000000003E-2</v>
      </c>
      <c r="BC44"/>
      <c r="BI44"/>
      <c r="BJ44"/>
      <c r="BK44"/>
      <c r="BL44"/>
      <c r="BN44"/>
      <c r="BT44"/>
    </row>
    <row r="45" spans="1:72" x14ac:dyDescent="0.25">
      <c r="A45" s="1">
        <v>0.5</v>
      </c>
      <c r="B45">
        <v>300</v>
      </c>
      <c r="C45">
        <f t="shared" si="0"/>
        <v>289.33319999999998</v>
      </c>
      <c r="D45">
        <v>0.5</v>
      </c>
      <c r="E45">
        <f t="shared" si="1"/>
        <v>14.189007567567568</v>
      </c>
      <c r="F45" s="1">
        <f t="shared" si="2"/>
        <v>2.222E-2</v>
      </c>
      <c r="G45" s="1">
        <f t="shared" si="3"/>
        <v>0.1</v>
      </c>
      <c r="H45" s="1">
        <f t="shared" si="4"/>
        <v>5.5000000000000003E-4</v>
      </c>
      <c r="I45">
        <v>0.36</v>
      </c>
      <c r="J45">
        <v>0</v>
      </c>
      <c r="K45">
        <v>1.69</v>
      </c>
      <c r="L45" s="2">
        <v>6.9260000000000002</v>
      </c>
      <c r="M45" s="2"/>
      <c r="N45" s="2"/>
      <c r="O45" s="2">
        <v>10.6668</v>
      </c>
      <c r="P45" s="1">
        <v>3.941390990990991E-3</v>
      </c>
      <c r="Q45">
        <f t="shared" si="5"/>
        <v>3.941390990990991E-3</v>
      </c>
      <c r="R45" s="6">
        <f>0.04294+0.03817</f>
        <v>8.1110000000000002E-2</v>
      </c>
      <c r="BC45"/>
      <c r="BI45"/>
      <c r="BJ45"/>
      <c r="BK45"/>
      <c r="BL45"/>
      <c r="BN45"/>
      <c r="BT45"/>
    </row>
    <row r="46" spans="1:72" x14ac:dyDescent="0.25">
      <c r="A46" s="1">
        <v>0.5</v>
      </c>
      <c r="B46">
        <v>300</v>
      </c>
      <c r="C46">
        <f t="shared" si="0"/>
        <v>299.93009999999998</v>
      </c>
      <c r="D46">
        <v>0.5</v>
      </c>
      <c r="E46">
        <f t="shared" si="1"/>
        <v>14.189007567567568</v>
      </c>
      <c r="F46" s="1">
        <f t="shared" si="2"/>
        <v>2.222E-2</v>
      </c>
      <c r="G46" s="1">
        <f t="shared" si="3"/>
        <v>0.1</v>
      </c>
      <c r="H46" s="1">
        <f t="shared" si="4"/>
        <v>5.5000000000000003E-4</v>
      </c>
      <c r="I46">
        <v>0.36</v>
      </c>
      <c r="J46">
        <v>0</v>
      </c>
      <c r="K46">
        <v>1.69</v>
      </c>
      <c r="L46" s="2">
        <v>8.2445000000000004</v>
      </c>
      <c r="M46" s="2"/>
      <c r="N46" s="2"/>
      <c r="O46" s="2">
        <v>6.9900000000000004E-2</v>
      </c>
      <c r="P46" s="1">
        <v>3.941390990990991E-3</v>
      </c>
      <c r="Q46">
        <f t="shared" si="5"/>
        <v>3.941390990990991E-3</v>
      </c>
      <c r="R46" s="6">
        <f>0.038652+0.035023</f>
        <v>7.367499999999999E-2</v>
      </c>
      <c r="BC46"/>
      <c r="BI46"/>
      <c r="BJ46"/>
      <c r="BK46"/>
      <c r="BL46"/>
      <c r="BN46"/>
      <c r="BT46"/>
    </row>
    <row r="47" spans="1:72" x14ac:dyDescent="0.25">
      <c r="A47" s="1">
        <v>0.5</v>
      </c>
      <c r="B47">
        <v>300</v>
      </c>
      <c r="C47">
        <f t="shared" si="0"/>
        <v>272.1936</v>
      </c>
      <c r="D47">
        <v>0.5</v>
      </c>
      <c r="E47">
        <f t="shared" si="1"/>
        <v>18.939791351351353</v>
      </c>
      <c r="F47" s="1">
        <f t="shared" si="2"/>
        <v>2.222E-2</v>
      </c>
      <c r="G47" s="1">
        <f t="shared" si="3"/>
        <v>0.1</v>
      </c>
      <c r="H47" s="1">
        <f t="shared" si="4"/>
        <v>5.5000000000000003E-4</v>
      </c>
      <c r="I47">
        <v>0.36</v>
      </c>
      <c r="J47">
        <v>0</v>
      </c>
      <c r="K47">
        <v>1.69</v>
      </c>
      <c r="L47" s="2">
        <v>2.7117</v>
      </c>
      <c r="M47" s="2"/>
      <c r="N47" s="2"/>
      <c r="O47" s="2">
        <v>27.8064</v>
      </c>
      <c r="P47" s="1">
        <v>5.2610531531531533E-3</v>
      </c>
      <c r="Q47">
        <f t="shared" si="5"/>
        <v>5.2610531531531533E-3</v>
      </c>
      <c r="R47" s="6">
        <f>0.127123+0.106402</f>
        <v>0.23352500000000001</v>
      </c>
      <c r="BC47"/>
      <c r="BI47"/>
      <c r="BJ47"/>
      <c r="BK47"/>
      <c r="BL47"/>
      <c r="BN47"/>
      <c r="BT47"/>
    </row>
    <row r="48" spans="1:72" x14ac:dyDescent="0.25">
      <c r="A48" s="1">
        <v>0.5</v>
      </c>
      <c r="B48">
        <v>300</v>
      </c>
      <c r="C48">
        <f t="shared" si="0"/>
        <v>277.44400000000002</v>
      </c>
      <c r="D48">
        <v>0.5</v>
      </c>
      <c r="E48">
        <f t="shared" si="1"/>
        <v>18.939791351351353</v>
      </c>
      <c r="F48" s="1">
        <f t="shared" si="2"/>
        <v>2.222E-2</v>
      </c>
      <c r="G48" s="1">
        <f t="shared" si="3"/>
        <v>0.1</v>
      </c>
      <c r="H48" s="1">
        <f t="shared" si="4"/>
        <v>5.5000000000000003E-4</v>
      </c>
      <c r="I48">
        <v>0.36</v>
      </c>
      <c r="J48">
        <v>0</v>
      </c>
      <c r="K48">
        <v>1.69</v>
      </c>
      <c r="L48" s="2">
        <v>4.9856999999999996</v>
      </c>
      <c r="M48" s="2"/>
      <c r="N48" s="2"/>
      <c r="O48" s="2">
        <v>22.556000000000001</v>
      </c>
      <c r="P48" s="1">
        <v>5.2610531531531533E-3</v>
      </c>
      <c r="Q48">
        <f t="shared" si="5"/>
        <v>5.2610531531531533E-3</v>
      </c>
      <c r="R48" s="7">
        <f>0.111361+0.094214</f>
        <v>0.20557500000000001</v>
      </c>
      <c r="BC48"/>
      <c r="BI48"/>
      <c r="BJ48"/>
      <c r="BK48"/>
      <c r="BL48"/>
      <c r="BN48"/>
      <c r="BT48"/>
    </row>
    <row r="49" spans="1:72" x14ac:dyDescent="0.25">
      <c r="A49" s="1">
        <v>0.5</v>
      </c>
      <c r="B49">
        <v>300</v>
      </c>
      <c r="C49">
        <f t="shared" si="0"/>
        <v>284.82</v>
      </c>
      <c r="D49">
        <v>0.5</v>
      </c>
      <c r="E49">
        <f t="shared" si="1"/>
        <v>18.939791351351353</v>
      </c>
      <c r="F49" s="1">
        <f t="shared" si="2"/>
        <v>2.222E-2</v>
      </c>
      <c r="G49" s="1">
        <f t="shared" si="3"/>
        <v>0.1</v>
      </c>
      <c r="H49" s="1">
        <f t="shared" si="4"/>
        <v>5.5000000000000003E-4</v>
      </c>
      <c r="I49">
        <v>0.36</v>
      </c>
      <c r="J49">
        <v>0</v>
      </c>
      <c r="K49">
        <v>1.69</v>
      </c>
      <c r="L49" s="2">
        <v>7.6535000000000002</v>
      </c>
      <c r="M49" s="2"/>
      <c r="N49" s="2"/>
      <c r="O49" s="2">
        <v>15.18</v>
      </c>
      <c r="P49" s="1">
        <v>5.2610531531531533E-3</v>
      </c>
      <c r="Q49">
        <f t="shared" si="5"/>
        <v>5.2610531531531533E-3</v>
      </c>
      <c r="R49" s="6">
        <f>0.092599+0.079875</f>
        <v>0.17247400000000002</v>
      </c>
      <c r="BC49"/>
      <c r="BI49"/>
      <c r="BJ49"/>
      <c r="BK49"/>
      <c r="BL49"/>
      <c r="BN49"/>
      <c r="BT49"/>
    </row>
    <row r="50" spans="1:72" x14ac:dyDescent="0.25">
      <c r="A50" s="1">
        <v>0.5</v>
      </c>
      <c r="B50">
        <v>300</v>
      </c>
      <c r="C50">
        <f t="shared" si="0"/>
        <v>293.9513</v>
      </c>
      <c r="D50">
        <v>0.5</v>
      </c>
      <c r="E50">
        <f t="shared" si="1"/>
        <v>18.939791351351353</v>
      </c>
      <c r="F50" s="1">
        <f t="shared" si="2"/>
        <v>2.222E-2</v>
      </c>
      <c r="G50" s="1">
        <f t="shared" si="3"/>
        <v>0.1</v>
      </c>
      <c r="H50" s="1">
        <f t="shared" si="4"/>
        <v>5.5000000000000003E-4</v>
      </c>
      <c r="I50">
        <v>0.36</v>
      </c>
      <c r="J50">
        <v>0</v>
      </c>
      <c r="K50">
        <v>1.69</v>
      </c>
      <c r="L50" s="2">
        <v>9.3312000000000008</v>
      </c>
      <c r="M50" s="2"/>
      <c r="N50" s="2"/>
      <c r="O50" s="2">
        <v>6.0487000000000002</v>
      </c>
      <c r="P50" s="1">
        <v>5.2610531531531533E-3</v>
      </c>
      <c r="Q50">
        <f t="shared" si="5"/>
        <v>5.2610531531531533E-3</v>
      </c>
      <c r="R50" s="6">
        <f>0.081644+0.071795</f>
        <v>0.15343899999999999</v>
      </c>
      <c r="BC50"/>
      <c r="BI50"/>
      <c r="BJ50"/>
      <c r="BK50"/>
      <c r="BL50"/>
      <c r="BN50"/>
      <c r="BT50"/>
    </row>
    <row r="51" spans="1:72" x14ac:dyDescent="0.25">
      <c r="A51" s="1">
        <v>0.5</v>
      </c>
      <c r="B51">
        <v>300</v>
      </c>
      <c r="C51">
        <f t="shared" si="0"/>
        <v>299.99149999999997</v>
      </c>
      <c r="D51">
        <v>0.5</v>
      </c>
      <c r="E51">
        <f t="shared" si="1"/>
        <v>18.939791351351353</v>
      </c>
      <c r="F51" s="1">
        <f t="shared" si="2"/>
        <v>2.222E-2</v>
      </c>
      <c r="G51" s="1">
        <f t="shared" si="3"/>
        <v>0.1</v>
      </c>
      <c r="H51" s="1">
        <f t="shared" si="4"/>
        <v>5.5000000000000003E-4</v>
      </c>
      <c r="I51">
        <v>0.36</v>
      </c>
      <c r="J51">
        <v>0</v>
      </c>
      <c r="K51">
        <v>1.69</v>
      </c>
      <c r="L51" s="2">
        <v>10.6244</v>
      </c>
      <c r="M51" s="2"/>
      <c r="N51" s="2"/>
      <c r="O51" s="2">
        <v>8.5000000000000006E-3</v>
      </c>
      <c r="P51" s="1">
        <v>5.2610531531531533E-3</v>
      </c>
      <c r="Q51">
        <f t="shared" si="5"/>
        <v>5.2610531531531533E-3</v>
      </c>
      <c r="R51" s="6">
        <f>0.079268+0.070363</f>
        <v>0.14963100000000001</v>
      </c>
      <c r="BC51"/>
      <c r="BI51"/>
      <c r="BJ51"/>
      <c r="BK51"/>
      <c r="BL51"/>
      <c r="BN51"/>
      <c r="BT51"/>
    </row>
    <row r="52" spans="1:72" x14ac:dyDescent="0.25">
      <c r="A52" s="1">
        <v>0.5</v>
      </c>
      <c r="B52">
        <v>300</v>
      </c>
      <c r="C52">
        <f t="shared" si="0"/>
        <v>272.02879999999999</v>
      </c>
      <c r="D52">
        <v>0.5</v>
      </c>
      <c r="E52">
        <f t="shared" si="1"/>
        <v>25.970951351351353</v>
      </c>
      <c r="F52" s="1">
        <f t="shared" si="2"/>
        <v>2.222E-2</v>
      </c>
      <c r="G52" s="1">
        <f t="shared" si="3"/>
        <v>0.1</v>
      </c>
      <c r="H52" s="1">
        <f t="shared" si="4"/>
        <v>5.5000000000000003E-4</v>
      </c>
      <c r="I52">
        <v>0.36</v>
      </c>
      <c r="J52">
        <v>0</v>
      </c>
      <c r="K52">
        <v>1.69</v>
      </c>
      <c r="L52" s="3">
        <v>3.6078000000000001</v>
      </c>
      <c r="M52" s="3"/>
      <c r="N52" s="3"/>
      <c r="O52" s="2">
        <v>27.9712</v>
      </c>
      <c r="P52" s="1">
        <v>7.2141531531531534E-3</v>
      </c>
      <c r="Q52">
        <f t="shared" si="5"/>
        <v>7.2141531531531534E-3</v>
      </c>
      <c r="R52" s="6">
        <f>0.215556+0.183818</f>
        <v>0.39937400000000001</v>
      </c>
      <c r="BC52"/>
      <c r="BI52"/>
      <c r="BJ52"/>
      <c r="BK52"/>
      <c r="BL52"/>
      <c r="BN52"/>
      <c r="BT52"/>
    </row>
    <row r="53" spans="1:72" x14ac:dyDescent="0.25">
      <c r="A53" s="1">
        <v>0.5</v>
      </c>
      <c r="B53">
        <v>300</v>
      </c>
      <c r="C53">
        <f t="shared" si="0"/>
        <v>275.91640000000001</v>
      </c>
      <c r="D53">
        <v>0.5</v>
      </c>
      <c r="E53">
        <f t="shared" si="1"/>
        <v>25.970951351351353</v>
      </c>
      <c r="F53" s="1">
        <f t="shared" si="2"/>
        <v>2.222E-2</v>
      </c>
      <c r="G53" s="1">
        <f t="shared" si="3"/>
        <v>0.1</v>
      </c>
      <c r="H53" s="1">
        <f t="shared" si="4"/>
        <v>5.5000000000000003E-4</v>
      </c>
      <c r="I53">
        <v>0.36</v>
      </c>
      <c r="J53">
        <v>0</v>
      </c>
      <c r="K53">
        <v>1.69</v>
      </c>
      <c r="L53" s="3">
        <v>5.6952999999999996</v>
      </c>
      <c r="M53" s="3"/>
      <c r="N53" s="3"/>
      <c r="O53" s="2">
        <v>24.083600000000001</v>
      </c>
      <c r="P53" s="1">
        <v>7.2141531531531534E-3</v>
      </c>
      <c r="Q53">
        <f t="shared" si="5"/>
        <v>7.2141531531531534E-3</v>
      </c>
      <c r="R53" s="8">
        <f>0.197333+0.169193</f>
        <v>0.36652600000000002</v>
      </c>
      <c r="BC53"/>
      <c r="BI53"/>
      <c r="BJ53"/>
      <c r="BK53"/>
      <c r="BL53"/>
      <c r="BN53"/>
      <c r="BT53"/>
    </row>
    <row r="54" spans="1:72" x14ac:dyDescent="0.25">
      <c r="A54" s="1">
        <v>0.5</v>
      </c>
      <c r="B54">
        <v>300</v>
      </c>
      <c r="C54">
        <f t="shared" si="0"/>
        <v>280.93990000000002</v>
      </c>
      <c r="D54">
        <v>0.5</v>
      </c>
      <c r="E54">
        <f t="shared" si="1"/>
        <v>25.970951351351353</v>
      </c>
      <c r="F54" s="1">
        <f t="shared" si="2"/>
        <v>2.222E-2</v>
      </c>
      <c r="G54" s="1">
        <f t="shared" si="3"/>
        <v>0.1</v>
      </c>
      <c r="H54" s="1">
        <f t="shared" si="4"/>
        <v>5.5000000000000003E-4</v>
      </c>
      <c r="I54">
        <v>0.36</v>
      </c>
      <c r="J54">
        <v>0</v>
      </c>
      <c r="K54">
        <v>1.69</v>
      </c>
      <c r="L54" s="3">
        <v>8.4574999999999996</v>
      </c>
      <c r="M54" s="3"/>
      <c r="N54" s="3"/>
      <c r="O54" s="2">
        <v>19.060099999999998</v>
      </c>
      <c r="P54" s="1">
        <v>7.2141531531531534E-3</v>
      </c>
      <c r="Q54">
        <f t="shared" si="5"/>
        <v>7.2141531531531534E-3</v>
      </c>
      <c r="R54" s="6">
        <f>0.177136+0.155122</f>
        <v>0.332258</v>
      </c>
      <c r="BC54"/>
      <c r="BI54"/>
      <c r="BJ54"/>
      <c r="BK54"/>
      <c r="BL54"/>
      <c r="BN54"/>
      <c r="BT54"/>
    </row>
    <row r="55" spans="1:72" x14ac:dyDescent="0.25">
      <c r="A55" s="1">
        <v>0.5</v>
      </c>
      <c r="B55">
        <v>300</v>
      </c>
      <c r="C55">
        <f t="shared" si="0"/>
        <v>287.58859999999999</v>
      </c>
      <c r="D55">
        <v>0.5</v>
      </c>
      <c r="E55">
        <f t="shared" si="1"/>
        <v>25.970951351351353</v>
      </c>
      <c r="F55" s="1">
        <f t="shared" si="2"/>
        <v>2.222E-2</v>
      </c>
      <c r="G55" s="1">
        <f t="shared" si="3"/>
        <v>0.1</v>
      </c>
      <c r="H55" s="1">
        <f t="shared" si="4"/>
        <v>5.5000000000000003E-4</v>
      </c>
      <c r="I55">
        <v>0.36</v>
      </c>
      <c r="J55">
        <v>0</v>
      </c>
      <c r="K55">
        <v>1.69</v>
      </c>
      <c r="L55" s="2">
        <v>10.8734</v>
      </c>
      <c r="M55" s="2"/>
      <c r="N55" s="2"/>
      <c r="O55" s="2">
        <v>12.4114</v>
      </c>
      <c r="P55" s="1">
        <v>7.2141531531531534E-3</v>
      </c>
      <c r="Q55">
        <f t="shared" si="5"/>
        <v>7.2141531531531534E-3</v>
      </c>
      <c r="R55" s="6">
        <f>0.154414+0.135973</f>
        <v>0.29038700000000001</v>
      </c>
      <c r="BC55"/>
      <c r="BI55"/>
      <c r="BJ55"/>
      <c r="BK55"/>
      <c r="BL55"/>
      <c r="BN55"/>
      <c r="BT55"/>
    </row>
    <row r="56" spans="1:72" x14ac:dyDescent="0.25">
      <c r="A56" s="1">
        <v>0.5</v>
      </c>
      <c r="B56">
        <v>300</v>
      </c>
      <c r="C56">
        <f t="shared" si="0"/>
        <v>295.52969999999999</v>
      </c>
      <c r="D56">
        <v>0.5</v>
      </c>
      <c r="E56">
        <f t="shared" si="1"/>
        <v>25.970951351351353</v>
      </c>
      <c r="F56" s="1">
        <f t="shared" si="2"/>
        <v>2.222E-2</v>
      </c>
      <c r="G56" s="1">
        <f t="shared" si="3"/>
        <v>0.1</v>
      </c>
      <c r="H56" s="1">
        <f t="shared" si="4"/>
        <v>5.5000000000000003E-4</v>
      </c>
      <c r="I56">
        <v>0.36</v>
      </c>
      <c r="J56">
        <v>0</v>
      </c>
      <c r="K56">
        <v>1.69</v>
      </c>
      <c r="L56" s="2">
        <v>12.852600000000001</v>
      </c>
      <c r="M56" s="2"/>
      <c r="N56" s="2"/>
      <c r="O56" s="2">
        <v>4.4702999999999999</v>
      </c>
      <c r="P56" s="1">
        <v>7.2141531531531534E-3</v>
      </c>
      <c r="Q56">
        <f t="shared" si="5"/>
        <v>7.2141531531531534E-3</v>
      </c>
      <c r="R56" s="6">
        <f>0.141331+0.127957</f>
        <v>0.26928799999999997</v>
      </c>
      <c r="BC56"/>
      <c r="BI56"/>
      <c r="BJ56"/>
      <c r="BK56"/>
      <c r="BL56"/>
      <c r="BN56"/>
      <c r="BT56"/>
    </row>
    <row r="57" spans="1:72" x14ac:dyDescent="0.25">
      <c r="A57" s="1">
        <v>0.5</v>
      </c>
      <c r="B57">
        <v>300</v>
      </c>
      <c r="C57">
        <f t="shared" si="0"/>
        <v>299.959</v>
      </c>
      <c r="D57">
        <v>0.5</v>
      </c>
      <c r="E57">
        <f t="shared" si="1"/>
        <v>25.970951351351353</v>
      </c>
      <c r="F57" s="1">
        <f t="shared" si="2"/>
        <v>2.222E-2</v>
      </c>
      <c r="G57" s="1">
        <f t="shared" si="3"/>
        <v>0.1</v>
      </c>
      <c r="H57" s="1">
        <f t="shared" si="4"/>
        <v>5.5000000000000003E-4</v>
      </c>
      <c r="I57">
        <v>0.36</v>
      </c>
      <c r="J57">
        <v>0</v>
      </c>
      <c r="K57">
        <v>1.69</v>
      </c>
      <c r="L57" s="2">
        <v>13.930199999999999</v>
      </c>
      <c r="M57" s="2"/>
      <c r="N57" s="2"/>
      <c r="O57" s="2">
        <v>4.1000000000000002E-2</v>
      </c>
      <c r="P57" s="1">
        <v>7.2141531531531534E-3</v>
      </c>
      <c r="Q57">
        <f t="shared" si="5"/>
        <v>7.2141531531531534E-3</v>
      </c>
      <c r="R57" s="6">
        <f>0.137153+0.124722</f>
        <v>0.26187499999999997</v>
      </c>
      <c r="BC57"/>
      <c r="BI57"/>
      <c r="BJ57"/>
      <c r="BK57"/>
      <c r="BL57"/>
      <c r="BN57"/>
      <c r="BT57"/>
    </row>
    <row r="58" spans="1:72" x14ac:dyDescent="0.25">
      <c r="A58" s="1">
        <v>0.5</v>
      </c>
      <c r="B58">
        <v>300</v>
      </c>
      <c r="C58">
        <f t="shared" si="0"/>
        <v>273.91039999999998</v>
      </c>
      <c r="D58">
        <v>0.5</v>
      </c>
      <c r="E58">
        <f t="shared" si="1"/>
        <v>38.956427027027026</v>
      </c>
      <c r="F58" s="1">
        <f t="shared" si="2"/>
        <v>2.222E-2</v>
      </c>
      <c r="G58" s="1">
        <f t="shared" si="3"/>
        <v>0.1</v>
      </c>
      <c r="H58" s="1">
        <f t="shared" si="4"/>
        <v>5.5000000000000003E-4</v>
      </c>
      <c r="I58">
        <v>0.36</v>
      </c>
      <c r="J58">
        <v>0</v>
      </c>
      <c r="K58">
        <v>1.69</v>
      </c>
      <c r="L58" s="3">
        <v>4.8232999999999997</v>
      </c>
      <c r="M58" s="3"/>
      <c r="N58" s="3"/>
      <c r="O58" s="2">
        <v>26.089600000000001</v>
      </c>
      <c r="P58" s="1">
        <v>1.082122972972973E-2</v>
      </c>
      <c r="Q58">
        <f t="shared" si="5"/>
        <v>1.082122972972973E-2</v>
      </c>
      <c r="R58" s="6">
        <f>0.505515+0.419431</f>
        <v>0.92494600000000005</v>
      </c>
      <c r="BC58"/>
      <c r="BI58"/>
      <c r="BJ58"/>
      <c r="BK58"/>
      <c r="BL58"/>
      <c r="BN58"/>
      <c r="BT58"/>
    </row>
    <row r="59" spans="1:72" x14ac:dyDescent="0.25">
      <c r="A59" s="1">
        <v>0.5</v>
      </c>
      <c r="B59">
        <v>300</v>
      </c>
      <c r="C59">
        <f t="shared" si="0"/>
        <v>276.97199999999998</v>
      </c>
      <c r="D59">
        <v>0.5</v>
      </c>
      <c r="E59">
        <f t="shared" si="1"/>
        <v>38.956427027027026</v>
      </c>
      <c r="F59" s="1">
        <f t="shared" si="2"/>
        <v>2.222E-2</v>
      </c>
      <c r="G59" s="1">
        <f t="shared" si="3"/>
        <v>0.1</v>
      </c>
      <c r="H59" s="1">
        <f t="shared" si="4"/>
        <v>5.5000000000000003E-4</v>
      </c>
      <c r="I59">
        <v>0.36</v>
      </c>
      <c r="J59">
        <v>0</v>
      </c>
      <c r="K59">
        <v>1.69</v>
      </c>
      <c r="L59" s="2">
        <v>7.4673999999999996</v>
      </c>
      <c r="M59" s="2"/>
      <c r="N59" s="2"/>
      <c r="O59" s="2">
        <v>23.027999999999999</v>
      </c>
      <c r="P59" s="1">
        <v>1.082122972972973E-2</v>
      </c>
      <c r="Q59">
        <f t="shared" si="5"/>
        <v>1.082122972972973E-2</v>
      </c>
      <c r="R59" s="6">
        <f>0.479586+0.403832</f>
        <v>0.88341800000000004</v>
      </c>
      <c r="BC59"/>
      <c r="BI59"/>
      <c r="BJ59"/>
      <c r="BK59"/>
      <c r="BL59"/>
      <c r="BN59"/>
      <c r="BT59"/>
    </row>
    <row r="60" spans="1:72" x14ac:dyDescent="0.25">
      <c r="A60" s="1">
        <v>0.5</v>
      </c>
      <c r="B60">
        <v>300</v>
      </c>
      <c r="C60">
        <f t="shared" si="0"/>
        <v>280.89440000000002</v>
      </c>
      <c r="D60">
        <v>0.5</v>
      </c>
      <c r="E60">
        <f t="shared" si="1"/>
        <v>38.956427027027026</v>
      </c>
      <c r="F60" s="1">
        <f t="shared" si="2"/>
        <v>2.222E-2</v>
      </c>
      <c r="G60" s="1">
        <f t="shared" si="3"/>
        <v>0.1</v>
      </c>
      <c r="H60" s="1">
        <f t="shared" si="4"/>
        <v>5.5000000000000003E-4</v>
      </c>
      <c r="I60">
        <v>0.36</v>
      </c>
      <c r="J60">
        <v>0</v>
      </c>
      <c r="K60">
        <v>1.69</v>
      </c>
      <c r="L60" s="2">
        <v>10.8378</v>
      </c>
      <c r="M60" s="2"/>
      <c r="N60" s="2"/>
      <c r="O60" s="2">
        <v>19.105599999999999</v>
      </c>
      <c r="P60" s="1">
        <v>1.082122972972973E-2</v>
      </c>
      <c r="Q60">
        <f t="shared" si="5"/>
        <v>1.082122972972973E-2</v>
      </c>
      <c r="R60" s="7">
        <f>0.444422+0.378787</f>
        <v>0.82320899999999997</v>
      </c>
      <c r="BC60"/>
      <c r="BI60"/>
      <c r="BJ60"/>
      <c r="BK60"/>
      <c r="BL60"/>
      <c r="BN60"/>
      <c r="BT60"/>
    </row>
    <row r="61" spans="1:72" x14ac:dyDescent="0.25">
      <c r="A61" s="1">
        <v>0.5</v>
      </c>
      <c r="B61">
        <v>300</v>
      </c>
      <c r="C61">
        <f t="shared" si="0"/>
        <v>291.60050000000001</v>
      </c>
      <c r="D61">
        <v>0.5</v>
      </c>
      <c r="E61">
        <f t="shared" si="1"/>
        <v>38.956427027027026</v>
      </c>
      <c r="F61" s="1">
        <f t="shared" si="2"/>
        <v>2.222E-2</v>
      </c>
      <c r="G61" s="1">
        <f t="shared" si="3"/>
        <v>0.1</v>
      </c>
      <c r="H61" s="1">
        <f t="shared" si="4"/>
        <v>5.5000000000000003E-4</v>
      </c>
      <c r="I61">
        <v>0.36</v>
      </c>
      <c r="J61">
        <v>0</v>
      </c>
      <c r="K61">
        <v>1.69</v>
      </c>
      <c r="L61" s="2">
        <v>15.546099999999999</v>
      </c>
      <c r="M61" s="2"/>
      <c r="N61" s="2"/>
      <c r="O61" s="2">
        <v>8.3994999999999997</v>
      </c>
      <c r="P61" s="1">
        <v>1.082122972972973E-2</v>
      </c>
      <c r="Q61">
        <f t="shared" si="5"/>
        <v>1.082122972972973E-2</v>
      </c>
      <c r="R61" s="7">
        <f>0.374723+0.326043</f>
        <v>0.700766</v>
      </c>
      <c r="BC61"/>
      <c r="BI61"/>
      <c r="BJ61"/>
      <c r="BK61"/>
      <c r="BL61"/>
      <c r="BN61"/>
      <c r="BT61"/>
    </row>
    <row r="62" spans="1:72" x14ac:dyDescent="0.25">
      <c r="A62" s="1">
        <v>0.5</v>
      </c>
      <c r="B62">
        <v>300</v>
      </c>
      <c r="C62">
        <f t="shared" si="0"/>
        <v>299.98059999999998</v>
      </c>
      <c r="D62">
        <v>0.5</v>
      </c>
      <c r="E62">
        <f t="shared" si="1"/>
        <v>38.956427027027026</v>
      </c>
      <c r="F62" s="1">
        <f t="shared" si="2"/>
        <v>2.222E-2</v>
      </c>
      <c r="G62" s="1">
        <f t="shared" si="3"/>
        <v>0.1</v>
      </c>
      <c r="H62" s="1">
        <f t="shared" si="4"/>
        <v>5.5000000000000003E-4</v>
      </c>
      <c r="I62">
        <v>0.36</v>
      </c>
      <c r="J62">
        <v>0</v>
      </c>
      <c r="K62">
        <v>1.69</v>
      </c>
      <c r="L62" s="2">
        <v>21.057600000000001</v>
      </c>
      <c r="M62" s="2"/>
      <c r="N62" s="2"/>
      <c r="O62" s="2">
        <v>1.9400000000000001E-2</v>
      </c>
      <c r="P62" s="1">
        <v>1.082122972972973E-2</v>
      </c>
      <c r="Q62">
        <f t="shared" si="5"/>
        <v>1.082122972972973E-2</v>
      </c>
      <c r="R62" s="7">
        <f>0.351974+0.309866</f>
        <v>0.66183999999999998</v>
      </c>
      <c r="BC62"/>
      <c r="BI62"/>
      <c r="BJ62"/>
      <c r="BK62"/>
      <c r="BL62"/>
      <c r="BN62"/>
      <c r="BT62"/>
    </row>
    <row r="63" spans="1:72" x14ac:dyDescent="0.25">
      <c r="A63" s="1">
        <v>0.5</v>
      </c>
      <c r="B63">
        <v>300</v>
      </c>
      <c r="C63">
        <f t="shared" si="0"/>
        <v>278.01620000000003</v>
      </c>
      <c r="D63">
        <v>0.5</v>
      </c>
      <c r="E63">
        <f t="shared" si="1"/>
        <v>51.941902702702706</v>
      </c>
      <c r="F63" s="1">
        <f t="shared" si="2"/>
        <v>2.222E-2</v>
      </c>
      <c r="G63" s="1">
        <f t="shared" si="3"/>
        <v>0.1</v>
      </c>
      <c r="H63" s="1">
        <f t="shared" si="4"/>
        <v>5.5000000000000003E-4</v>
      </c>
      <c r="I63">
        <v>0.36</v>
      </c>
      <c r="J63">
        <v>0</v>
      </c>
      <c r="K63">
        <v>1.69</v>
      </c>
      <c r="L63" s="3">
        <v>5.7041000000000004</v>
      </c>
      <c r="M63" s="3"/>
      <c r="N63" s="3"/>
      <c r="O63" s="2">
        <v>21.983799999999999</v>
      </c>
      <c r="P63" s="1">
        <v>1.4428306306306307E-2</v>
      </c>
      <c r="Q63">
        <f t="shared" si="5"/>
        <v>1.4428306306306307E-2</v>
      </c>
      <c r="R63" s="6">
        <f>0.917574+0.755859</f>
        <v>1.6734329999999999</v>
      </c>
      <c r="BC63"/>
      <c r="BI63"/>
      <c r="BJ63"/>
      <c r="BK63"/>
      <c r="BL63"/>
      <c r="BN63"/>
      <c r="BT63"/>
    </row>
    <row r="64" spans="1:72" x14ac:dyDescent="0.25">
      <c r="A64" s="1">
        <v>0.5</v>
      </c>
      <c r="B64">
        <v>300</v>
      </c>
      <c r="C64">
        <f t="shared" si="0"/>
        <v>280.23599999999999</v>
      </c>
      <c r="D64">
        <v>0.5</v>
      </c>
      <c r="E64">
        <f t="shared" si="1"/>
        <v>51.941902702702706</v>
      </c>
      <c r="F64" s="1">
        <f t="shared" si="2"/>
        <v>2.222E-2</v>
      </c>
      <c r="G64" s="1">
        <f t="shared" si="3"/>
        <v>0.1</v>
      </c>
      <c r="H64" s="1">
        <f t="shared" si="4"/>
        <v>5.5000000000000003E-4</v>
      </c>
      <c r="I64">
        <v>0.36</v>
      </c>
      <c r="J64">
        <v>0</v>
      </c>
      <c r="K64">
        <v>1.69</v>
      </c>
      <c r="L64" s="2">
        <v>8.3498999999999999</v>
      </c>
      <c r="M64" s="2"/>
      <c r="N64" s="2"/>
      <c r="O64" s="2">
        <v>19.763999999999999</v>
      </c>
      <c r="P64" s="1">
        <v>1.4428306306306307E-2</v>
      </c>
      <c r="Q64">
        <f t="shared" si="5"/>
        <v>1.4428306306306307E-2</v>
      </c>
      <c r="R64" s="6">
        <f>0.876354+0.717754</f>
        <v>1.5941079999999999</v>
      </c>
      <c r="BC64"/>
      <c r="BI64"/>
      <c r="BJ64"/>
      <c r="BK64"/>
      <c r="BL64"/>
      <c r="BN64"/>
      <c r="BT64"/>
    </row>
    <row r="65" spans="1:72" x14ac:dyDescent="0.25">
      <c r="A65" s="1">
        <v>0.5</v>
      </c>
      <c r="B65">
        <v>300</v>
      </c>
      <c r="C65">
        <f t="shared" si="0"/>
        <v>283.4282</v>
      </c>
      <c r="D65">
        <v>0.5</v>
      </c>
      <c r="E65">
        <f t="shared" si="1"/>
        <v>51.941902702702706</v>
      </c>
      <c r="F65" s="1">
        <f t="shared" si="2"/>
        <v>2.222E-2</v>
      </c>
      <c r="G65" s="1">
        <f t="shared" si="3"/>
        <v>0.1</v>
      </c>
      <c r="H65" s="1">
        <f t="shared" si="4"/>
        <v>5.5000000000000003E-4</v>
      </c>
      <c r="I65">
        <v>0.36</v>
      </c>
      <c r="J65">
        <v>0</v>
      </c>
      <c r="K65">
        <v>1.69</v>
      </c>
      <c r="L65" s="2">
        <v>11.9247</v>
      </c>
      <c r="M65" s="2"/>
      <c r="N65" s="2"/>
      <c r="O65" s="2">
        <v>16.5718</v>
      </c>
      <c r="P65" s="1">
        <v>1.4428306306306307E-2</v>
      </c>
      <c r="Q65">
        <f t="shared" si="5"/>
        <v>1.4428306306306307E-2</v>
      </c>
      <c r="R65" s="8">
        <f>0.836559+0.698733</f>
        <v>1.5352920000000001</v>
      </c>
      <c r="BC65"/>
      <c r="BI65"/>
      <c r="BJ65"/>
      <c r="BK65"/>
      <c r="BL65"/>
      <c r="BN65"/>
      <c r="BT65"/>
    </row>
    <row r="66" spans="1:72" x14ac:dyDescent="0.25">
      <c r="A66" s="1">
        <v>0.5</v>
      </c>
      <c r="B66">
        <v>300</v>
      </c>
      <c r="C66">
        <f t="shared" si="0"/>
        <v>291.96839999999997</v>
      </c>
      <c r="D66">
        <v>0.5</v>
      </c>
      <c r="E66">
        <f t="shared" si="1"/>
        <v>51.941902702702706</v>
      </c>
      <c r="F66" s="1">
        <f t="shared" si="2"/>
        <v>2.222E-2</v>
      </c>
      <c r="G66" s="1">
        <f t="shared" si="3"/>
        <v>0.1</v>
      </c>
      <c r="H66" s="1">
        <f t="shared" si="4"/>
        <v>5.5000000000000003E-4</v>
      </c>
      <c r="I66">
        <v>0.36</v>
      </c>
      <c r="J66">
        <v>0</v>
      </c>
      <c r="K66">
        <v>1.69</v>
      </c>
      <c r="L66" s="2">
        <v>17.965499999999999</v>
      </c>
      <c r="M66" s="2"/>
      <c r="N66" s="2"/>
      <c r="O66" s="2">
        <v>8.0315999999999992</v>
      </c>
      <c r="P66" s="1">
        <v>1.4428306306306307E-2</v>
      </c>
      <c r="Q66">
        <f t="shared" si="5"/>
        <v>1.4428306306306307E-2</v>
      </c>
      <c r="R66" s="7">
        <f>0.754883+0.647273</f>
        <v>1.402156</v>
      </c>
      <c r="BC66"/>
      <c r="BI66"/>
      <c r="BJ66"/>
      <c r="BK66"/>
      <c r="BL66"/>
      <c r="BN66"/>
      <c r="BT66"/>
    </row>
    <row r="67" spans="1:72" x14ac:dyDescent="0.25">
      <c r="A67" s="1">
        <v>0.5</v>
      </c>
      <c r="B67">
        <v>300</v>
      </c>
      <c r="C67">
        <f t="shared" ref="C67:C112" si="6">B67-O67</f>
        <v>296.66149999999999</v>
      </c>
      <c r="D67">
        <v>0.5</v>
      </c>
      <c r="E67">
        <f t="shared" ref="E67:E112" si="7">P67*3600</f>
        <v>51.941902702702706</v>
      </c>
      <c r="F67" s="1">
        <f t="shared" ref="F67:F112" si="8">22.22/1000</f>
        <v>2.222E-2</v>
      </c>
      <c r="G67" s="1">
        <f t="shared" ref="G67:G112" si="9">100/1000</f>
        <v>0.1</v>
      </c>
      <c r="H67" s="1">
        <f t="shared" ref="H67:H112" si="10">(0.5+0.6)/2000</f>
        <v>5.5000000000000003E-4</v>
      </c>
      <c r="I67">
        <v>0.36</v>
      </c>
      <c r="J67">
        <v>0</v>
      </c>
      <c r="K67">
        <v>1.69</v>
      </c>
      <c r="L67" s="2">
        <v>23.683299999999999</v>
      </c>
      <c r="M67" s="2"/>
      <c r="N67" s="2"/>
      <c r="O67" s="2">
        <v>3.3384999999999998</v>
      </c>
      <c r="P67" s="1">
        <v>1.4428306306306307E-2</v>
      </c>
      <c r="Q67">
        <f t="shared" ref="Q67:Q112" si="11">P67</f>
        <v>1.4428306306306307E-2</v>
      </c>
      <c r="R67" s="8">
        <f>0.719408+0.620865</f>
        <v>1.340273</v>
      </c>
      <c r="BC67"/>
      <c r="BI67"/>
      <c r="BJ67"/>
      <c r="BK67"/>
      <c r="BL67"/>
      <c r="BN67"/>
      <c r="BT67"/>
    </row>
    <row r="68" spans="1:72" x14ac:dyDescent="0.25">
      <c r="A68" s="1">
        <v>0.5</v>
      </c>
      <c r="B68">
        <v>300</v>
      </c>
      <c r="C68">
        <f t="shared" si="6"/>
        <v>299.9665</v>
      </c>
      <c r="D68">
        <v>0.5</v>
      </c>
      <c r="E68">
        <f t="shared" si="7"/>
        <v>51.941902702702706</v>
      </c>
      <c r="F68" s="1">
        <f t="shared" si="8"/>
        <v>2.222E-2</v>
      </c>
      <c r="G68" s="1">
        <f t="shared" si="9"/>
        <v>0.1</v>
      </c>
      <c r="H68" s="1">
        <f t="shared" si="10"/>
        <v>5.5000000000000003E-4</v>
      </c>
      <c r="I68">
        <v>0.36</v>
      </c>
      <c r="J68">
        <v>0</v>
      </c>
      <c r="K68">
        <v>1.69</v>
      </c>
      <c r="L68" s="2">
        <v>27.9985</v>
      </c>
      <c r="M68" s="2"/>
      <c r="N68" s="2"/>
      <c r="O68" s="2">
        <v>3.3500000000000002E-2</v>
      </c>
      <c r="P68" s="1">
        <v>1.4428306306306307E-2</v>
      </c>
      <c r="Q68">
        <f t="shared" si="11"/>
        <v>1.4428306306306307E-2</v>
      </c>
      <c r="R68" s="8">
        <f>0.701463+0.608065</f>
        <v>1.3095279999999998</v>
      </c>
      <c r="BC68"/>
      <c r="BI68"/>
      <c r="BJ68"/>
      <c r="BK68"/>
      <c r="BL68"/>
      <c r="BN68"/>
      <c r="BT68"/>
    </row>
    <row r="69" spans="1:72" x14ac:dyDescent="0.25">
      <c r="A69" s="1">
        <v>0.5</v>
      </c>
      <c r="B69">
        <v>300</v>
      </c>
      <c r="C69">
        <f t="shared" si="6"/>
        <v>283.1001</v>
      </c>
      <c r="D69">
        <v>0.5</v>
      </c>
      <c r="E69">
        <f t="shared" si="7"/>
        <v>64.927378378378378</v>
      </c>
      <c r="F69" s="1">
        <f t="shared" si="8"/>
        <v>2.222E-2</v>
      </c>
      <c r="G69" s="1">
        <f t="shared" si="9"/>
        <v>0.1</v>
      </c>
      <c r="H69" s="1">
        <f t="shared" si="10"/>
        <v>5.5000000000000003E-4</v>
      </c>
      <c r="I69">
        <v>0.36</v>
      </c>
      <c r="J69">
        <v>0</v>
      </c>
      <c r="K69">
        <v>1.69</v>
      </c>
      <c r="L69" s="2">
        <v>6.7176999999999998</v>
      </c>
      <c r="M69" s="2"/>
      <c r="N69" s="2"/>
      <c r="O69" s="2">
        <v>16.899899999999999</v>
      </c>
      <c r="P69" s="1">
        <v>1.8035382882882884E-2</v>
      </c>
      <c r="Q69">
        <f t="shared" si="11"/>
        <v>1.8035382882882884E-2</v>
      </c>
      <c r="R69" s="6">
        <f>1.406641+1.136237</f>
        <v>2.542878</v>
      </c>
      <c r="BC69"/>
      <c r="BI69"/>
      <c r="BJ69"/>
      <c r="BK69"/>
      <c r="BL69"/>
      <c r="BN69"/>
      <c r="BT69"/>
    </row>
    <row r="70" spans="1:72" x14ac:dyDescent="0.25">
      <c r="A70" s="1">
        <v>0.5</v>
      </c>
      <c r="B70">
        <v>300</v>
      </c>
      <c r="C70">
        <f t="shared" si="6"/>
        <v>284.99340000000001</v>
      </c>
      <c r="D70">
        <v>0.5</v>
      </c>
      <c r="E70">
        <f t="shared" si="7"/>
        <v>64.927378378378378</v>
      </c>
      <c r="F70" s="1">
        <f t="shared" si="8"/>
        <v>2.222E-2</v>
      </c>
      <c r="G70" s="1">
        <f t="shared" si="9"/>
        <v>0.1</v>
      </c>
      <c r="H70" s="1">
        <f t="shared" si="10"/>
        <v>5.5000000000000003E-4</v>
      </c>
      <c r="I70">
        <v>0.36</v>
      </c>
      <c r="J70">
        <v>0</v>
      </c>
      <c r="K70">
        <v>1.69</v>
      </c>
      <c r="L70" s="2">
        <v>9.5751000000000008</v>
      </c>
      <c r="M70" s="2"/>
      <c r="N70" s="2"/>
      <c r="O70" s="2">
        <v>15.006600000000001</v>
      </c>
      <c r="P70" s="1">
        <v>1.8035382882882884E-2</v>
      </c>
      <c r="Q70">
        <f t="shared" si="11"/>
        <v>1.8035382882882884E-2</v>
      </c>
      <c r="R70" s="6">
        <f>1.362734+1.108949</f>
        <v>2.4716829999999996</v>
      </c>
      <c r="BC70"/>
      <c r="BI70"/>
      <c r="BJ70"/>
      <c r="BK70"/>
      <c r="BL70"/>
      <c r="BN70"/>
      <c r="BT70"/>
    </row>
    <row r="71" spans="1:72" x14ac:dyDescent="0.25">
      <c r="A71" s="1">
        <v>0.5</v>
      </c>
      <c r="B71">
        <v>300</v>
      </c>
      <c r="C71">
        <f t="shared" si="6"/>
        <v>288.803</v>
      </c>
      <c r="D71">
        <v>0.5</v>
      </c>
      <c r="E71">
        <f t="shared" si="7"/>
        <v>64.927378378378378</v>
      </c>
      <c r="F71" s="1">
        <f t="shared" si="8"/>
        <v>2.222E-2</v>
      </c>
      <c r="G71" s="1">
        <f t="shared" si="9"/>
        <v>0.1</v>
      </c>
      <c r="H71" s="1">
        <f t="shared" si="10"/>
        <v>5.5000000000000003E-4</v>
      </c>
      <c r="I71">
        <v>0.36</v>
      </c>
      <c r="J71">
        <v>0</v>
      </c>
      <c r="K71">
        <v>1.69</v>
      </c>
      <c r="L71" s="2">
        <v>13.8223</v>
      </c>
      <c r="M71" s="2"/>
      <c r="N71" s="2"/>
      <c r="O71" s="2">
        <v>11.196999999999999</v>
      </c>
      <c r="P71" s="1">
        <v>1.8035382882882884E-2</v>
      </c>
      <c r="Q71">
        <f t="shared" si="11"/>
        <v>1.8035382882882884E-2</v>
      </c>
      <c r="R71" s="7">
        <f>1.312893+1.094104</f>
        <v>2.4069970000000001</v>
      </c>
      <c r="BC71"/>
      <c r="BI71"/>
      <c r="BJ71"/>
      <c r="BK71"/>
      <c r="BL71"/>
      <c r="BN71"/>
      <c r="BT71"/>
    </row>
    <row r="72" spans="1:72" x14ac:dyDescent="0.25">
      <c r="A72" s="1">
        <v>0.5</v>
      </c>
      <c r="B72">
        <v>300</v>
      </c>
      <c r="C72">
        <f t="shared" si="6"/>
        <v>293.68439999999998</v>
      </c>
      <c r="D72">
        <v>0.5</v>
      </c>
      <c r="E72">
        <f t="shared" si="7"/>
        <v>64.927378378378378</v>
      </c>
      <c r="F72" s="1">
        <f t="shared" si="8"/>
        <v>2.222E-2</v>
      </c>
      <c r="G72" s="1">
        <f t="shared" si="9"/>
        <v>0.1</v>
      </c>
      <c r="H72" s="1">
        <f t="shared" si="10"/>
        <v>5.5000000000000003E-4</v>
      </c>
      <c r="I72">
        <v>0.36</v>
      </c>
      <c r="J72">
        <v>0</v>
      </c>
      <c r="K72">
        <v>1.69</v>
      </c>
      <c r="L72" s="2">
        <v>20.760100000000001</v>
      </c>
      <c r="M72" s="2"/>
      <c r="N72" s="2"/>
      <c r="O72" s="2">
        <v>6.3155999999999999</v>
      </c>
      <c r="P72" s="1">
        <v>1.8035382882882884E-2</v>
      </c>
      <c r="Q72">
        <f t="shared" si="11"/>
        <v>1.8035382882882884E-2</v>
      </c>
      <c r="R72" s="8">
        <f>1.247136+1.042964</f>
        <v>2.2900999999999998</v>
      </c>
      <c r="BC72"/>
      <c r="BI72"/>
      <c r="BJ72"/>
      <c r="BK72"/>
      <c r="BL72"/>
      <c r="BN72"/>
      <c r="BT72"/>
    </row>
    <row r="73" spans="1:72" x14ac:dyDescent="0.25">
      <c r="A73" s="1">
        <v>0.5</v>
      </c>
      <c r="B73">
        <v>300</v>
      </c>
      <c r="C73">
        <f t="shared" si="6"/>
        <v>296.54320000000001</v>
      </c>
      <c r="D73">
        <v>0.5</v>
      </c>
      <c r="E73">
        <f t="shared" si="7"/>
        <v>64.927378378378378</v>
      </c>
      <c r="F73" s="1">
        <f t="shared" si="8"/>
        <v>2.222E-2</v>
      </c>
      <c r="G73" s="1">
        <f t="shared" si="9"/>
        <v>0.1</v>
      </c>
      <c r="H73" s="1">
        <f t="shared" si="10"/>
        <v>5.5000000000000003E-4</v>
      </c>
      <c r="I73">
        <v>0.36</v>
      </c>
      <c r="J73">
        <v>0</v>
      </c>
      <c r="K73">
        <v>1.69</v>
      </c>
      <c r="L73" s="2">
        <v>25.807300000000001</v>
      </c>
      <c r="M73" s="2"/>
      <c r="N73" s="2"/>
      <c r="O73" s="2">
        <v>3.4567999999999999</v>
      </c>
      <c r="P73" s="1">
        <v>1.8035382882882884E-2</v>
      </c>
      <c r="Q73">
        <f t="shared" si="11"/>
        <v>1.8035382882882884E-2</v>
      </c>
      <c r="R73" s="6">
        <f>1.214523+1.02175</f>
        <v>2.2362729999999997</v>
      </c>
      <c r="BC73"/>
      <c r="BI73"/>
      <c r="BJ73"/>
      <c r="BK73"/>
      <c r="BL73"/>
      <c r="BN73"/>
      <c r="BT73"/>
    </row>
    <row r="74" spans="1:72" x14ac:dyDescent="0.25">
      <c r="A74" s="1">
        <v>0.5</v>
      </c>
      <c r="B74">
        <v>300</v>
      </c>
      <c r="C74">
        <f t="shared" si="6"/>
        <v>299.93779999999998</v>
      </c>
      <c r="D74">
        <v>0.5</v>
      </c>
      <c r="E74">
        <f t="shared" si="7"/>
        <v>64.927378378378378</v>
      </c>
      <c r="F74" s="1">
        <f t="shared" si="8"/>
        <v>2.222E-2</v>
      </c>
      <c r="G74" s="1">
        <f t="shared" si="9"/>
        <v>0.1</v>
      </c>
      <c r="H74" s="1">
        <f t="shared" si="10"/>
        <v>5.5000000000000003E-4</v>
      </c>
      <c r="I74">
        <v>0.36</v>
      </c>
      <c r="J74">
        <v>0</v>
      </c>
      <c r="K74">
        <v>1.69</v>
      </c>
      <c r="L74" s="1">
        <v>33.169400000000003</v>
      </c>
      <c r="O74" s="2">
        <v>6.2199999999999998E-2</v>
      </c>
      <c r="P74" s="1">
        <v>1.8035382882882884E-2</v>
      </c>
      <c r="Q74">
        <f t="shared" si="11"/>
        <v>1.8035382882882884E-2</v>
      </c>
      <c r="R74" s="6">
        <f>1.19572+1.011657</f>
        <v>2.2073770000000001</v>
      </c>
      <c r="BC74"/>
      <c r="BI74"/>
      <c r="BJ74"/>
      <c r="BK74"/>
      <c r="BL74"/>
      <c r="BN74"/>
      <c r="BT74"/>
    </row>
    <row r="75" spans="1:72" x14ac:dyDescent="0.25">
      <c r="A75" s="1">
        <v>0.5</v>
      </c>
      <c r="B75">
        <v>300</v>
      </c>
      <c r="C75">
        <f t="shared" si="6"/>
        <v>288.4744</v>
      </c>
      <c r="D75">
        <v>0.5</v>
      </c>
      <c r="E75">
        <f t="shared" si="7"/>
        <v>77.912854054054051</v>
      </c>
      <c r="F75" s="1">
        <f t="shared" si="8"/>
        <v>2.222E-2</v>
      </c>
      <c r="G75" s="1">
        <f t="shared" si="9"/>
        <v>0.1</v>
      </c>
      <c r="H75" s="1">
        <f t="shared" si="10"/>
        <v>5.5000000000000003E-4</v>
      </c>
      <c r="I75">
        <v>0.36</v>
      </c>
      <c r="J75">
        <v>0</v>
      </c>
      <c r="K75">
        <v>1.69</v>
      </c>
      <c r="L75" s="1">
        <v>6.5536000000000003</v>
      </c>
      <c r="O75" s="2">
        <v>11.525600000000001</v>
      </c>
      <c r="P75" s="1">
        <v>2.1642459459459459E-2</v>
      </c>
      <c r="Q75">
        <f t="shared" si="11"/>
        <v>2.1642459459459459E-2</v>
      </c>
      <c r="R75" s="6">
        <f>1.869017+1.553193</f>
        <v>3.4222099999999998</v>
      </c>
      <c r="BC75"/>
      <c r="BI75"/>
      <c r="BJ75"/>
      <c r="BK75"/>
      <c r="BL75"/>
      <c r="BN75"/>
      <c r="BT75"/>
    </row>
    <row r="76" spans="1:72" x14ac:dyDescent="0.25">
      <c r="A76" s="1">
        <v>0.5</v>
      </c>
      <c r="B76">
        <v>300</v>
      </c>
      <c r="C76">
        <f t="shared" si="6"/>
        <v>290.64639999999997</v>
      </c>
      <c r="D76">
        <v>0.5</v>
      </c>
      <c r="E76">
        <f t="shared" si="7"/>
        <v>77.912854054054051</v>
      </c>
      <c r="F76" s="1">
        <f t="shared" si="8"/>
        <v>2.222E-2</v>
      </c>
      <c r="G76" s="1">
        <f t="shared" si="9"/>
        <v>0.1</v>
      </c>
      <c r="H76" s="1">
        <f t="shared" si="10"/>
        <v>5.5000000000000003E-4</v>
      </c>
      <c r="I76">
        <v>0.36</v>
      </c>
      <c r="J76">
        <v>0</v>
      </c>
      <c r="K76">
        <v>1.69</v>
      </c>
      <c r="L76" s="1">
        <v>12.159599999999999</v>
      </c>
      <c r="O76" s="2">
        <v>9.3536000000000001</v>
      </c>
      <c r="P76" s="1">
        <v>2.1642459459459459E-2</v>
      </c>
      <c r="Q76">
        <f t="shared" si="11"/>
        <v>2.1642459459459459E-2</v>
      </c>
      <c r="R76" s="6">
        <f>1.853238+1.545733</f>
        <v>3.398971</v>
      </c>
      <c r="BC76"/>
      <c r="BI76"/>
      <c r="BJ76"/>
      <c r="BK76"/>
      <c r="BL76"/>
      <c r="BN76"/>
      <c r="BT76"/>
    </row>
    <row r="77" spans="1:72" x14ac:dyDescent="0.25">
      <c r="A77" s="1">
        <v>0.5</v>
      </c>
      <c r="B77">
        <v>300</v>
      </c>
      <c r="C77">
        <f t="shared" si="6"/>
        <v>292.43459999999999</v>
      </c>
      <c r="D77">
        <v>0.5</v>
      </c>
      <c r="E77">
        <f t="shared" si="7"/>
        <v>77.912854054054051</v>
      </c>
      <c r="F77" s="1">
        <f t="shared" si="8"/>
        <v>2.222E-2</v>
      </c>
      <c r="G77" s="1">
        <f t="shared" si="9"/>
        <v>0.1</v>
      </c>
      <c r="H77" s="1">
        <f t="shared" si="10"/>
        <v>5.5000000000000003E-4</v>
      </c>
      <c r="I77">
        <v>0.36</v>
      </c>
      <c r="J77">
        <v>0</v>
      </c>
      <c r="K77">
        <v>1.69</v>
      </c>
      <c r="L77" s="1">
        <v>15.947699999999999</v>
      </c>
      <c r="O77" s="2">
        <v>7.5654000000000003</v>
      </c>
      <c r="P77" s="1">
        <v>2.1642459459459459E-2</v>
      </c>
      <c r="Q77">
        <f t="shared" si="11"/>
        <v>2.1642459459459459E-2</v>
      </c>
      <c r="R77" s="8">
        <f>1.80225+1.528036</f>
        <v>3.3302860000000001</v>
      </c>
      <c r="BC77"/>
      <c r="BI77"/>
      <c r="BJ77"/>
      <c r="BK77"/>
      <c r="BL77"/>
      <c r="BN77"/>
      <c r="BT77"/>
    </row>
    <row r="78" spans="1:72" x14ac:dyDescent="0.25">
      <c r="A78" s="1">
        <v>0.5</v>
      </c>
      <c r="B78">
        <v>300</v>
      </c>
      <c r="C78">
        <f t="shared" si="6"/>
        <v>295.00310000000002</v>
      </c>
      <c r="D78">
        <v>0.5</v>
      </c>
      <c r="E78">
        <f t="shared" si="7"/>
        <v>77.912854054054051</v>
      </c>
      <c r="F78" s="1">
        <f t="shared" si="8"/>
        <v>2.222E-2</v>
      </c>
      <c r="G78" s="1">
        <f t="shared" si="9"/>
        <v>0.1</v>
      </c>
      <c r="H78" s="1">
        <f t="shared" si="10"/>
        <v>5.5000000000000003E-4</v>
      </c>
      <c r="I78">
        <v>0.36</v>
      </c>
      <c r="J78">
        <v>0</v>
      </c>
      <c r="K78">
        <v>1.69</v>
      </c>
      <c r="L78" s="1">
        <v>22.996400000000001</v>
      </c>
      <c r="O78" s="2">
        <v>4.9969000000000001</v>
      </c>
      <c r="P78" s="1">
        <v>2.1642459459459459E-2</v>
      </c>
      <c r="Q78">
        <f t="shared" si="11"/>
        <v>2.1642459459459459E-2</v>
      </c>
      <c r="R78" s="6">
        <f>1.758026+1.479449</f>
        <v>3.2374749999999999</v>
      </c>
      <c r="BC78"/>
      <c r="BI78"/>
      <c r="BJ78"/>
      <c r="BK78"/>
      <c r="BL78"/>
      <c r="BN78"/>
      <c r="BT78"/>
    </row>
    <row r="79" spans="1:72" x14ac:dyDescent="0.25">
      <c r="A79" s="1">
        <v>0.5</v>
      </c>
      <c r="B79">
        <v>300</v>
      </c>
      <c r="C79">
        <f t="shared" si="6"/>
        <v>297.20190000000002</v>
      </c>
      <c r="D79">
        <v>0.5</v>
      </c>
      <c r="E79">
        <f t="shared" si="7"/>
        <v>77.912854054054051</v>
      </c>
      <c r="F79" s="1">
        <f t="shared" si="8"/>
        <v>2.222E-2</v>
      </c>
      <c r="G79" s="1">
        <f t="shared" si="9"/>
        <v>0.1</v>
      </c>
      <c r="H79" s="1">
        <f t="shared" si="10"/>
        <v>5.5000000000000003E-4</v>
      </c>
      <c r="I79">
        <v>0.36</v>
      </c>
      <c r="J79">
        <v>0</v>
      </c>
      <c r="K79">
        <v>1.69</v>
      </c>
      <c r="L79" s="1">
        <v>29.1859</v>
      </c>
      <c r="O79" s="2">
        <v>2.7980999999999998</v>
      </c>
      <c r="P79" s="1">
        <v>2.1642459459459459E-2</v>
      </c>
      <c r="Q79">
        <f t="shared" si="11"/>
        <v>2.1642459459459459E-2</v>
      </c>
      <c r="R79" s="6">
        <f>1.744311+1.469635</f>
        <v>3.213946</v>
      </c>
      <c r="BC79"/>
      <c r="BI79"/>
      <c r="BJ79"/>
      <c r="BK79"/>
      <c r="BL79"/>
      <c r="BN79"/>
      <c r="BT79"/>
    </row>
    <row r="80" spans="1:72" x14ac:dyDescent="0.25">
      <c r="A80" s="1">
        <v>0.5</v>
      </c>
      <c r="B80">
        <v>300</v>
      </c>
      <c r="C80">
        <f t="shared" si="6"/>
        <v>298.82150000000001</v>
      </c>
      <c r="D80">
        <v>0.5</v>
      </c>
      <c r="E80">
        <f t="shared" si="7"/>
        <v>77.912854054054051</v>
      </c>
      <c r="F80" s="1">
        <f t="shared" si="8"/>
        <v>2.222E-2</v>
      </c>
      <c r="G80" s="1">
        <f t="shared" si="9"/>
        <v>0.1</v>
      </c>
      <c r="H80" s="1">
        <f t="shared" si="10"/>
        <v>5.5000000000000003E-4</v>
      </c>
      <c r="I80">
        <v>0.36</v>
      </c>
      <c r="J80">
        <v>0</v>
      </c>
      <c r="K80">
        <v>1.69</v>
      </c>
      <c r="L80" s="1">
        <v>34.5884</v>
      </c>
      <c r="O80" s="2">
        <v>1.1785000000000001</v>
      </c>
      <c r="P80" s="1">
        <v>2.1642459459459459E-2</v>
      </c>
      <c r="Q80">
        <f t="shared" si="11"/>
        <v>2.1642459459459459E-2</v>
      </c>
      <c r="R80" s="6">
        <f>1.714978+1.430677</f>
        <v>3.1456549999999996</v>
      </c>
      <c r="BC80"/>
      <c r="BI80"/>
      <c r="BJ80"/>
      <c r="BK80"/>
      <c r="BL80"/>
      <c r="BN80"/>
      <c r="BT80"/>
    </row>
    <row r="81" spans="1:72" x14ac:dyDescent="0.25">
      <c r="A81" s="1">
        <v>0.5</v>
      </c>
      <c r="B81">
        <v>300</v>
      </c>
      <c r="C81">
        <f t="shared" si="6"/>
        <v>299.93299999999999</v>
      </c>
      <c r="D81">
        <v>0.5</v>
      </c>
      <c r="E81">
        <f t="shared" si="7"/>
        <v>77.912854054054051</v>
      </c>
      <c r="F81" s="1">
        <f t="shared" si="8"/>
        <v>2.222E-2</v>
      </c>
      <c r="G81" s="1">
        <f t="shared" si="9"/>
        <v>0.1</v>
      </c>
      <c r="H81" s="1">
        <f t="shared" si="10"/>
        <v>5.5000000000000003E-4</v>
      </c>
      <c r="I81">
        <v>0.36</v>
      </c>
      <c r="J81">
        <v>0</v>
      </c>
      <c r="K81">
        <v>1.69</v>
      </c>
      <c r="L81" s="1">
        <v>38.758400000000002</v>
      </c>
      <c r="O81" s="2">
        <v>6.7000000000000004E-2</v>
      </c>
      <c r="P81" s="1">
        <v>2.1642459459459459E-2</v>
      </c>
      <c r="Q81">
        <f t="shared" si="11"/>
        <v>2.1642459459459459E-2</v>
      </c>
      <c r="R81" s="6">
        <f>1.725808+1.449596</f>
        <v>3.1754040000000003</v>
      </c>
      <c r="BC81"/>
      <c r="BI81"/>
      <c r="BJ81"/>
      <c r="BK81"/>
      <c r="BL81"/>
      <c r="BN81"/>
      <c r="BT81"/>
    </row>
    <row r="82" spans="1:72" x14ac:dyDescent="0.25">
      <c r="A82" s="1">
        <v>0.25</v>
      </c>
      <c r="B82">
        <v>300</v>
      </c>
      <c r="C82">
        <f t="shared" si="6"/>
        <v>284.54559999999998</v>
      </c>
      <c r="D82">
        <v>0.5</v>
      </c>
      <c r="E82">
        <f t="shared" si="7"/>
        <v>4.7191118918918926</v>
      </c>
      <c r="F82" s="1">
        <f t="shared" si="8"/>
        <v>2.222E-2</v>
      </c>
      <c r="G82" s="1">
        <f t="shared" si="9"/>
        <v>0.1</v>
      </c>
      <c r="H82" s="1">
        <f t="shared" si="10"/>
        <v>5.5000000000000003E-4</v>
      </c>
      <c r="I82">
        <v>0.36</v>
      </c>
      <c r="J82">
        <v>0</v>
      </c>
      <c r="K82">
        <v>1.69</v>
      </c>
      <c r="L82" s="1">
        <v>1.4930000000000001</v>
      </c>
      <c r="O82" s="1">
        <v>15.4544</v>
      </c>
      <c r="P82" s="1">
        <v>1.3108644144144146E-3</v>
      </c>
      <c r="Q82">
        <f t="shared" si="11"/>
        <v>1.3108644144144146E-3</v>
      </c>
      <c r="R82" s="2">
        <f>0.0042+0.0037</f>
        <v>7.9000000000000008E-3</v>
      </c>
      <c r="BC82"/>
      <c r="BI82"/>
      <c r="BJ82"/>
      <c r="BK82"/>
      <c r="BL82"/>
      <c r="BN82"/>
      <c r="BT82"/>
    </row>
    <row r="83" spans="1:72" x14ac:dyDescent="0.25">
      <c r="A83" s="1">
        <v>0.25</v>
      </c>
      <c r="B83">
        <v>300</v>
      </c>
      <c r="C83">
        <f t="shared" si="6"/>
        <v>299.95920000000001</v>
      </c>
      <c r="D83">
        <v>0.5</v>
      </c>
      <c r="E83">
        <f t="shared" si="7"/>
        <v>4.7191118918918926</v>
      </c>
      <c r="F83" s="1">
        <f t="shared" si="8"/>
        <v>2.222E-2</v>
      </c>
      <c r="G83" s="1">
        <f t="shared" si="9"/>
        <v>0.1</v>
      </c>
      <c r="H83" s="1">
        <f t="shared" si="10"/>
        <v>5.5000000000000003E-4</v>
      </c>
      <c r="I83">
        <v>0.36</v>
      </c>
      <c r="J83">
        <v>0</v>
      </c>
      <c r="K83">
        <v>1.69</v>
      </c>
      <c r="L83" s="1">
        <v>2.9887000000000001</v>
      </c>
      <c r="O83" s="1">
        <v>4.0800000000000003E-2</v>
      </c>
      <c r="P83" s="1">
        <v>1.3108644144144146E-3</v>
      </c>
      <c r="Q83">
        <f t="shared" si="11"/>
        <v>1.3108644144144146E-3</v>
      </c>
      <c r="R83" s="2">
        <f>0.0038+0.0034</f>
        <v>7.1999999999999998E-3</v>
      </c>
      <c r="BC83"/>
      <c r="BI83"/>
      <c r="BJ83"/>
      <c r="BK83"/>
      <c r="BL83"/>
      <c r="BN83"/>
      <c r="BT83"/>
    </row>
    <row r="84" spans="1:72" x14ac:dyDescent="0.25">
      <c r="A84" s="1">
        <v>0.25</v>
      </c>
      <c r="B84">
        <v>300</v>
      </c>
      <c r="C84">
        <f t="shared" si="6"/>
        <v>281.2183</v>
      </c>
      <c r="D84">
        <v>0.5</v>
      </c>
      <c r="E84">
        <f t="shared" si="7"/>
        <v>7.0945037837837841</v>
      </c>
      <c r="F84" s="1">
        <f t="shared" si="8"/>
        <v>2.222E-2</v>
      </c>
      <c r="G84" s="1">
        <f t="shared" si="9"/>
        <v>0.1</v>
      </c>
      <c r="H84" s="1">
        <f t="shared" si="10"/>
        <v>5.5000000000000003E-4</v>
      </c>
      <c r="I84">
        <v>0.36</v>
      </c>
      <c r="J84">
        <v>0</v>
      </c>
      <c r="K84">
        <v>1.69</v>
      </c>
      <c r="L84" s="1">
        <v>2</v>
      </c>
      <c r="O84" s="1">
        <v>18.781700000000001</v>
      </c>
      <c r="P84" s="1">
        <v>1.9706954954954955E-3</v>
      </c>
      <c r="Q84">
        <f t="shared" si="11"/>
        <v>1.9706954954954955E-3</v>
      </c>
      <c r="R84" s="2">
        <f>0.0115+0.0099</f>
        <v>2.1400000000000002E-2</v>
      </c>
      <c r="BC84"/>
      <c r="BI84"/>
      <c r="BJ84"/>
      <c r="BK84"/>
      <c r="BL84"/>
      <c r="BN84"/>
      <c r="BT84"/>
    </row>
    <row r="85" spans="1:72" x14ac:dyDescent="0.25">
      <c r="A85" s="1">
        <v>0.25</v>
      </c>
      <c r="B85">
        <v>300</v>
      </c>
      <c r="C85">
        <f t="shared" si="6"/>
        <v>299.94389999999999</v>
      </c>
      <c r="D85">
        <v>0.5</v>
      </c>
      <c r="E85">
        <f t="shared" si="7"/>
        <v>7.0945037837837841</v>
      </c>
      <c r="F85" s="1">
        <f t="shared" si="8"/>
        <v>2.222E-2</v>
      </c>
      <c r="G85" s="1">
        <f t="shared" si="9"/>
        <v>0.1</v>
      </c>
      <c r="H85" s="1">
        <f t="shared" si="10"/>
        <v>5.5000000000000003E-4</v>
      </c>
      <c r="I85">
        <v>0.36</v>
      </c>
      <c r="J85">
        <v>0</v>
      </c>
      <c r="K85">
        <v>1.69</v>
      </c>
      <c r="L85" s="1">
        <v>4.6181999999999999</v>
      </c>
      <c r="O85" s="1">
        <v>5.6099999999999997E-2</v>
      </c>
      <c r="P85" s="1">
        <v>1.9706954954954955E-3</v>
      </c>
      <c r="Q85">
        <f t="shared" si="11"/>
        <v>1.9706954954954955E-3</v>
      </c>
      <c r="R85" s="2">
        <f>0.0092+0.0084</f>
        <v>1.7599999999999998E-2</v>
      </c>
      <c r="BC85"/>
      <c r="BI85"/>
      <c r="BJ85"/>
      <c r="BK85"/>
      <c r="BL85"/>
      <c r="BN85"/>
      <c r="BT85"/>
    </row>
    <row r="86" spans="1:72" x14ac:dyDescent="0.25">
      <c r="A86" s="1">
        <v>0.25</v>
      </c>
      <c r="B86">
        <v>300</v>
      </c>
      <c r="C86">
        <f t="shared" si="6"/>
        <v>278.17660000000001</v>
      </c>
      <c r="D86">
        <v>0.5</v>
      </c>
      <c r="E86">
        <f t="shared" si="7"/>
        <v>9.4698956756756765</v>
      </c>
      <c r="F86" s="1">
        <f t="shared" si="8"/>
        <v>2.222E-2</v>
      </c>
      <c r="G86" s="1">
        <f t="shared" si="9"/>
        <v>0.1</v>
      </c>
      <c r="H86" s="1">
        <f t="shared" si="10"/>
        <v>5.5000000000000003E-4</v>
      </c>
      <c r="I86">
        <v>0.36</v>
      </c>
      <c r="J86">
        <v>0</v>
      </c>
      <c r="K86">
        <v>1.69</v>
      </c>
      <c r="L86" s="1">
        <v>2.0366</v>
      </c>
      <c r="O86" s="1">
        <v>21.823399999999999</v>
      </c>
      <c r="P86" s="1">
        <v>2.6305265765765766E-3</v>
      </c>
      <c r="Q86">
        <f t="shared" si="11"/>
        <v>2.6305265765765766E-3</v>
      </c>
      <c r="R86" s="2">
        <f>0.025+0.0211</f>
        <v>4.6100000000000002E-2</v>
      </c>
      <c r="BC86"/>
      <c r="BI86"/>
      <c r="BJ86"/>
      <c r="BK86"/>
      <c r="BL86"/>
      <c r="BN86"/>
      <c r="BT86"/>
    </row>
    <row r="87" spans="1:72" x14ac:dyDescent="0.25">
      <c r="A87" s="1">
        <v>0.25</v>
      </c>
      <c r="B87">
        <v>300</v>
      </c>
      <c r="C87">
        <f t="shared" si="6"/>
        <v>286.96300000000002</v>
      </c>
      <c r="D87">
        <v>0.5</v>
      </c>
      <c r="E87">
        <f t="shared" si="7"/>
        <v>9.4698956756756765</v>
      </c>
      <c r="F87" s="1">
        <f t="shared" si="8"/>
        <v>2.222E-2</v>
      </c>
      <c r="G87" s="1">
        <f t="shared" si="9"/>
        <v>0.1</v>
      </c>
      <c r="H87" s="1">
        <f t="shared" si="10"/>
        <v>5.5000000000000003E-4</v>
      </c>
      <c r="I87">
        <v>0.36</v>
      </c>
      <c r="J87">
        <v>0</v>
      </c>
      <c r="K87">
        <v>1.69</v>
      </c>
      <c r="L87" s="1">
        <v>4.0423999999999998</v>
      </c>
      <c r="O87" s="1">
        <v>13.037000000000001</v>
      </c>
      <c r="P87" s="1">
        <v>2.6305265765765766E-3</v>
      </c>
      <c r="Q87">
        <f t="shared" si="11"/>
        <v>2.6305265765765766E-3</v>
      </c>
      <c r="R87" s="2">
        <f>0.021+0.0179</f>
        <v>3.8900000000000004E-2</v>
      </c>
      <c r="BC87"/>
      <c r="BI87"/>
      <c r="BJ87"/>
      <c r="BK87"/>
      <c r="BL87"/>
      <c r="BN87"/>
      <c r="BT87"/>
    </row>
    <row r="88" spans="1:72" x14ac:dyDescent="0.25">
      <c r="A88" s="1">
        <v>0.25</v>
      </c>
      <c r="B88">
        <v>300</v>
      </c>
      <c r="C88">
        <f t="shared" si="6"/>
        <v>299.93560000000002</v>
      </c>
      <c r="D88">
        <v>0.5</v>
      </c>
      <c r="E88">
        <f t="shared" si="7"/>
        <v>9.4698956756756765</v>
      </c>
      <c r="F88" s="1">
        <f t="shared" si="8"/>
        <v>2.222E-2</v>
      </c>
      <c r="G88" s="1">
        <f t="shared" si="9"/>
        <v>0.1</v>
      </c>
      <c r="H88" s="1">
        <f t="shared" si="10"/>
        <v>5.5000000000000003E-4</v>
      </c>
      <c r="I88">
        <v>0.36</v>
      </c>
      <c r="J88">
        <v>0</v>
      </c>
      <c r="K88">
        <v>1.69</v>
      </c>
      <c r="L88" s="1">
        <v>5.7461000000000002</v>
      </c>
      <c r="O88" s="1">
        <v>6.4399999999999999E-2</v>
      </c>
      <c r="P88" s="1">
        <v>2.6305265765765766E-3</v>
      </c>
      <c r="Q88">
        <f t="shared" si="11"/>
        <v>2.6305265765765766E-3</v>
      </c>
      <c r="R88" s="2">
        <f>0.018+0.016</f>
        <v>3.4000000000000002E-2</v>
      </c>
      <c r="BC88"/>
      <c r="BI88"/>
      <c r="BJ88"/>
      <c r="BK88"/>
      <c r="BL88"/>
      <c r="BN88"/>
      <c r="BT88"/>
    </row>
    <row r="89" spans="1:72" x14ac:dyDescent="0.25">
      <c r="A89" s="1">
        <v>0.25</v>
      </c>
      <c r="B89">
        <v>300</v>
      </c>
      <c r="C89">
        <f t="shared" si="6"/>
        <v>277.07069999999999</v>
      </c>
      <c r="D89">
        <v>0.5</v>
      </c>
      <c r="E89">
        <f t="shared" si="7"/>
        <v>12.985475675675676</v>
      </c>
      <c r="F89" s="1">
        <f t="shared" si="8"/>
        <v>2.222E-2</v>
      </c>
      <c r="G89" s="1">
        <f t="shared" si="9"/>
        <v>0.1</v>
      </c>
      <c r="H89" s="1">
        <f t="shared" si="10"/>
        <v>5.5000000000000003E-4</v>
      </c>
      <c r="I89">
        <v>0.36</v>
      </c>
      <c r="J89">
        <v>0</v>
      </c>
      <c r="K89">
        <v>1.69</v>
      </c>
      <c r="L89" s="1">
        <v>2.6143999999999998</v>
      </c>
      <c r="O89" s="1">
        <v>22.929300000000001</v>
      </c>
      <c r="P89" s="1">
        <v>3.6070765765765767E-3</v>
      </c>
      <c r="Q89">
        <f t="shared" si="11"/>
        <v>3.6070765765765767E-3</v>
      </c>
      <c r="R89" s="4">
        <f>0.0416+0.0369</f>
        <v>7.85E-2</v>
      </c>
      <c r="BC89"/>
      <c r="BI89"/>
      <c r="BJ89"/>
      <c r="BK89"/>
      <c r="BL89"/>
      <c r="BN89"/>
      <c r="BT89"/>
    </row>
    <row r="90" spans="1:72" x14ac:dyDescent="0.25">
      <c r="A90" s="1">
        <v>0.25</v>
      </c>
      <c r="B90">
        <v>300</v>
      </c>
      <c r="C90">
        <f t="shared" si="6"/>
        <v>283.55110000000002</v>
      </c>
      <c r="D90">
        <v>0.5</v>
      </c>
      <c r="E90">
        <f t="shared" si="7"/>
        <v>12.985475675675676</v>
      </c>
      <c r="F90" s="1">
        <f t="shared" si="8"/>
        <v>2.222E-2</v>
      </c>
      <c r="G90" s="1">
        <f t="shared" si="9"/>
        <v>0.1</v>
      </c>
      <c r="H90" s="1">
        <f t="shared" si="10"/>
        <v>5.5000000000000003E-4</v>
      </c>
      <c r="I90">
        <v>0.36</v>
      </c>
      <c r="J90">
        <v>0</v>
      </c>
      <c r="K90">
        <v>1.69</v>
      </c>
      <c r="L90" s="1">
        <v>4.5034000000000001</v>
      </c>
      <c r="O90" s="1">
        <v>16.448899999999998</v>
      </c>
      <c r="P90" s="1">
        <v>3.6070765765765767E-3</v>
      </c>
      <c r="Q90">
        <f t="shared" si="11"/>
        <v>3.6070765765765767E-3</v>
      </c>
      <c r="R90" s="4">
        <f>0.0361+0.0321</f>
        <v>6.8199999999999997E-2</v>
      </c>
      <c r="BC90"/>
      <c r="BI90"/>
      <c r="BJ90"/>
      <c r="BK90"/>
      <c r="BL90"/>
      <c r="BN90"/>
      <c r="BT90"/>
    </row>
    <row r="91" spans="1:72" x14ac:dyDescent="0.25">
      <c r="A91" s="1">
        <v>0.25</v>
      </c>
      <c r="B91">
        <v>300</v>
      </c>
      <c r="C91">
        <f t="shared" si="6"/>
        <v>294.56810000000002</v>
      </c>
      <c r="D91">
        <v>0.5</v>
      </c>
      <c r="E91">
        <f t="shared" si="7"/>
        <v>12.985475675675676</v>
      </c>
      <c r="F91" s="1">
        <f t="shared" si="8"/>
        <v>2.222E-2</v>
      </c>
      <c r="G91" s="1">
        <f t="shared" si="9"/>
        <v>0.1</v>
      </c>
      <c r="H91" s="1">
        <f t="shared" si="10"/>
        <v>5.5000000000000003E-4</v>
      </c>
      <c r="I91">
        <v>0.36</v>
      </c>
      <c r="J91">
        <v>0</v>
      </c>
      <c r="K91">
        <v>1.69</v>
      </c>
      <c r="L91" s="1">
        <v>6.4069000000000003</v>
      </c>
      <c r="O91" s="1">
        <v>5.4318999999999997</v>
      </c>
      <c r="P91" s="1">
        <v>3.6070765765765767E-3</v>
      </c>
      <c r="Q91">
        <f t="shared" si="11"/>
        <v>3.6070765765765767E-3</v>
      </c>
      <c r="R91" s="4">
        <f>0.0307+0.028</f>
        <v>5.8700000000000002E-2</v>
      </c>
      <c r="BC91"/>
      <c r="BI91"/>
      <c r="BJ91"/>
      <c r="BK91"/>
      <c r="BL91"/>
      <c r="BN91"/>
      <c r="BT91"/>
    </row>
    <row r="92" spans="1:72" x14ac:dyDescent="0.25">
      <c r="A92" s="1">
        <v>0.25</v>
      </c>
      <c r="B92">
        <v>300</v>
      </c>
      <c r="C92">
        <f t="shared" si="6"/>
        <v>299.94040000000001</v>
      </c>
      <c r="D92">
        <v>0.5</v>
      </c>
      <c r="E92">
        <f t="shared" si="7"/>
        <v>12.985475675675676</v>
      </c>
      <c r="F92" s="1">
        <f t="shared" si="8"/>
        <v>2.222E-2</v>
      </c>
      <c r="G92" s="1">
        <f t="shared" si="9"/>
        <v>0.1</v>
      </c>
      <c r="H92" s="1">
        <f t="shared" si="10"/>
        <v>5.5000000000000003E-4</v>
      </c>
      <c r="I92">
        <v>0.36</v>
      </c>
      <c r="J92">
        <v>0</v>
      </c>
      <c r="K92">
        <v>1.69</v>
      </c>
      <c r="L92" s="1">
        <v>7.4457000000000004</v>
      </c>
      <c r="O92" s="1">
        <v>5.96E-2</v>
      </c>
      <c r="P92" s="1">
        <v>3.6070765765765767E-3</v>
      </c>
      <c r="Q92">
        <f t="shared" si="11"/>
        <v>3.6070765765765767E-3</v>
      </c>
      <c r="R92" s="4">
        <f>0.0291+0.0269</f>
        <v>5.6000000000000001E-2</v>
      </c>
      <c r="BC92"/>
      <c r="BI92"/>
      <c r="BJ92"/>
      <c r="BK92"/>
      <c r="BL92"/>
      <c r="BN92"/>
      <c r="BT92"/>
    </row>
    <row r="93" spans="1:72" x14ac:dyDescent="0.25">
      <c r="A93" s="1">
        <v>0.25</v>
      </c>
      <c r="B93">
        <v>300</v>
      </c>
      <c r="C93">
        <f t="shared" si="6"/>
        <v>276.06909999999999</v>
      </c>
      <c r="D93">
        <v>0.5</v>
      </c>
      <c r="E93">
        <f t="shared" si="7"/>
        <v>19.478213513513513</v>
      </c>
      <c r="F93" s="1">
        <f t="shared" si="8"/>
        <v>2.222E-2</v>
      </c>
      <c r="G93" s="1">
        <f t="shared" si="9"/>
        <v>0.1</v>
      </c>
      <c r="H93" s="1">
        <f t="shared" si="10"/>
        <v>5.5000000000000003E-4</v>
      </c>
      <c r="I93">
        <v>0.36</v>
      </c>
      <c r="J93">
        <v>0</v>
      </c>
      <c r="K93">
        <v>1.69</v>
      </c>
      <c r="L93" s="1">
        <v>3.1905000000000001</v>
      </c>
      <c r="O93" s="1">
        <v>23.930900000000001</v>
      </c>
      <c r="P93" s="1">
        <v>5.4106148648648648E-3</v>
      </c>
      <c r="Q93">
        <f t="shared" si="11"/>
        <v>5.4106148648648648E-3</v>
      </c>
      <c r="R93" s="4">
        <f>0.1074+0.0916</f>
        <v>0.19900000000000001</v>
      </c>
      <c r="BC93"/>
      <c r="BI93"/>
      <c r="BJ93"/>
      <c r="BK93"/>
      <c r="BL93"/>
      <c r="BN93"/>
      <c r="BT93"/>
    </row>
    <row r="94" spans="1:72" x14ac:dyDescent="0.25">
      <c r="A94" s="1">
        <v>0.25</v>
      </c>
      <c r="B94">
        <v>300</v>
      </c>
      <c r="C94">
        <f t="shared" si="6"/>
        <v>281.12209999999999</v>
      </c>
      <c r="D94">
        <v>0.5</v>
      </c>
      <c r="E94">
        <f t="shared" si="7"/>
        <v>19.478213513513513</v>
      </c>
      <c r="F94" s="1">
        <f t="shared" si="8"/>
        <v>2.222E-2</v>
      </c>
      <c r="G94" s="1">
        <f t="shared" si="9"/>
        <v>0.1</v>
      </c>
      <c r="H94" s="1">
        <f t="shared" si="10"/>
        <v>5.5000000000000003E-4</v>
      </c>
      <c r="I94">
        <v>0.36</v>
      </c>
      <c r="J94">
        <v>0</v>
      </c>
      <c r="K94">
        <v>1.69</v>
      </c>
      <c r="L94" s="1">
        <v>5.5014000000000003</v>
      </c>
      <c r="O94" s="1">
        <v>18.8779</v>
      </c>
      <c r="P94" s="1">
        <v>5.4106148648648648E-3</v>
      </c>
      <c r="Q94">
        <f t="shared" si="11"/>
        <v>5.4106148648648648E-3</v>
      </c>
      <c r="R94" s="4">
        <f>0.0948+0.0837</f>
        <v>0.17849999999999999</v>
      </c>
      <c r="BC94"/>
      <c r="BI94"/>
      <c r="BJ94"/>
      <c r="BK94"/>
      <c r="BL94"/>
      <c r="BN94"/>
      <c r="BT94"/>
    </row>
    <row r="95" spans="1:72" x14ac:dyDescent="0.25">
      <c r="A95" s="1">
        <v>0.25</v>
      </c>
      <c r="B95">
        <v>300</v>
      </c>
      <c r="C95">
        <f t="shared" si="6"/>
        <v>290.24459999999999</v>
      </c>
      <c r="D95">
        <v>0.5</v>
      </c>
      <c r="E95">
        <f t="shared" si="7"/>
        <v>19.478213513513513</v>
      </c>
      <c r="F95" s="1">
        <f t="shared" si="8"/>
        <v>2.222E-2</v>
      </c>
      <c r="G95" s="1">
        <f t="shared" si="9"/>
        <v>0.1</v>
      </c>
      <c r="H95" s="1">
        <f t="shared" si="10"/>
        <v>5.5000000000000003E-4</v>
      </c>
      <c r="I95">
        <v>0.36</v>
      </c>
      <c r="J95">
        <v>0</v>
      </c>
      <c r="K95">
        <v>1.69</v>
      </c>
      <c r="L95" s="1">
        <v>7.7045000000000003</v>
      </c>
      <c r="O95" s="1">
        <v>9.7553999999999998</v>
      </c>
      <c r="P95" s="1">
        <v>5.4106148648648648E-3</v>
      </c>
      <c r="Q95">
        <f t="shared" si="11"/>
        <v>5.4106148648648648E-3</v>
      </c>
      <c r="R95" s="3">
        <f>0.082+0.0717</f>
        <v>0.1537</v>
      </c>
      <c r="BC95"/>
      <c r="BI95"/>
      <c r="BJ95"/>
      <c r="BK95"/>
      <c r="BL95"/>
      <c r="BN95"/>
      <c r="BT95"/>
    </row>
    <row r="96" spans="1:72" x14ac:dyDescent="0.25">
      <c r="A96" s="1">
        <v>0.25</v>
      </c>
      <c r="B96">
        <v>300</v>
      </c>
      <c r="C96">
        <f t="shared" si="6"/>
        <v>296.89240000000001</v>
      </c>
      <c r="D96">
        <v>0.5</v>
      </c>
      <c r="E96">
        <f t="shared" si="7"/>
        <v>19.478213513513513</v>
      </c>
      <c r="F96" s="1">
        <f t="shared" si="8"/>
        <v>2.222E-2</v>
      </c>
      <c r="G96" s="1">
        <f t="shared" si="9"/>
        <v>0.1</v>
      </c>
      <c r="H96" s="1">
        <f t="shared" si="10"/>
        <v>5.5000000000000003E-4</v>
      </c>
      <c r="I96">
        <v>0.36</v>
      </c>
      <c r="J96">
        <v>0</v>
      </c>
      <c r="K96">
        <v>1.69</v>
      </c>
      <c r="L96" s="1">
        <v>9.5132999999999992</v>
      </c>
      <c r="O96" s="1">
        <v>3.1076000000000001</v>
      </c>
      <c r="P96" s="1">
        <v>5.4106148648648648E-3</v>
      </c>
      <c r="Q96">
        <f t="shared" si="11"/>
        <v>5.4106148648648648E-3</v>
      </c>
      <c r="R96" s="3">
        <f>0.0764+0.06826</f>
        <v>0.14466000000000001</v>
      </c>
      <c r="BC96"/>
      <c r="BI96"/>
      <c r="BJ96"/>
      <c r="BK96"/>
      <c r="BL96"/>
      <c r="BN96"/>
      <c r="BT96"/>
    </row>
    <row r="97" spans="1:72" x14ac:dyDescent="0.25">
      <c r="A97" s="1">
        <v>0.25</v>
      </c>
      <c r="B97">
        <v>300</v>
      </c>
      <c r="C97">
        <f t="shared" si="6"/>
        <v>299.99990000000003</v>
      </c>
      <c r="D97">
        <v>0.5</v>
      </c>
      <c r="E97">
        <f t="shared" si="7"/>
        <v>19.478213513513513</v>
      </c>
      <c r="F97" s="1">
        <f t="shared" si="8"/>
        <v>2.222E-2</v>
      </c>
      <c r="G97" s="1">
        <f t="shared" si="9"/>
        <v>0.1</v>
      </c>
      <c r="H97" s="1">
        <f t="shared" si="10"/>
        <v>5.5000000000000003E-4</v>
      </c>
      <c r="I97">
        <v>0.36</v>
      </c>
      <c r="J97">
        <v>0</v>
      </c>
      <c r="K97">
        <v>1.69</v>
      </c>
      <c r="L97" s="1">
        <v>10.667299999999999</v>
      </c>
      <c r="O97" s="1">
        <v>1E-4</v>
      </c>
      <c r="P97" s="1">
        <v>5.4106148648648648E-3</v>
      </c>
      <c r="Q97">
        <f t="shared" si="11"/>
        <v>5.4106148648648648E-3</v>
      </c>
      <c r="R97" s="4">
        <f>0.07455+0.06688</f>
        <v>0.14143</v>
      </c>
      <c r="BC97"/>
      <c r="BI97"/>
      <c r="BJ97"/>
      <c r="BK97"/>
      <c r="BL97"/>
      <c r="BN97"/>
      <c r="BT97"/>
    </row>
    <row r="98" spans="1:72" x14ac:dyDescent="0.25">
      <c r="A98" s="1">
        <v>0.25</v>
      </c>
      <c r="B98">
        <v>300</v>
      </c>
      <c r="C98">
        <f t="shared" si="6"/>
        <v>277.37299999999999</v>
      </c>
      <c r="D98">
        <v>0.5</v>
      </c>
      <c r="E98">
        <f t="shared" si="7"/>
        <v>25.970951351351353</v>
      </c>
      <c r="F98" s="1">
        <f t="shared" si="8"/>
        <v>2.222E-2</v>
      </c>
      <c r="G98" s="1">
        <f t="shared" si="9"/>
        <v>0.1</v>
      </c>
      <c r="H98" s="1">
        <f t="shared" si="10"/>
        <v>5.5000000000000003E-4</v>
      </c>
      <c r="I98">
        <v>0.36</v>
      </c>
      <c r="J98">
        <v>0</v>
      </c>
      <c r="K98">
        <v>1.69</v>
      </c>
      <c r="L98" s="1">
        <v>3.8426999999999998</v>
      </c>
      <c r="O98" s="1">
        <v>22.626999999999999</v>
      </c>
      <c r="P98" s="1">
        <v>7.2141531531531534E-3</v>
      </c>
      <c r="Q98">
        <f t="shared" si="11"/>
        <v>7.2141531531531534E-3</v>
      </c>
      <c r="R98" s="4">
        <f>0.192902+0.167332</f>
        <v>0.360234</v>
      </c>
      <c r="BC98"/>
      <c r="BI98"/>
      <c r="BJ98"/>
      <c r="BK98"/>
      <c r="BL98"/>
      <c r="BN98"/>
      <c r="BT98"/>
    </row>
    <row r="99" spans="1:72" x14ac:dyDescent="0.25">
      <c r="A99" s="1">
        <v>0.25</v>
      </c>
      <c r="B99">
        <v>300</v>
      </c>
      <c r="C99">
        <f t="shared" si="6"/>
        <v>281.79250000000002</v>
      </c>
      <c r="D99">
        <v>0.5</v>
      </c>
      <c r="E99">
        <f t="shared" si="7"/>
        <v>25.970951351351353</v>
      </c>
      <c r="F99" s="1">
        <f t="shared" si="8"/>
        <v>2.222E-2</v>
      </c>
      <c r="G99" s="1">
        <f t="shared" si="9"/>
        <v>0.1</v>
      </c>
      <c r="H99" s="1">
        <f t="shared" si="10"/>
        <v>5.5000000000000003E-4</v>
      </c>
      <c r="I99">
        <v>0.36</v>
      </c>
      <c r="J99">
        <v>0</v>
      </c>
      <c r="K99">
        <v>1.69</v>
      </c>
      <c r="L99" s="1">
        <v>6.3910999999999998</v>
      </c>
      <c r="O99" s="1">
        <v>18.2075</v>
      </c>
      <c r="P99" s="1">
        <v>7.2141531531531534E-3</v>
      </c>
      <c r="Q99">
        <f t="shared" si="11"/>
        <v>7.2141531531531534E-3</v>
      </c>
      <c r="R99" s="4">
        <f>0.17582+0.153109</f>
        <v>0.32892900000000003</v>
      </c>
      <c r="BC99"/>
      <c r="BI99"/>
      <c r="BJ99"/>
      <c r="BK99"/>
      <c r="BL99"/>
      <c r="BN99"/>
      <c r="BT99"/>
    </row>
    <row r="100" spans="1:72" x14ac:dyDescent="0.25">
      <c r="A100" s="1">
        <v>0.25</v>
      </c>
      <c r="B100">
        <v>300</v>
      </c>
      <c r="C100">
        <f t="shared" si="6"/>
        <v>288.81830000000002</v>
      </c>
      <c r="D100">
        <v>0.5</v>
      </c>
      <c r="E100">
        <f t="shared" si="7"/>
        <v>25.970951351351353</v>
      </c>
      <c r="F100" s="1">
        <f t="shared" si="8"/>
        <v>2.222E-2</v>
      </c>
      <c r="G100" s="1">
        <f t="shared" si="9"/>
        <v>0.1</v>
      </c>
      <c r="H100" s="1">
        <f t="shared" si="10"/>
        <v>5.5000000000000003E-4</v>
      </c>
      <c r="I100">
        <v>0.36</v>
      </c>
      <c r="J100">
        <v>0</v>
      </c>
      <c r="K100">
        <v>1.69</v>
      </c>
      <c r="L100" s="1">
        <v>9.0152000000000001</v>
      </c>
      <c r="O100" s="1">
        <v>11.181699999999999</v>
      </c>
      <c r="P100" s="1">
        <v>7.2141531531531534E-3</v>
      </c>
      <c r="Q100">
        <f t="shared" si="11"/>
        <v>7.2141531531531534E-3</v>
      </c>
      <c r="R100" s="5">
        <f>0.155481+0.13872</f>
        <v>0.29420100000000005</v>
      </c>
      <c r="BC100"/>
      <c r="BI100"/>
      <c r="BJ100"/>
      <c r="BK100"/>
      <c r="BL100"/>
      <c r="BN100"/>
      <c r="BT100"/>
    </row>
    <row r="101" spans="1:72" x14ac:dyDescent="0.25">
      <c r="A101" s="1">
        <v>0.25</v>
      </c>
      <c r="B101">
        <v>300</v>
      </c>
      <c r="C101">
        <f t="shared" si="6"/>
        <v>294.44409999999999</v>
      </c>
      <c r="D101">
        <v>0.5</v>
      </c>
      <c r="E101">
        <f t="shared" si="7"/>
        <v>25.970951351351353</v>
      </c>
      <c r="F101" s="1">
        <f t="shared" si="8"/>
        <v>2.222E-2</v>
      </c>
      <c r="G101" s="1">
        <f t="shared" si="9"/>
        <v>0.1</v>
      </c>
      <c r="H101" s="1">
        <f t="shared" si="10"/>
        <v>5.5000000000000003E-4</v>
      </c>
      <c r="I101">
        <v>0.36</v>
      </c>
      <c r="J101">
        <v>0</v>
      </c>
      <c r="K101">
        <v>1.69</v>
      </c>
      <c r="L101" s="1">
        <v>10.9689</v>
      </c>
      <c r="O101" s="1">
        <v>5.5559000000000003</v>
      </c>
      <c r="P101" s="1">
        <v>7.2141531531531534E-3</v>
      </c>
      <c r="Q101">
        <f t="shared" si="11"/>
        <v>7.2141531531531534E-3</v>
      </c>
      <c r="R101" s="5">
        <f>0.146888+0.130645</f>
        <v>0.27753300000000003</v>
      </c>
      <c r="BC101"/>
      <c r="BI101"/>
      <c r="BJ101"/>
      <c r="BK101"/>
      <c r="BL101"/>
      <c r="BN101"/>
      <c r="BT101"/>
    </row>
    <row r="102" spans="1:72" x14ac:dyDescent="0.25">
      <c r="A102" s="1">
        <v>0.25</v>
      </c>
      <c r="B102">
        <v>300</v>
      </c>
      <c r="C102">
        <f t="shared" si="6"/>
        <v>299.89859999999999</v>
      </c>
      <c r="D102">
        <v>0.5</v>
      </c>
      <c r="E102">
        <f t="shared" si="7"/>
        <v>25.970951351351353</v>
      </c>
      <c r="F102" s="1">
        <f t="shared" si="8"/>
        <v>2.222E-2</v>
      </c>
      <c r="G102" s="1">
        <f t="shared" si="9"/>
        <v>0.1</v>
      </c>
      <c r="H102" s="1">
        <f t="shared" si="10"/>
        <v>5.5000000000000003E-4</v>
      </c>
      <c r="I102">
        <v>0.36</v>
      </c>
      <c r="J102">
        <v>0</v>
      </c>
      <c r="K102">
        <v>1.69</v>
      </c>
      <c r="L102" s="1">
        <v>14.4765</v>
      </c>
      <c r="O102" s="1">
        <v>0.1014</v>
      </c>
      <c r="P102" s="1">
        <v>7.2141531531531534E-3</v>
      </c>
      <c r="Q102">
        <f t="shared" si="11"/>
        <v>7.2141531531531534E-3</v>
      </c>
      <c r="R102" s="4">
        <f>0.137675+0.12438</f>
        <v>0.26205499999999998</v>
      </c>
      <c r="BC102"/>
      <c r="BI102"/>
      <c r="BJ102"/>
      <c r="BK102"/>
      <c r="BL102"/>
      <c r="BN102"/>
      <c r="BT102"/>
    </row>
    <row r="103" spans="1:72" x14ac:dyDescent="0.25">
      <c r="A103" s="1">
        <v>0.25</v>
      </c>
      <c r="B103">
        <v>300</v>
      </c>
      <c r="C103">
        <f t="shared" si="6"/>
        <v>280.6585</v>
      </c>
      <c r="D103">
        <v>0.5</v>
      </c>
      <c r="E103">
        <f t="shared" si="7"/>
        <v>32.463689189189189</v>
      </c>
      <c r="F103" s="1">
        <f t="shared" si="8"/>
        <v>2.222E-2</v>
      </c>
      <c r="G103" s="1">
        <f t="shared" si="9"/>
        <v>0.1</v>
      </c>
      <c r="H103" s="1">
        <f t="shared" si="10"/>
        <v>5.5000000000000003E-4</v>
      </c>
      <c r="I103">
        <v>0.36</v>
      </c>
      <c r="J103">
        <v>0</v>
      </c>
      <c r="K103">
        <v>1.69</v>
      </c>
      <c r="L103" s="1">
        <v>4.7423000000000002</v>
      </c>
      <c r="O103" s="1">
        <v>19.3415</v>
      </c>
      <c r="P103" s="1">
        <v>9.017691441441442E-3</v>
      </c>
      <c r="Q103">
        <f t="shared" si="11"/>
        <v>9.017691441441442E-3</v>
      </c>
      <c r="R103" s="4">
        <f>0.309378+0.269741</f>
        <v>0.57911899999999994</v>
      </c>
      <c r="BC103"/>
      <c r="BI103"/>
      <c r="BJ103"/>
      <c r="BK103"/>
      <c r="BL103"/>
      <c r="BN103"/>
      <c r="BT103"/>
    </row>
    <row r="104" spans="1:72" x14ac:dyDescent="0.25">
      <c r="A104" s="1">
        <v>0.25</v>
      </c>
      <c r="B104">
        <v>300</v>
      </c>
      <c r="C104">
        <f t="shared" si="6"/>
        <v>284.64710000000002</v>
      </c>
      <c r="D104">
        <v>0.5</v>
      </c>
      <c r="E104">
        <f t="shared" si="7"/>
        <v>32.463689189189189</v>
      </c>
      <c r="F104" s="1">
        <f t="shared" si="8"/>
        <v>2.222E-2</v>
      </c>
      <c r="G104" s="1">
        <f t="shared" si="9"/>
        <v>0.1</v>
      </c>
      <c r="H104" s="1">
        <f t="shared" si="10"/>
        <v>5.5000000000000003E-4</v>
      </c>
      <c r="I104">
        <v>0.36</v>
      </c>
      <c r="J104">
        <v>0</v>
      </c>
      <c r="K104">
        <v>1.69</v>
      </c>
      <c r="L104" s="1">
        <v>7.0471000000000004</v>
      </c>
      <c r="O104" s="1">
        <v>15.3529</v>
      </c>
      <c r="P104" s="1">
        <v>9.017691441441442E-3</v>
      </c>
      <c r="Q104">
        <f t="shared" si="11"/>
        <v>9.017691441441442E-3</v>
      </c>
      <c r="R104" s="4">
        <f>0.292867+0.255222</f>
        <v>0.54808900000000005</v>
      </c>
      <c r="BC104"/>
      <c r="BI104"/>
      <c r="BJ104"/>
      <c r="BK104"/>
      <c r="BL104"/>
      <c r="BN104"/>
      <c r="BT104"/>
    </row>
    <row r="105" spans="1:72" x14ac:dyDescent="0.25">
      <c r="A105" s="1">
        <v>0.25</v>
      </c>
      <c r="B105">
        <v>300</v>
      </c>
      <c r="C105">
        <f t="shared" si="6"/>
        <v>292.0813</v>
      </c>
      <c r="D105">
        <v>0.5</v>
      </c>
      <c r="E105">
        <f t="shared" si="7"/>
        <v>32.463689189189189</v>
      </c>
      <c r="F105" s="1">
        <f t="shared" si="8"/>
        <v>2.222E-2</v>
      </c>
      <c r="G105" s="1">
        <f t="shared" si="9"/>
        <v>0.1</v>
      </c>
      <c r="H105" s="1">
        <f t="shared" si="10"/>
        <v>5.5000000000000003E-4</v>
      </c>
      <c r="I105">
        <v>0.36</v>
      </c>
      <c r="J105">
        <v>0</v>
      </c>
      <c r="K105">
        <v>1.69</v>
      </c>
      <c r="L105" s="1">
        <v>10.353999999999999</v>
      </c>
      <c r="O105" s="1">
        <v>7.9187000000000003</v>
      </c>
      <c r="P105" s="1">
        <v>9.017691441441442E-3</v>
      </c>
      <c r="Q105">
        <f t="shared" si="11"/>
        <v>9.017691441441442E-3</v>
      </c>
      <c r="R105" s="3">
        <f>0.26163+0.233768</f>
        <v>0.49539800000000001</v>
      </c>
      <c r="BC105"/>
      <c r="BI105"/>
      <c r="BJ105"/>
      <c r="BK105"/>
      <c r="BL105"/>
      <c r="BN105"/>
      <c r="BT105"/>
    </row>
    <row r="106" spans="1:72" x14ac:dyDescent="0.25">
      <c r="A106" s="1">
        <v>0.25</v>
      </c>
      <c r="B106">
        <v>300</v>
      </c>
      <c r="C106">
        <f t="shared" si="6"/>
        <v>297.49099999999999</v>
      </c>
      <c r="D106">
        <v>0.5</v>
      </c>
      <c r="E106">
        <f t="shared" si="7"/>
        <v>32.463689189189189</v>
      </c>
      <c r="F106" s="1">
        <f t="shared" si="8"/>
        <v>2.222E-2</v>
      </c>
      <c r="G106" s="1">
        <f t="shared" si="9"/>
        <v>0.1</v>
      </c>
      <c r="H106" s="1">
        <f t="shared" si="10"/>
        <v>5.5000000000000003E-4</v>
      </c>
      <c r="I106">
        <v>0.36</v>
      </c>
      <c r="J106">
        <v>0</v>
      </c>
      <c r="K106">
        <v>1.69</v>
      </c>
      <c r="L106" s="1">
        <v>14.473599999999999</v>
      </c>
      <c r="O106" s="1">
        <v>2.5089999999999999</v>
      </c>
      <c r="P106" s="1">
        <v>9.017691441441442E-3</v>
      </c>
      <c r="Q106">
        <f t="shared" si="11"/>
        <v>9.017691441441442E-3</v>
      </c>
      <c r="R106" s="4">
        <f>0.252081+0.224108</f>
        <v>0.47618899999999997</v>
      </c>
      <c r="BC106"/>
      <c r="BI106"/>
      <c r="BJ106"/>
      <c r="BK106"/>
      <c r="BL106"/>
      <c r="BN106"/>
      <c r="BT106"/>
    </row>
    <row r="107" spans="1:72" x14ac:dyDescent="0.25">
      <c r="A107" s="1">
        <v>0.25</v>
      </c>
      <c r="B107">
        <v>300</v>
      </c>
      <c r="C107">
        <f t="shared" si="6"/>
        <v>299.9932</v>
      </c>
      <c r="D107">
        <v>0.5</v>
      </c>
      <c r="E107">
        <f t="shared" si="7"/>
        <v>32.463689189189189</v>
      </c>
      <c r="F107" s="1">
        <f t="shared" si="8"/>
        <v>2.222E-2</v>
      </c>
      <c r="G107" s="1">
        <f t="shared" si="9"/>
        <v>0.1</v>
      </c>
      <c r="H107" s="1">
        <f t="shared" si="10"/>
        <v>5.5000000000000003E-4</v>
      </c>
      <c r="I107">
        <v>0.36</v>
      </c>
      <c r="J107">
        <v>0</v>
      </c>
      <c r="K107">
        <v>1.69</v>
      </c>
      <c r="L107" s="1">
        <v>16.835999999999999</v>
      </c>
      <c r="O107" s="1">
        <v>6.7999999999999996E-3</v>
      </c>
      <c r="P107" s="1">
        <v>9.017691441441442E-3</v>
      </c>
      <c r="Q107">
        <f t="shared" si="11"/>
        <v>9.017691441441442E-3</v>
      </c>
      <c r="R107" s="4">
        <f>0.243999+0.218124</f>
        <v>0.46212300000000001</v>
      </c>
      <c r="BC107"/>
      <c r="BI107"/>
      <c r="BJ107"/>
      <c r="BK107"/>
      <c r="BL107"/>
      <c r="BN107"/>
      <c r="BT107"/>
    </row>
    <row r="108" spans="1:72" x14ac:dyDescent="0.25">
      <c r="A108" s="1">
        <v>0.25</v>
      </c>
      <c r="B108">
        <v>300</v>
      </c>
      <c r="C108">
        <f t="shared" si="6"/>
        <v>284.69630000000001</v>
      </c>
      <c r="D108">
        <v>0.5</v>
      </c>
      <c r="E108">
        <f t="shared" si="7"/>
        <v>38.956427027027026</v>
      </c>
      <c r="F108" s="1">
        <f t="shared" si="8"/>
        <v>2.222E-2</v>
      </c>
      <c r="G108" s="1">
        <f t="shared" si="9"/>
        <v>0.1</v>
      </c>
      <c r="H108" s="1">
        <f t="shared" si="10"/>
        <v>5.5000000000000003E-4</v>
      </c>
      <c r="I108">
        <v>0.36</v>
      </c>
      <c r="J108">
        <v>0</v>
      </c>
      <c r="K108">
        <v>1.69</v>
      </c>
      <c r="L108" s="1">
        <v>5.2477999999999998</v>
      </c>
      <c r="O108" s="1">
        <v>15.303699999999999</v>
      </c>
      <c r="P108" s="1">
        <v>1.082122972972973E-2</v>
      </c>
      <c r="Q108">
        <f t="shared" si="11"/>
        <v>1.082122972972973E-2</v>
      </c>
      <c r="R108" s="4">
        <f>0.416576+0.355137</f>
        <v>0.77171299999999998</v>
      </c>
      <c r="BC108"/>
      <c r="BI108"/>
      <c r="BJ108"/>
      <c r="BK108"/>
      <c r="BL108"/>
      <c r="BN108"/>
      <c r="BT108"/>
    </row>
    <row r="109" spans="1:72" x14ac:dyDescent="0.25">
      <c r="A109" s="1">
        <v>0.25</v>
      </c>
      <c r="B109">
        <v>300</v>
      </c>
      <c r="C109">
        <f t="shared" si="6"/>
        <v>290.60270000000003</v>
      </c>
      <c r="D109">
        <v>0.5</v>
      </c>
      <c r="E109">
        <f t="shared" si="7"/>
        <v>38.956427027027026</v>
      </c>
      <c r="F109" s="1">
        <f t="shared" si="8"/>
        <v>2.222E-2</v>
      </c>
      <c r="G109" s="1">
        <f t="shared" si="9"/>
        <v>0.1</v>
      </c>
      <c r="H109" s="1">
        <f t="shared" si="10"/>
        <v>5.5000000000000003E-4</v>
      </c>
      <c r="I109">
        <v>0.36</v>
      </c>
      <c r="J109">
        <v>0</v>
      </c>
      <c r="K109">
        <v>1.69</v>
      </c>
      <c r="L109" s="1">
        <v>8.7861999999999991</v>
      </c>
      <c r="O109" s="1">
        <v>9.3972999999999995</v>
      </c>
      <c r="P109" s="1">
        <v>1.082122972972973E-2</v>
      </c>
      <c r="Q109">
        <f t="shared" si="11"/>
        <v>1.082122972972973E-2</v>
      </c>
      <c r="R109" s="4">
        <f>0.379386+0.332104</f>
        <v>0.71148999999999996</v>
      </c>
      <c r="BC109"/>
      <c r="BI109"/>
      <c r="BJ109"/>
      <c r="BK109"/>
      <c r="BL109"/>
      <c r="BN109"/>
      <c r="BT109"/>
    </row>
    <row r="110" spans="1:72" x14ac:dyDescent="0.25">
      <c r="A110" s="1">
        <v>0.25</v>
      </c>
      <c r="B110">
        <v>300</v>
      </c>
      <c r="C110">
        <f t="shared" si="6"/>
        <v>293.5582</v>
      </c>
      <c r="D110">
        <v>0.5</v>
      </c>
      <c r="E110">
        <f t="shared" si="7"/>
        <v>38.956427027027026</v>
      </c>
      <c r="F110" s="1">
        <f t="shared" si="8"/>
        <v>2.222E-2</v>
      </c>
      <c r="G110" s="1">
        <f t="shared" si="9"/>
        <v>0.1</v>
      </c>
      <c r="H110" s="1">
        <f t="shared" si="10"/>
        <v>5.5000000000000003E-4</v>
      </c>
      <c r="I110">
        <v>0.36</v>
      </c>
      <c r="J110">
        <v>0</v>
      </c>
      <c r="K110">
        <v>1.69</v>
      </c>
      <c r="L110" s="1">
        <v>11.554399999999999</v>
      </c>
      <c r="O110" s="1">
        <v>6.4417999999999997</v>
      </c>
      <c r="P110" s="1">
        <v>1.082122972972973E-2</v>
      </c>
      <c r="Q110">
        <f t="shared" si="11"/>
        <v>1.082122972972973E-2</v>
      </c>
      <c r="R110" s="5">
        <f>0.37262+0.321518</f>
        <v>0.69413800000000003</v>
      </c>
      <c r="BC110"/>
      <c r="BI110"/>
      <c r="BJ110"/>
      <c r="BK110"/>
      <c r="BL110"/>
      <c r="BN110"/>
      <c r="BT110"/>
    </row>
    <row r="111" spans="1:72" x14ac:dyDescent="0.25">
      <c r="A111" s="1">
        <v>0.25</v>
      </c>
      <c r="B111">
        <v>300</v>
      </c>
      <c r="C111">
        <f t="shared" si="6"/>
        <v>297.4203</v>
      </c>
      <c r="D111">
        <v>0.5</v>
      </c>
      <c r="E111">
        <f t="shared" si="7"/>
        <v>38.956427027027026</v>
      </c>
      <c r="F111" s="1">
        <f t="shared" si="8"/>
        <v>2.222E-2</v>
      </c>
      <c r="G111" s="1">
        <f t="shared" si="9"/>
        <v>0.1</v>
      </c>
      <c r="H111" s="1">
        <f t="shared" si="10"/>
        <v>5.5000000000000003E-4</v>
      </c>
      <c r="I111">
        <v>0.36</v>
      </c>
      <c r="J111">
        <v>0</v>
      </c>
      <c r="K111">
        <v>1.69</v>
      </c>
      <c r="L111" s="1">
        <v>16.422499999999999</v>
      </c>
      <c r="O111" s="1">
        <v>2.5796999999999999</v>
      </c>
      <c r="P111" s="1">
        <v>1.082122972972973E-2</v>
      </c>
      <c r="Q111">
        <f t="shared" si="11"/>
        <v>1.082122972972973E-2</v>
      </c>
      <c r="R111" s="4">
        <f>0.359151+0.31324</f>
        <v>0.67239099999999996</v>
      </c>
      <c r="BC111"/>
      <c r="BI111"/>
      <c r="BJ111"/>
      <c r="BK111"/>
      <c r="BL111"/>
      <c r="BN111"/>
      <c r="BT111"/>
    </row>
    <row r="112" spans="1:72" x14ac:dyDescent="0.25">
      <c r="A112" s="1">
        <v>0.25</v>
      </c>
      <c r="B112">
        <v>300</v>
      </c>
      <c r="C112">
        <f t="shared" si="6"/>
        <v>299.93520000000001</v>
      </c>
      <c r="D112">
        <v>0.5</v>
      </c>
      <c r="E112">
        <f t="shared" si="7"/>
        <v>38.956427027027026</v>
      </c>
      <c r="F112" s="1">
        <f t="shared" si="8"/>
        <v>2.222E-2</v>
      </c>
      <c r="G112" s="1">
        <f t="shared" si="9"/>
        <v>0.1</v>
      </c>
      <c r="H112" s="1">
        <f t="shared" si="10"/>
        <v>5.5000000000000003E-4</v>
      </c>
      <c r="I112">
        <v>0.36</v>
      </c>
      <c r="J112">
        <v>0</v>
      </c>
      <c r="K112">
        <v>1.69</v>
      </c>
      <c r="L112" s="1">
        <v>20.143899999999999</v>
      </c>
      <c r="O112" s="1">
        <v>6.4799999999999996E-2</v>
      </c>
      <c r="P112" s="1">
        <v>1.082122972972973E-2</v>
      </c>
      <c r="Q112">
        <f t="shared" si="11"/>
        <v>1.082122972972973E-2</v>
      </c>
      <c r="R112" s="4">
        <f>0.354681+0.308676</f>
        <v>0.66335699999999997</v>
      </c>
      <c r="BC112"/>
      <c r="BI112"/>
      <c r="BJ112"/>
      <c r="BK112"/>
      <c r="BL112"/>
      <c r="BN112"/>
      <c r="BT112"/>
    </row>
  </sheetData>
  <sortState ref="B2:AN30">
    <sortCondition descending="1" ref="B2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2018-10-26T19:15:28Z</dcterms:created>
  <dcterms:modified xsi:type="dcterms:W3CDTF">2019-03-01T13:37:26Z</dcterms:modified>
</cp:coreProperties>
</file>