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64011"/>
  <bookViews>
    <workbookView xWindow="0" yWindow="0" windowWidth="22260" windowHeight="12645"/>
  </bookViews>
  <sheets>
    <sheet name="Data" sheetId="1" r:id="rId1"/>
  </sheets>
  <externalReferences>
    <externalReference r:id="rId2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K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2" i="1"/>
  <c r="F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2" i="1"/>
  <c r="K13" i="1"/>
  <c r="O13" i="1" s="1"/>
  <c r="L13" i="1"/>
  <c r="N13" i="1"/>
  <c r="P13" i="1"/>
  <c r="Q13" i="1"/>
  <c r="K14" i="1"/>
  <c r="L14" i="1"/>
  <c r="M14" i="1"/>
  <c r="N14" i="1"/>
  <c r="P14" i="1"/>
  <c r="Q14" i="1"/>
  <c r="K15" i="1"/>
  <c r="O15" i="1" s="1"/>
  <c r="L15" i="1"/>
  <c r="M15" i="1"/>
  <c r="N15" i="1"/>
  <c r="P15" i="1"/>
  <c r="Q15" i="1"/>
  <c r="K16" i="1"/>
  <c r="Y16" i="1" s="1"/>
  <c r="AE16" i="1" s="1"/>
  <c r="AF16" i="1" s="1"/>
  <c r="AG16" i="1" s="1"/>
  <c r="L16" i="1"/>
  <c r="M16" i="1"/>
  <c r="N16" i="1"/>
  <c r="O16" i="1"/>
  <c r="P16" i="1"/>
  <c r="Q16" i="1"/>
  <c r="K17" i="1"/>
  <c r="Y17" i="1" s="1"/>
  <c r="L17" i="1"/>
  <c r="N17" i="1"/>
  <c r="O17" i="1" s="1"/>
  <c r="P17" i="1"/>
  <c r="Q17" i="1"/>
  <c r="K18" i="1"/>
  <c r="L18" i="1"/>
  <c r="N18" i="1"/>
  <c r="P18" i="1"/>
  <c r="Q18" i="1"/>
  <c r="K19" i="1"/>
  <c r="L19" i="1"/>
  <c r="N19" i="1"/>
  <c r="P19" i="1"/>
  <c r="Q19" i="1"/>
  <c r="K20" i="1"/>
  <c r="L20" i="1"/>
  <c r="M20" i="1"/>
  <c r="N20" i="1"/>
  <c r="P20" i="1"/>
  <c r="Q20" i="1"/>
  <c r="K21" i="1"/>
  <c r="L21" i="1"/>
  <c r="M21" i="1"/>
  <c r="N21" i="1"/>
  <c r="P21" i="1"/>
  <c r="Q21" i="1"/>
  <c r="K22" i="1"/>
  <c r="Y22" i="1" s="1"/>
  <c r="AE22" i="1" s="1"/>
  <c r="L22" i="1"/>
  <c r="N22" i="1"/>
  <c r="P22" i="1"/>
  <c r="Q22" i="1"/>
  <c r="K23" i="1"/>
  <c r="M23" i="1" s="1"/>
  <c r="L23" i="1"/>
  <c r="N23" i="1"/>
  <c r="P23" i="1"/>
  <c r="Q23" i="1"/>
  <c r="K24" i="1"/>
  <c r="L24" i="1"/>
  <c r="M24" i="1"/>
  <c r="N24" i="1"/>
  <c r="P24" i="1"/>
  <c r="Q24" i="1"/>
  <c r="K25" i="1"/>
  <c r="L25" i="1"/>
  <c r="N25" i="1"/>
  <c r="O25" i="1"/>
  <c r="P25" i="1"/>
  <c r="Q25" i="1"/>
  <c r="K26" i="1"/>
  <c r="L26" i="1"/>
  <c r="N26" i="1"/>
  <c r="P26" i="1"/>
  <c r="Q26" i="1"/>
  <c r="K27" i="1"/>
  <c r="M27" i="1" s="1"/>
  <c r="L27" i="1"/>
  <c r="N27" i="1"/>
  <c r="P27" i="1"/>
  <c r="Q27" i="1"/>
  <c r="K28" i="1"/>
  <c r="L28" i="1"/>
  <c r="M28" i="1"/>
  <c r="N28" i="1"/>
  <c r="P28" i="1"/>
  <c r="Q28" i="1"/>
  <c r="K29" i="1"/>
  <c r="Y29" i="1" s="1"/>
  <c r="L29" i="1"/>
  <c r="M29" i="1" s="1"/>
  <c r="N29" i="1"/>
  <c r="P29" i="1"/>
  <c r="Q29" i="1"/>
  <c r="K30" i="1"/>
  <c r="Y30" i="1" s="1"/>
  <c r="Z30" i="1" s="1"/>
  <c r="AA30" i="1" s="1"/>
  <c r="L30" i="1"/>
  <c r="M30" i="1" s="1"/>
  <c r="N30" i="1"/>
  <c r="P30" i="1"/>
  <c r="Q30" i="1"/>
  <c r="AC16" i="1"/>
  <c r="AC24" i="1"/>
  <c r="AB16" i="1"/>
  <c r="AB15" i="1"/>
  <c r="AB23" i="1"/>
  <c r="AD29" i="1"/>
  <c r="AB27" i="1"/>
  <c r="AC14" i="1"/>
  <c r="AB29" i="1"/>
  <c r="AC28" i="1"/>
  <c r="AC27" i="1"/>
  <c r="AB20" i="1"/>
  <c r="AC23" i="1"/>
  <c r="AB24" i="1"/>
  <c r="AC15" i="1"/>
  <c r="AD30" i="1"/>
  <c r="AB28" i="1"/>
  <c r="AC29" i="1"/>
  <c r="AB30" i="1"/>
  <c r="AC20" i="1"/>
  <c r="AD22" i="1"/>
  <c r="AC30" i="1"/>
  <c r="AC21" i="1"/>
  <c r="AB14" i="1"/>
  <c r="AD17" i="1"/>
  <c r="AB21" i="1"/>
  <c r="AD16" i="1"/>
  <c r="J16" i="1" l="1"/>
  <c r="J17" i="1"/>
  <c r="J22" i="1"/>
  <c r="J30" i="1"/>
  <c r="J29" i="1"/>
  <c r="AE29" i="1"/>
  <c r="AF29" i="1" s="1"/>
  <c r="AG29" i="1" s="1"/>
  <c r="Z29" i="1"/>
  <c r="AA29" i="1" s="1"/>
  <c r="AE17" i="1"/>
  <c r="AF17" i="1" s="1"/>
  <c r="AG17" i="1" s="1"/>
  <c r="Z17" i="1"/>
  <c r="AA17" i="1" s="1"/>
  <c r="M19" i="1"/>
  <c r="Y23" i="1"/>
  <c r="Y14" i="1"/>
  <c r="Z22" i="1"/>
  <c r="AA22" i="1" s="1"/>
  <c r="Y27" i="1"/>
  <c r="Y24" i="1"/>
  <c r="O30" i="1"/>
  <c r="O28" i="1"/>
  <c r="Y28" i="1"/>
  <c r="M25" i="1"/>
  <c r="M17" i="1"/>
  <c r="O22" i="1"/>
  <c r="O20" i="1"/>
  <c r="Y20" i="1"/>
  <c r="Y15" i="1"/>
  <c r="O29" i="1"/>
  <c r="O26" i="1"/>
  <c r="Y26" i="1"/>
  <c r="O23" i="1"/>
  <c r="O24" i="1"/>
  <c r="M22" i="1"/>
  <c r="O21" i="1"/>
  <c r="M18" i="1"/>
  <c r="Y18" i="1"/>
  <c r="O14" i="1"/>
  <c r="M13" i="1"/>
  <c r="Y13" i="1"/>
  <c r="Y25" i="1"/>
  <c r="AE30" i="1"/>
  <c r="Y21" i="1"/>
  <c r="Y19" i="1"/>
  <c r="AI14" i="1"/>
  <c r="AI29" i="1"/>
  <c r="AI21" i="1"/>
  <c r="AI28" i="1"/>
  <c r="AI24" i="1"/>
  <c r="AI20" i="1"/>
  <c r="AI16" i="1"/>
  <c r="AI30" i="1"/>
  <c r="AI27" i="1"/>
  <c r="AI23" i="1"/>
  <c r="AI15" i="1"/>
  <c r="AF30" i="1"/>
  <c r="AG30" i="1" s="1"/>
  <c r="Z28" i="1"/>
  <c r="AA28" i="1" s="1"/>
  <c r="Z24" i="1"/>
  <c r="AA24" i="1" s="1"/>
  <c r="AF22" i="1"/>
  <c r="AG22" i="1" s="1"/>
  <c r="Z20" i="1"/>
  <c r="AA20" i="1" s="1"/>
  <c r="Z16" i="1"/>
  <c r="AA16" i="1" s="1"/>
  <c r="O27" i="1"/>
  <c r="O19" i="1"/>
  <c r="O18" i="1"/>
  <c r="M26" i="1"/>
  <c r="AB18" i="1"/>
  <c r="AB19" i="1"/>
  <c r="AD15" i="1"/>
  <c r="AB13" i="1"/>
  <c r="AD23" i="1"/>
  <c r="AC13" i="1"/>
  <c r="AD19" i="1"/>
  <c r="AC18" i="1"/>
  <c r="AC19" i="1"/>
  <c r="AD18" i="1"/>
  <c r="AC25" i="1"/>
  <c r="AD13" i="1"/>
  <c r="AB26" i="1"/>
  <c r="AD28" i="1"/>
  <c r="AD27" i="1"/>
  <c r="AB22" i="1"/>
  <c r="AD21" i="1"/>
  <c r="AD25" i="1"/>
  <c r="AD26" i="1"/>
  <c r="AD24" i="1"/>
  <c r="AC26" i="1"/>
  <c r="AD20" i="1"/>
  <c r="AB25" i="1"/>
  <c r="AB17" i="1"/>
  <c r="AC22" i="1"/>
  <c r="AC17" i="1"/>
  <c r="AD14" i="1"/>
  <c r="J14" i="1" l="1"/>
  <c r="J20" i="1"/>
  <c r="J24" i="1"/>
  <c r="J26" i="1"/>
  <c r="J25" i="1"/>
  <c r="J21" i="1"/>
  <c r="J27" i="1"/>
  <c r="J28" i="1"/>
  <c r="J13" i="1"/>
  <c r="J18" i="1"/>
  <c r="J19" i="1"/>
  <c r="J23" i="1"/>
  <c r="J15" i="1"/>
  <c r="AI22" i="1"/>
  <c r="AI13" i="1"/>
  <c r="AI19" i="1"/>
  <c r="AI17" i="1"/>
  <c r="AI26" i="1"/>
  <c r="AI18" i="1"/>
  <c r="AI25" i="1"/>
  <c r="AE25" i="1"/>
  <c r="AF25" i="1" s="1"/>
  <c r="AG25" i="1" s="1"/>
  <c r="Z25" i="1"/>
  <c r="AA25" i="1" s="1"/>
  <c r="AE27" i="1"/>
  <c r="AF27" i="1" s="1"/>
  <c r="AG27" i="1" s="1"/>
  <c r="Z27" i="1"/>
  <c r="AA27" i="1" s="1"/>
  <c r="AE15" i="1"/>
  <c r="AF15" i="1" s="1"/>
  <c r="AG15" i="1" s="1"/>
  <c r="Z15" i="1"/>
  <c r="AA15" i="1" s="1"/>
  <c r="AE14" i="1"/>
  <c r="AF14" i="1" s="1"/>
  <c r="AG14" i="1" s="1"/>
  <c r="Z14" i="1"/>
  <c r="AA14" i="1" s="1"/>
  <c r="AE19" i="1"/>
  <c r="AF19" i="1" s="1"/>
  <c r="AG19" i="1" s="1"/>
  <c r="Z19" i="1"/>
  <c r="AA19" i="1" s="1"/>
  <c r="AE21" i="1"/>
  <c r="AF21" i="1" s="1"/>
  <c r="AG21" i="1" s="1"/>
  <c r="Z21" i="1"/>
  <c r="AA21" i="1" s="1"/>
  <c r="AE20" i="1"/>
  <c r="AF20" i="1" s="1"/>
  <c r="AG20" i="1" s="1"/>
  <c r="AE28" i="1"/>
  <c r="AF28" i="1" s="1"/>
  <c r="AG28" i="1" s="1"/>
  <c r="AE23" i="1"/>
  <c r="AF23" i="1" s="1"/>
  <c r="AG23" i="1" s="1"/>
  <c r="Z23" i="1"/>
  <c r="AA23" i="1" s="1"/>
  <c r="AE13" i="1"/>
  <c r="AF13" i="1" s="1"/>
  <c r="AG13" i="1" s="1"/>
  <c r="Z13" i="1"/>
  <c r="AA13" i="1" s="1"/>
  <c r="AE18" i="1"/>
  <c r="AF18" i="1" s="1"/>
  <c r="AG18" i="1" s="1"/>
  <c r="Z18" i="1"/>
  <c r="AA18" i="1" s="1"/>
  <c r="AE26" i="1"/>
  <c r="AF26" i="1" s="1"/>
  <c r="AG26" i="1" s="1"/>
  <c r="Z26" i="1"/>
  <c r="AA26" i="1" s="1"/>
  <c r="AE24" i="1"/>
  <c r="AF24" i="1" s="1"/>
  <c r="AG24" i="1" s="1"/>
  <c r="Q4" i="1" l="1"/>
  <c r="Q5" i="1"/>
  <c r="Q6" i="1"/>
  <c r="Q9" i="1"/>
  <c r="Q12" i="1"/>
  <c r="Q2" i="1"/>
  <c r="Y2" i="1" s="1"/>
  <c r="Q3" i="1"/>
  <c r="Q7" i="1"/>
  <c r="Q8" i="1"/>
  <c r="Q10" i="1"/>
  <c r="Q11" i="1"/>
  <c r="K3" i="1"/>
  <c r="Y3" i="1" s="1"/>
  <c r="K4" i="1"/>
  <c r="K5" i="1"/>
  <c r="K6" i="1"/>
  <c r="K7" i="1"/>
  <c r="K8" i="1"/>
  <c r="K9" i="1"/>
  <c r="K10" i="1"/>
  <c r="K11" i="1"/>
  <c r="Y11" i="1" s="1"/>
  <c r="K12" i="1"/>
  <c r="K2" i="1"/>
  <c r="L3" i="1"/>
  <c r="L4" i="1"/>
  <c r="L5" i="1"/>
  <c r="L6" i="1"/>
  <c r="M6" i="1" s="1"/>
  <c r="L7" i="1"/>
  <c r="O7" i="1" s="1"/>
  <c r="L8" i="1"/>
  <c r="O8" i="1" s="1"/>
  <c r="L9" i="1"/>
  <c r="L10" i="1"/>
  <c r="L11" i="1"/>
  <c r="L12" i="1"/>
  <c r="L2" i="1"/>
  <c r="N3" i="1"/>
  <c r="N4" i="1"/>
  <c r="N5" i="1"/>
  <c r="N6" i="1"/>
  <c r="N7" i="1"/>
  <c r="N8" i="1"/>
  <c r="N9" i="1"/>
  <c r="N10" i="1"/>
  <c r="N11" i="1"/>
  <c r="N12" i="1"/>
  <c r="N2" i="1"/>
  <c r="P3" i="1"/>
  <c r="P4" i="1"/>
  <c r="P5" i="1"/>
  <c r="P6" i="1"/>
  <c r="P7" i="1"/>
  <c r="P8" i="1"/>
  <c r="P9" i="1"/>
  <c r="P10" i="1"/>
  <c r="P11" i="1"/>
  <c r="P12" i="1"/>
  <c r="P2" i="1"/>
  <c r="AP2" i="1"/>
  <c r="AO2" i="1"/>
  <c r="AD11" i="1"/>
  <c r="AB6" i="1"/>
  <c r="AC6" i="1"/>
  <c r="AD2" i="1"/>
  <c r="AD3" i="1"/>
  <c r="J3" i="1" l="1"/>
  <c r="J2" i="1"/>
  <c r="AU2" i="1" s="1"/>
  <c r="J11" i="1"/>
  <c r="AE3" i="1"/>
  <c r="AF3" i="1" s="1"/>
  <c r="AG3" i="1" s="1"/>
  <c r="Z3" i="1"/>
  <c r="AA3" i="1" s="1"/>
  <c r="M11" i="1"/>
  <c r="AE11" i="1"/>
  <c r="AF11" i="1" s="1"/>
  <c r="AG11" i="1" s="1"/>
  <c r="Z11" i="1"/>
  <c r="AA11" i="1" s="1"/>
  <c r="O3" i="1"/>
  <c r="O12" i="1"/>
  <c r="M8" i="1"/>
  <c r="Y8" i="1"/>
  <c r="O4" i="1"/>
  <c r="AE2" i="1"/>
  <c r="AF2" i="1" s="1"/>
  <c r="Z2" i="1"/>
  <c r="M7" i="1"/>
  <c r="Y7" i="1"/>
  <c r="O11" i="1"/>
  <c r="O9" i="1"/>
  <c r="Y9" i="1"/>
  <c r="O6" i="1"/>
  <c r="Y6" i="1"/>
  <c r="O10" i="1"/>
  <c r="Y10" i="1"/>
  <c r="M2" i="1"/>
  <c r="O2" i="1"/>
  <c r="M5" i="1"/>
  <c r="Y5" i="1"/>
  <c r="M3" i="1"/>
  <c r="O5" i="1"/>
  <c r="M12" i="1"/>
  <c r="Y12" i="1"/>
  <c r="M4" i="1"/>
  <c r="Y4" i="1"/>
  <c r="AI6" i="1"/>
  <c r="M10" i="1"/>
  <c r="M9" i="1"/>
  <c r="AS2" i="1"/>
  <c r="AM2" i="1"/>
  <c r="AQ2" i="1"/>
  <c r="AA2" i="1"/>
  <c r="AV2" i="1" s="1"/>
  <c r="AR2" i="1"/>
  <c r="AD8" i="1"/>
  <c r="AC12" i="1"/>
  <c r="AD7" i="1"/>
  <c r="AB8" i="1"/>
  <c r="AD9" i="1"/>
  <c r="AB12" i="1"/>
  <c r="AB2" i="1"/>
  <c r="AC5" i="1"/>
  <c r="AD4" i="1"/>
  <c r="AB10" i="1"/>
  <c r="AC8" i="1"/>
  <c r="AD5" i="1"/>
  <c r="AC7" i="1"/>
  <c r="AC4" i="1"/>
  <c r="AB5" i="1"/>
  <c r="AC3" i="1"/>
  <c r="AB7" i="1"/>
  <c r="AB4" i="1"/>
  <c r="AC10" i="1"/>
  <c r="AD6" i="1"/>
  <c r="AB3" i="1"/>
  <c r="AD10" i="1"/>
  <c r="AC9" i="1"/>
  <c r="AC11" i="1"/>
  <c r="AD12" i="1"/>
  <c r="AB9" i="1"/>
  <c r="AB11" i="1"/>
  <c r="J12" i="1" l="1"/>
  <c r="J10" i="1"/>
  <c r="J6" i="1"/>
  <c r="J5" i="1"/>
  <c r="J4" i="1"/>
  <c r="AI2" i="1"/>
  <c r="J9" i="1"/>
  <c r="J7" i="1"/>
  <c r="J8" i="1"/>
  <c r="AI5" i="1"/>
  <c r="AI8" i="1"/>
  <c r="AI9" i="1"/>
  <c r="AI4" i="1"/>
  <c r="AI10" i="1"/>
  <c r="AI7" i="1"/>
  <c r="AI12" i="1"/>
  <c r="AI11" i="1"/>
  <c r="AI3" i="1"/>
  <c r="AE4" i="1"/>
  <c r="AF4" i="1" s="1"/>
  <c r="AG4" i="1" s="1"/>
  <c r="Z4" i="1"/>
  <c r="AA4" i="1" s="1"/>
  <c r="AG2" i="1"/>
  <c r="AT2" i="1" s="1"/>
  <c r="AE7" i="1"/>
  <c r="AF7" i="1" s="1"/>
  <c r="AG7" i="1" s="1"/>
  <c r="Z7" i="1"/>
  <c r="AA7" i="1" s="1"/>
  <c r="AE12" i="1"/>
  <c r="AF12" i="1" s="1"/>
  <c r="AG12" i="1" s="1"/>
  <c r="Z12" i="1"/>
  <c r="AA12" i="1" s="1"/>
  <c r="AE10" i="1"/>
  <c r="AF10" i="1" s="1"/>
  <c r="AG10" i="1" s="1"/>
  <c r="Z10" i="1"/>
  <c r="AA10" i="1" s="1"/>
  <c r="AE6" i="1"/>
  <c r="AF6" i="1" s="1"/>
  <c r="AG6" i="1" s="1"/>
  <c r="Z6" i="1"/>
  <c r="AA6" i="1" s="1"/>
  <c r="AE5" i="1"/>
  <c r="AF5" i="1" s="1"/>
  <c r="AG5" i="1" s="1"/>
  <c r="Z5" i="1"/>
  <c r="AA5" i="1" s="1"/>
  <c r="AE9" i="1"/>
  <c r="AF9" i="1" s="1"/>
  <c r="AG9" i="1" s="1"/>
  <c r="Z9" i="1"/>
  <c r="AA9" i="1" s="1"/>
  <c r="AE8" i="1"/>
  <c r="AF8" i="1" s="1"/>
  <c r="AG8" i="1" s="1"/>
  <c r="Z8" i="1"/>
  <c r="AA8" i="1" s="1"/>
</calcChain>
</file>

<file path=xl/sharedStrings.xml><?xml version="1.0" encoding="utf-8"?>
<sst xmlns="http://schemas.openxmlformats.org/spreadsheetml/2006/main" count="47" uniqueCount="45">
  <si>
    <t>dT[K]</t>
  </si>
  <si>
    <t>f[Hz]</t>
  </si>
  <si>
    <t>FE</t>
  </si>
  <si>
    <t>CB[kg/s]</t>
  </si>
  <si>
    <t>Qc[W]</t>
  </si>
  <si>
    <t>Wpump[W]</t>
  </si>
  <si>
    <t>D [m]</t>
  </si>
  <si>
    <t>L [m]</t>
  </si>
  <si>
    <t>m [kg]</t>
  </si>
  <si>
    <t>d [m]</t>
  </si>
  <si>
    <t>mf [kg/s]</t>
  </si>
  <si>
    <t>cf</t>
  </si>
  <si>
    <t>Ks</t>
  </si>
  <si>
    <t>kf</t>
  </si>
  <si>
    <t>v</t>
  </si>
  <si>
    <t>D</t>
  </si>
  <si>
    <t>K</t>
  </si>
  <si>
    <t>Area</t>
  </si>
  <si>
    <t>h</t>
  </si>
  <si>
    <t>Re</t>
  </si>
  <si>
    <t>h_cas</t>
  </si>
  <si>
    <t>h_eff</t>
  </si>
  <si>
    <t>phi</t>
  </si>
  <si>
    <t>NTU</t>
  </si>
  <si>
    <t>c_f</t>
  </si>
  <si>
    <t>C_s</t>
  </si>
  <si>
    <t>E</t>
  </si>
  <si>
    <t>Qc</t>
  </si>
  <si>
    <t>W_mag_CB</t>
  </si>
  <si>
    <t>W_mag_HB</t>
  </si>
  <si>
    <t>Q_reg_HB</t>
  </si>
  <si>
    <t>Q_pas_CB</t>
  </si>
  <si>
    <t>Q_at_CB</t>
  </si>
  <si>
    <t>Q_cas</t>
  </si>
  <si>
    <t>Wp</t>
  </si>
  <si>
    <t>H [mm]</t>
  </si>
  <si>
    <t>W [mm]</t>
  </si>
  <si>
    <t>T_h</t>
  </si>
  <si>
    <t>N_reg</t>
  </si>
  <si>
    <t>dP</t>
  </si>
  <si>
    <t>Qc_reg</t>
  </si>
  <si>
    <t>Cs_mag</t>
  </si>
  <si>
    <t>Cs_dmag</t>
  </si>
  <si>
    <t>dT_l</t>
  </si>
  <si>
    <t>dT_h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</si>
</sst>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GitHub/Jupyter/Eta/Dimensionless/Add-ins/Convecti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Convection"/>
      <definedName name="HeatTransferArea"/>
      <definedName name="PressureDro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V30"/>
  <sheetViews>
    <sheetView tabSelected="1" topLeftCell="L1" workbookViewId="0">
      <selection activeCell="Q25" sqref="Q25"/>
    </sheetView>
  </sheetViews>
  <sheetFormatPr defaultRowHeight="15" x14ac:dyDescent="0.25"/>
  <cols>
    <col min="10" max="10" width="12" bestFit="1" customWidth="1"/>
    <col min="13" max="13" width="12" bestFit="1" customWidth="1"/>
  </cols>
  <sheetData>
    <row r="1" spans="1:48" s="1" customFormat="1" x14ac:dyDescent="0.25">
      <c r="A1" s="1" t="s">
        <v>38</v>
      </c>
      <c r="B1" s="1" t="s">
        <v>37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4</v>
      </c>
      <c r="I1" s="1" t="s">
        <v>40</v>
      </c>
      <c r="J1" s="1" t="s">
        <v>5</v>
      </c>
      <c r="K1" s="1" t="s">
        <v>35</v>
      </c>
      <c r="L1" s="1" t="s">
        <v>36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41</v>
      </c>
      <c r="T1" s="1" t="s">
        <v>42</v>
      </c>
      <c r="U1" s="1" t="s">
        <v>44</v>
      </c>
      <c r="V1" s="1" t="s">
        <v>43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39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22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</row>
    <row r="2" spans="1:48" s="1" customFormat="1" x14ac:dyDescent="0.25">
      <c r="A2" s="1">
        <v>24</v>
      </c>
      <c r="B2" s="1">
        <v>298</v>
      </c>
      <c r="C2">
        <v>2.42</v>
      </c>
      <c r="D2">
        <v>0.25</v>
      </c>
      <c r="E2">
        <f>1/3</f>
        <v>0.33333333333333331</v>
      </c>
      <c r="F2" s="1">
        <f>G2/3600/8</f>
        <v>1.7361111111111112E-2</v>
      </c>
      <c r="G2">
        <v>500</v>
      </c>
      <c r="H2">
        <f>200</f>
        <v>200</v>
      </c>
      <c r="I2">
        <f>H2/A2</f>
        <v>8.3333333333333339</v>
      </c>
      <c r="J2" s="2">
        <f>AD2*F2*100*2*E2</f>
        <v>0.66671262944956189</v>
      </c>
      <c r="K2" s="2">
        <f>18.6/1000</f>
        <v>1.8600000000000002E-2</v>
      </c>
      <c r="L2" s="2">
        <f>12.5/1000</f>
        <v>1.2500000000000001E-2</v>
      </c>
      <c r="M2" s="1">
        <f>4*(K2*L2)/(2*(K2+L2))</f>
        <v>1.4951768488745982E-2</v>
      </c>
      <c r="N2" s="1">
        <f>100/1000</f>
        <v>0.1</v>
      </c>
      <c r="O2" s="1">
        <f>K2*L2*N2*(1-0.36)*7900</f>
        <v>0.11755200000000005</v>
      </c>
      <c r="P2" s="1">
        <f>(0.25+0.8)/2000</f>
        <v>5.2500000000000008E-4</v>
      </c>
      <c r="Q2" s="1">
        <f>F2</f>
        <v>1.7361111111111112E-2</v>
      </c>
      <c r="R2" s="1">
        <v>3885</v>
      </c>
      <c r="W2" s="1">
        <v>9</v>
      </c>
      <c r="X2" s="1">
        <v>0.5</v>
      </c>
      <c r="Y2" s="1">
        <f>Q2/1000/(K2*L2)</f>
        <v>7.4671445639187567E-2</v>
      </c>
      <c r="Z2" s="1">
        <f t="shared" ref="Z2:Z30" si="0">0.75*1000*R2*Y2*P2/2</f>
        <v>57.113155241935488</v>
      </c>
      <c r="AA2" s="1">
        <f>(1-0.36)*W2+0.36*(Z2+X2)</f>
        <v>26.500735887096774</v>
      </c>
      <c r="AB2" s="1">
        <f>[1]!HeatTransferArea(M2,N2,0.36,P2)</f>
        <v>0.12842421804523763</v>
      </c>
      <c r="AC2" s="1">
        <f>[1]!Convection(M2,Q2,1000,9*10^-4,P2,X2,0.36,7)</f>
        <v>32053.693041096023</v>
      </c>
      <c r="AD2" s="1">
        <f>[1]!PressureDrop(Y2, 1000, 9*10^-4, P2, 0.36,N2)/100/1000</f>
        <v>0.57603971184442149</v>
      </c>
      <c r="AE2" s="1">
        <f t="shared" ref="AE2:AE30" si="1">Y2*P2*1000/(9*10^-4)</f>
        <v>43.558343289526086</v>
      </c>
      <c r="AF2" s="1">
        <f t="shared" ref="AF2:AF30" si="2">0.17*AE2^0.79*X2/P2</f>
        <v>3192.4638736540473</v>
      </c>
      <c r="AG2" s="1">
        <f t="shared" ref="AG2:AG12" si="3">(1/AF2+1.6/1000/0.3+0.8/1000/0.02)^-1</f>
        <v>21.907450606791532</v>
      </c>
      <c r="AH2" s="1">
        <f>F2*E2/(D2*O2)</f>
        <v>0.19691836930165491</v>
      </c>
      <c r="AI2" s="1">
        <f t="shared" ref="AI2:AI30" si="4">AC2*AB2/(Q2*R2)</f>
        <v>61.031840087941895</v>
      </c>
      <c r="AJ2" s="1">
        <f>Q2*R2</f>
        <v>67.447916666666671</v>
      </c>
      <c r="AK2" s="1">
        <f>O2*S2*D2/E2</f>
        <v>0</v>
      </c>
      <c r="AL2" s="1">
        <v>0.82030000000000003</v>
      </c>
      <c r="AM2" s="1" t="e">
        <f>F2*R2/(2*D2*#REF!*#REF!)</f>
        <v>#REF!</v>
      </c>
      <c r="AN2" s="1">
        <f>H2</f>
        <v>200</v>
      </c>
      <c r="AO2" s="1" t="e">
        <f>#REF!*D2*#REF!*#REF!</f>
        <v>#REF!</v>
      </c>
      <c r="AP2" s="1" t="e">
        <f>D2*#REF!*#REF!*#REF!</f>
        <v>#REF!</v>
      </c>
      <c r="AQ2" s="1">
        <f>F2*R2*C2*0.25</f>
        <v>40.805989583333336</v>
      </c>
      <c r="AR2" s="1">
        <f>F2*R2*C2*AL2*0.25</f>
        <v>33.473153255208338</v>
      </c>
      <c r="AS2" s="1" t="e">
        <f>F2*R2*#REF!</f>
        <v>#REF!</v>
      </c>
      <c r="AT2" s="1">
        <f>AG2*(PI()*M2*N2)*(C2/2)*0.5</f>
        <v>6.2257209731985765E-2</v>
      </c>
      <c r="AU2" s="1">
        <f t="shared" ref="AU2" si="5">J2/16*0.5</f>
        <v>2.0834769670298809E-2</v>
      </c>
      <c r="AV2" s="1">
        <f>AA2*(10*28)*10^-6*C2/N2</f>
        <v>0.17956898637096769</v>
      </c>
    </row>
    <row r="3" spans="1:48" x14ac:dyDescent="0.25">
      <c r="A3" s="1">
        <v>24</v>
      </c>
      <c r="B3" s="1">
        <v>298</v>
      </c>
      <c r="C3">
        <v>9.84</v>
      </c>
      <c r="D3">
        <v>0.5</v>
      </c>
      <c r="E3">
        <f t="shared" ref="E3:E30" si="6">1/3</f>
        <v>0.33333333333333331</v>
      </c>
      <c r="F3" s="1">
        <f t="shared" ref="F3:F30" si="7">G3/3600/8</f>
        <v>1.7361111111111112E-2</v>
      </c>
      <c r="G3">
        <v>500</v>
      </c>
      <c r="H3">
        <v>200</v>
      </c>
      <c r="I3">
        <f t="shared" ref="I3:I30" si="8">H3/A3</f>
        <v>8.3333333333333339</v>
      </c>
      <c r="J3" s="2">
        <f t="shared" ref="J3:J30" si="9">AD3*F3*100*2*E3</f>
        <v>0.66671262944956189</v>
      </c>
      <c r="K3" s="2">
        <f t="shared" ref="K3:K30" si="10">18.6/1000</f>
        <v>1.8600000000000002E-2</v>
      </c>
      <c r="L3" s="2">
        <f t="shared" ref="L3:L30" si="11">12.5/1000</f>
        <v>1.2500000000000001E-2</v>
      </c>
      <c r="M3" s="1">
        <f t="shared" ref="M3:M12" si="12">4*(K3*L3)/(2*(K3+L3))</f>
        <v>1.4951768488745982E-2</v>
      </c>
      <c r="N3" s="1">
        <f t="shared" ref="N3:N30" si="13">100/1000</f>
        <v>0.1</v>
      </c>
      <c r="O3" s="1">
        <f t="shared" ref="O3:O12" si="14">K3*L3*N3*(1-0.36)*7900</f>
        <v>0.11755200000000005</v>
      </c>
      <c r="P3" s="1">
        <f t="shared" ref="P3:P30" si="15">(0.25+0.8)/2000</f>
        <v>5.2500000000000008E-4</v>
      </c>
      <c r="Q3" s="1">
        <f t="shared" ref="Q3:Q12" si="16">F3</f>
        <v>1.7361111111111112E-2</v>
      </c>
      <c r="R3" s="1">
        <v>3885</v>
      </c>
      <c r="S3" s="1"/>
      <c r="T3" s="1"/>
      <c r="U3" s="1"/>
      <c r="V3" s="1"/>
      <c r="W3" s="1">
        <v>9</v>
      </c>
      <c r="X3" s="1">
        <v>0.5</v>
      </c>
      <c r="Y3" s="1">
        <f t="shared" ref="Y3:Y30" si="17">F3/1000/(K3*L3)</f>
        <v>7.4671445639187567E-2</v>
      </c>
      <c r="Z3" s="1">
        <f t="shared" si="0"/>
        <v>57.113155241935488</v>
      </c>
      <c r="AA3" s="1">
        <f t="shared" ref="AA3:AA12" si="18">(1-0.36)*W3+0.36*(Z3+X3)</f>
        <v>26.500735887096774</v>
      </c>
      <c r="AB3" s="1">
        <f>[1]!HeatTransferArea(M3,N3,0.36,P3)</f>
        <v>0.12842421804523763</v>
      </c>
      <c r="AC3" s="1">
        <f>[1]!Convection(M3,Q3,1000,9*10^-4,P3,X3,0.36,7)</f>
        <v>32053.693041096023</v>
      </c>
      <c r="AD3" s="1">
        <f>[1]!PressureDrop(Y3, 1000, 9*10^-4, P3, 0.36,N3)/100/1000</f>
        <v>0.57603971184442149</v>
      </c>
      <c r="AE3" s="1">
        <f t="shared" si="1"/>
        <v>43.558343289526086</v>
      </c>
      <c r="AF3" s="1">
        <f t="shared" si="2"/>
        <v>3192.4638736540473</v>
      </c>
      <c r="AG3" s="1">
        <f t="shared" si="3"/>
        <v>21.907450606791532</v>
      </c>
      <c r="AH3" s="1">
        <f t="shared" ref="AH3:AH30" si="19">F3*E3/(D3*O3)</f>
        <v>9.8459184650827453E-2</v>
      </c>
      <c r="AI3" s="1">
        <f t="shared" si="4"/>
        <v>61.031840087941895</v>
      </c>
      <c r="AJ3" s="1">
        <f t="shared" ref="AJ3:AJ30" si="20">Q3*R3</f>
        <v>67.447916666666671</v>
      </c>
      <c r="AN3" s="1">
        <f t="shared" ref="AN3:AN30" si="21">H3</f>
        <v>200</v>
      </c>
    </row>
    <row r="4" spans="1:48" x14ac:dyDescent="0.25">
      <c r="A4" s="1">
        <v>24</v>
      </c>
      <c r="B4" s="1">
        <v>298</v>
      </c>
      <c r="C4">
        <v>15.78</v>
      </c>
      <c r="D4">
        <v>1</v>
      </c>
      <c r="E4">
        <f t="shared" si="6"/>
        <v>0.33333333333333331</v>
      </c>
      <c r="F4" s="1">
        <f t="shared" si="7"/>
        <v>1.7361111111111112E-2</v>
      </c>
      <c r="G4">
        <v>500</v>
      </c>
      <c r="H4">
        <v>200</v>
      </c>
      <c r="I4">
        <f t="shared" si="8"/>
        <v>8.3333333333333339</v>
      </c>
      <c r="J4" s="2">
        <f t="shared" si="9"/>
        <v>0.66671262944956189</v>
      </c>
      <c r="K4" s="2">
        <f t="shared" si="10"/>
        <v>1.8600000000000002E-2</v>
      </c>
      <c r="L4" s="2">
        <f t="shared" si="11"/>
        <v>1.2500000000000001E-2</v>
      </c>
      <c r="M4" s="1">
        <f t="shared" si="12"/>
        <v>1.4951768488745982E-2</v>
      </c>
      <c r="N4" s="1">
        <f t="shared" si="13"/>
        <v>0.1</v>
      </c>
      <c r="O4" s="1">
        <f t="shared" si="14"/>
        <v>0.11755200000000005</v>
      </c>
      <c r="P4" s="1">
        <f t="shared" si="15"/>
        <v>5.2500000000000008E-4</v>
      </c>
      <c r="Q4" s="1">
        <f t="shared" si="16"/>
        <v>1.7361111111111112E-2</v>
      </c>
      <c r="R4" s="1">
        <v>3885</v>
      </c>
      <c r="S4" s="1"/>
      <c r="T4" s="1"/>
      <c r="U4" s="1"/>
      <c r="V4" s="1"/>
      <c r="W4" s="1">
        <v>9</v>
      </c>
      <c r="X4" s="1">
        <v>0.5</v>
      </c>
      <c r="Y4" s="1">
        <f t="shared" si="17"/>
        <v>7.4671445639187567E-2</v>
      </c>
      <c r="Z4" s="1">
        <f t="shared" si="0"/>
        <v>57.113155241935488</v>
      </c>
      <c r="AA4" s="1">
        <f t="shared" si="18"/>
        <v>26.500735887096774</v>
      </c>
      <c r="AB4" s="1">
        <f>[1]!HeatTransferArea(M4,N4,0.36,P4)</f>
        <v>0.12842421804523763</v>
      </c>
      <c r="AC4" s="1">
        <f>[1]!Convection(M4,Q4,1000,9*10^-4,P4,X4,0.36,7)</f>
        <v>32053.693041096023</v>
      </c>
      <c r="AD4" s="1">
        <f>[1]!PressureDrop(Y4, 1000, 9*10^-4, P4, 0.36,N4)/100/1000</f>
        <v>0.57603971184442149</v>
      </c>
      <c r="AE4" s="1">
        <f t="shared" si="1"/>
        <v>43.558343289526086</v>
      </c>
      <c r="AF4" s="1">
        <f t="shared" si="2"/>
        <v>3192.4638736540473</v>
      </c>
      <c r="AG4" s="1">
        <f t="shared" si="3"/>
        <v>21.907450606791532</v>
      </c>
      <c r="AH4" s="1">
        <f t="shared" si="19"/>
        <v>4.9229592325413726E-2</v>
      </c>
      <c r="AI4" s="1">
        <f t="shared" si="4"/>
        <v>61.031840087941895</v>
      </c>
      <c r="AJ4" s="1">
        <f t="shared" si="20"/>
        <v>67.447916666666671</v>
      </c>
      <c r="AN4" s="1">
        <f t="shared" si="21"/>
        <v>200</v>
      </c>
    </row>
    <row r="5" spans="1:48" x14ac:dyDescent="0.25">
      <c r="A5" s="1">
        <v>24</v>
      </c>
      <c r="B5" s="1">
        <v>298</v>
      </c>
      <c r="C5">
        <v>17.52</v>
      </c>
      <c r="D5">
        <v>1.5</v>
      </c>
      <c r="E5">
        <f t="shared" si="6"/>
        <v>0.33333333333333331</v>
      </c>
      <c r="F5" s="1">
        <f t="shared" si="7"/>
        <v>1.7361111111111112E-2</v>
      </c>
      <c r="G5">
        <v>500</v>
      </c>
      <c r="H5">
        <v>200</v>
      </c>
      <c r="I5">
        <f t="shared" si="8"/>
        <v>8.3333333333333339</v>
      </c>
      <c r="J5" s="2">
        <f t="shared" si="9"/>
        <v>0.66671262944956189</v>
      </c>
      <c r="K5" s="2">
        <f t="shared" si="10"/>
        <v>1.8600000000000002E-2</v>
      </c>
      <c r="L5" s="2">
        <f t="shared" si="11"/>
        <v>1.2500000000000001E-2</v>
      </c>
      <c r="M5" s="1">
        <f t="shared" si="12"/>
        <v>1.4951768488745982E-2</v>
      </c>
      <c r="N5" s="1">
        <f t="shared" si="13"/>
        <v>0.1</v>
      </c>
      <c r="O5" s="1">
        <f t="shared" si="14"/>
        <v>0.11755200000000005</v>
      </c>
      <c r="P5" s="1">
        <f t="shared" si="15"/>
        <v>5.2500000000000008E-4</v>
      </c>
      <c r="Q5" s="1">
        <f t="shared" si="16"/>
        <v>1.7361111111111112E-2</v>
      </c>
      <c r="R5" s="1">
        <v>3885</v>
      </c>
      <c r="S5" s="1"/>
      <c r="T5" s="1"/>
      <c r="U5" s="1"/>
      <c r="V5" s="1"/>
      <c r="W5" s="1">
        <v>9</v>
      </c>
      <c r="X5" s="1">
        <v>0.5</v>
      </c>
      <c r="Y5" s="1">
        <f t="shared" si="17"/>
        <v>7.4671445639187567E-2</v>
      </c>
      <c r="Z5" s="1">
        <f t="shared" si="0"/>
        <v>57.113155241935488</v>
      </c>
      <c r="AA5" s="1">
        <f t="shared" si="18"/>
        <v>26.500735887096774</v>
      </c>
      <c r="AB5" s="1">
        <f>[1]!HeatTransferArea(M5,N5,0.36,P5)</f>
        <v>0.12842421804523763</v>
      </c>
      <c r="AC5" s="1">
        <f>[1]!Convection(M5,Q5,1000,9*10^-4,P5,X5,0.36,7)</f>
        <v>32053.693041096023</v>
      </c>
      <c r="AD5" s="1">
        <f>[1]!PressureDrop(Y5, 1000, 9*10^-4, P5, 0.36,N5)/100/1000</f>
        <v>0.57603971184442149</v>
      </c>
      <c r="AE5" s="1">
        <f t="shared" si="1"/>
        <v>43.558343289526086</v>
      </c>
      <c r="AF5" s="1">
        <f t="shared" si="2"/>
        <v>3192.4638736540473</v>
      </c>
      <c r="AG5" s="1">
        <f t="shared" si="3"/>
        <v>21.907450606791532</v>
      </c>
      <c r="AH5" s="1">
        <f t="shared" si="19"/>
        <v>3.2819728216942484E-2</v>
      </c>
      <c r="AI5" s="1">
        <f t="shared" si="4"/>
        <v>61.031840087941895</v>
      </c>
      <c r="AJ5" s="1">
        <f t="shared" si="20"/>
        <v>67.447916666666671</v>
      </c>
      <c r="AN5" s="1">
        <f t="shared" si="21"/>
        <v>200</v>
      </c>
    </row>
    <row r="6" spans="1:48" x14ac:dyDescent="0.25">
      <c r="A6" s="1">
        <v>24</v>
      </c>
      <c r="B6" s="1">
        <v>298</v>
      </c>
      <c r="C6">
        <v>18.899999999999999</v>
      </c>
      <c r="D6">
        <v>2.25</v>
      </c>
      <c r="E6">
        <f t="shared" si="6"/>
        <v>0.33333333333333331</v>
      </c>
      <c r="F6" s="1">
        <f t="shared" si="7"/>
        <v>1.7361111111111112E-2</v>
      </c>
      <c r="G6">
        <v>500</v>
      </c>
      <c r="H6">
        <v>200</v>
      </c>
      <c r="I6">
        <f t="shared" si="8"/>
        <v>8.3333333333333339</v>
      </c>
      <c r="J6" s="2">
        <f t="shared" si="9"/>
        <v>0.66671262944956189</v>
      </c>
      <c r="K6" s="2">
        <f t="shared" si="10"/>
        <v>1.8600000000000002E-2</v>
      </c>
      <c r="L6" s="2">
        <f t="shared" si="11"/>
        <v>1.2500000000000001E-2</v>
      </c>
      <c r="M6" s="1">
        <f t="shared" si="12"/>
        <v>1.4951768488745982E-2</v>
      </c>
      <c r="N6" s="1">
        <f t="shared" si="13"/>
        <v>0.1</v>
      </c>
      <c r="O6" s="1">
        <f t="shared" si="14"/>
        <v>0.11755200000000005</v>
      </c>
      <c r="P6" s="1">
        <f t="shared" si="15"/>
        <v>5.2500000000000008E-4</v>
      </c>
      <c r="Q6" s="1">
        <f t="shared" si="16"/>
        <v>1.7361111111111112E-2</v>
      </c>
      <c r="R6" s="1">
        <v>3885</v>
      </c>
      <c r="S6" s="1"/>
      <c r="T6" s="1"/>
      <c r="U6" s="1"/>
      <c r="V6" s="1"/>
      <c r="W6" s="1">
        <v>9</v>
      </c>
      <c r="X6" s="1">
        <v>0.5</v>
      </c>
      <c r="Y6" s="1">
        <f t="shared" si="17"/>
        <v>7.4671445639187567E-2</v>
      </c>
      <c r="Z6" s="1">
        <f t="shared" si="0"/>
        <v>57.113155241935488</v>
      </c>
      <c r="AA6" s="1">
        <f t="shared" si="18"/>
        <v>26.500735887096774</v>
      </c>
      <c r="AB6" s="1">
        <f>[1]!HeatTransferArea(M6,N6,0.36,P6)</f>
        <v>0.12842421804523763</v>
      </c>
      <c r="AC6" s="1">
        <f>[1]!Convection(M6,Q6,1000,9*10^-4,P6,X6,0.36,7)</f>
        <v>32053.693041096023</v>
      </c>
      <c r="AD6" s="1">
        <f>[1]!PressureDrop(Y6, 1000, 9*10^-4, P6, 0.36,N6)/100/1000</f>
        <v>0.57603971184442149</v>
      </c>
      <c r="AE6" s="1">
        <f t="shared" si="1"/>
        <v>43.558343289526086</v>
      </c>
      <c r="AF6" s="1">
        <f t="shared" si="2"/>
        <v>3192.4638736540473</v>
      </c>
      <c r="AG6" s="1">
        <f t="shared" si="3"/>
        <v>21.907450606791532</v>
      </c>
      <c r="AH6" s="1">
        <f t="shared" si="19"/>
        <v>2.1879818811294988E-2</v>
      </c>
      <c r="AI6" s="1">
        <f t="shared" si="4"/>
        <v>61.031840087941895</v>
      </c>
      <c r="AJ6" s="1">
        <f t="shared" si="20"/>
        <v>67.447916666666671</v>
      </c>
      <c r="AN6" s="1">
        <f t="shared" si="21"/>
        <v>200</v>
      </c>
    </row>
    <row r="7" spans="1:48" x14ac:dyDescent="0.25">
      <c r="A7" s="1">
        <v>24</v>
      </c>
      <c r="B7" s="1">
        <v>298</v>
      </c>
      <c r="C7">
        <v>18.739999999999998</v>
      </c>
      <c r="D7">
        <v>3</v>
      </c>
      <c r="E7">
        <f t="shared" si="6"/>
        <v>0.33333333333333331</v>
      </c>
      <c r="F7" s="1">
        <f t="shared" si="7"/>
        <v>1.7361111111111112E-2</v>
      </c>
      <c r="G7">
        <v>500</v>
      </c>
      <c r="H7">
        <v>200</v>
      </c>
      <c r="I7">
        <f t="shared" si="8"/>
        <v>8.3333333333333339</v>
      </c>
      <c r="J7" s="2">
        <f t="shared" si="9"/>
        <v>0.66671262944956189</v>
      </c>
      <c r="K7" s="2">
        <f t="shared" si="10"/>
        <v>1.8600000000000002E-2</v>
      </c>
      <c r="L7" s="2">
        <f t="shared" si="11"/>
        <v>1.2500000000000001E-2</v>
      </c>
      <c r="M7" s="1">
        <f t="shared" si="12"/>
        <v>1.4951768488745982E-2</v>
      </c>
      <c r="N7" s="1">
        <f t="shared" si="13"/>
        <v>0.1</v>
      </c>
      <c r="O7" s="1">
        <f t="shared" si="14"/>
        <v>0.11755200000000005</v>
      </c>
      <c r="P7" s="1">
        <f t="shared" si="15"/>
        <v>5.2500000000000008E-4</v>
      </c>
      <c r="Q7" s="1">
        <f t="shared" si="16"/>
        <v>1.7361111111111112E-2</v>
      </c>
      <c r="R7" s="1">
        <v>3885</v>
      </c>
      <c r="S7" s="1"/>
      <c r="T7" s="1"/>
      <c r="U7" s="1"/>
      <c r="V7" s="1"/>
      <c r="W7" s="1">
        <v>9</v>
      </c>
      <c r="X7" s="1">
        <v>0.5</v>
      </c>
      <c r="Y7" s="1">
        <f t="shared" si="17"/>
        <v>7.4671445639187567E-2</v>
      </c>
      <c r="Z7" s="1">
        <f t="shared" si="0"/>
        <v>57.113155241935488</v>
      </c>
      <c r="AA7" s="1">
        <f t="shared" si="18"/>
        <v>26.500735887096774</v>
      </c>
      <c r="AB7" s="1">
        <f>[1]!HeatTransferArea(M7,N7,0.36,P7)</f>
        <v>0.12842421804523763</v>
      </c>
      <c r="AC7" s="1">
        <f>[1]!Convection(M7,Q7,1000,9*10^-4,P7,X7,0.36,7)</f>
        <v>32053.693041096023</v>
      </c>
      <c r="AD7" s="1">
        <f>[1]!PressureDrop(Y7, 1000, 9*10^-4, P7, 0.36,N7)/100/1000</f>
        <v>0.57603971184442149</v>
      </c>
      <c r="AE7" s="1">
        <f t="shared" si="1"/>
        <v>43.558343289526086</v>
      </c>
      <c r="AF7" s="1">
        <f t="shared" si="2"/>
        <v>3192.4638736540473</v>
      </c>
      <c r="AG7" s="1">
        <f t="shared" si="3"/>
        <v>21.907450606791532</v>
      </c>
      <c r="AH7" s="1">
        <f t="shared" si="19"/>
        <v>1.6409864108471242E-2</v>
      </c>
      <c r="AI7" s="1">
        <f t="shared" si="4"/>
        <v>61.031840087941895</v>
      </c>
      <c r="AJ7" s="1">
        <f t="shared" si="20"/>
        <v>67.447916666666671</v>
      </c>
      <c r="AN7" s="1">
        <f t="shared" si="21"/>
        <v>200</v>
      </c>
    </row>
    <row r="8" spans="1:48" x14ac:dyDescent="0.25">
      <c r="A8" s="1">
        <v>24</v>
      </c>
      <c r="B8" s="1">
        <v>298</v>
      </c>
      <c r="C8">
        <v>18.34</v>
      </c>
      <c r="D8">
        <v>4</v>
      </c>
      <c r="E8">
        <f t="shared" si="6"/>
        <v>0.33333333333333331</v>
      </c>
      <c r="F8" s="1">
        <f t="shared" si="7"/>
        <v>1.7361111111111112E-2</v>
      </c>
      <c r="G8">
        <v>500</v>
      </c>
      <c r="H8">
        <v>200</v>
      </c>
      <c r="I8">
        <f t="shared" si="8"/>
        <v>8.3333333333333339</v>
      </c>
      <c r="J8" s="2">
        <f t="shared" si="9"/>
        <v>0.66671262944956189</v>
      </c>
      <c r="K8" s="2">
        <f t="shared" si="10"/>
        <v>1.8600000000000002E-2</v>
      </c>
      <c r="L8" s="2">
        <f t="shared" si="11"/>
        <v>1.2500000000000001E-2</v>
      </c>
      <c r="M8" s="1">
        <f t="shared" si="12"/>
        <v>1.4951768488745982E-2</v>
      </c>
      <c r="N8" s="1">
        <f t="shared" si="13"/>
        <v>0.1</v>
      </c>
      <c r="O8" s="1">
        <f t="shared" si="14"/>
        <v>0.11755200000000005</v>
      </c>
      <c r="P8" s="1">
        <f t="shared" si="15"/>
        <v>5.2500000000000008E-4</v>
      </c>
      <c r="Q8" s="1">
        <f t="shared" si="16"/>
        <v>1.7361111111111112E-2</v>
      </c>
      <c r="R8" s="1">
        <v>3885</v>
      </c>
      <c r="S8" s="1"/>
      <c r="T8" s="1"/>
      <c r="U8" s="1"/>
      <c r="V8" s="1"/>
      <c r="W8" s="1">
        <v>9</v>
      </c>
      <c r="X8" s="1">
        <v>0.5</v>
      </c>
      <c r="Y8" s="1">
        <f t="shared" si="17"/>
        <v>7.4671445639187567E-2</v>
      </c>
      <c r="Z8" s="1">
        <f t="shared" si="0"/>
        <v>57.113155241935488</v>
      </c>
      <c r="AA8" s="1">
        <f t="shared" si="18"/>
        <v>26.500735887096774</v>
      </c>
      <c r="AB8" s="1">
        <f>[1]!HeatTransferArea(M8,N8,0.36,P8)</f>
        <v>0.12842421804523763</v>
      </c>
      <c r="AC8" s="1">
        <f>[1]!Convection(M8,Q8,1000,9*10^-4,P8,X8,0.36,7)</f>
        <v>32053.693041096023</v>
      </c>
      <c r="AD8" s="1">
        <f>[1]!PressureDrop(Y8, 1000, 9*10^-4, P8, 0.36,N8)/100/1000</f>
        <v>0.57603971184442149</v>
      </c>
      <c r="AE8" s="1">
        <f t="shared" si="1"/>
        <v>43.558343289526086</v>
      </c>
      <c r="AF8" s="1">
        <f t="shared" si="2"/>
        <v>3192.4638736540473</v>
      </c>
      <c r="AG8" s="1">
        <f t="shared" si="3"/>
        <v>21.907450606791532</v>
      </c>
      <c r="AH8" s="1">
        <f t="shared" si="19"/>
        <v>1.2307398081353432E-2</v>
      </c>
      <c r="AI8" s="1">
        <f t="shared" si="4"/>
        <v>61.031840087941895</v>
      </c>
      <c r="AJ8" s="1">
        <f t="shared" si="20"/>
        <v>67.447916666666671</v>
      </c>
      <c r="AN8" s="1">
        <f t="shared" si="21"/>
        <v>200</v>
      </c>
    </row>
    <row r="9" spans="1:48" x14ac:dyDescent="0.25">
      <c r="A9" s="1">
        <v>24</v>
      </c>
      <c r="B9" s="1">
        <v>298</v>
      </c>
      <c r="C9">
        <v>17.690000000000001</v>
      </c>
      <c r="D9">
        <v>5</v>
      </c>
      <c r="E9">
        <f t="shared" si="6"/>
        <v>0.33333333333333331</v>
      </c>
      <c r="F9" s="1">
        <f t="shared" si="7"/>
        <v>1.7361111111111112E-2</v>
      </c>
      <c r="G9">
        <v>500</v>
      </c>
      <c r="H9">
        <v>200</v>
      </c>
      <c r="I9">
        <f t="shared" si="8"/>
        <v>8.3333333333333339</v>
      </c>
      <c r="J9" s="2">
        <f t="shared" si="9"/>
        <v>0.66671262944956189</v>
      </c>
      <c r="K9" s="2">
        <f t="shared" si="10"/>
        <v>1.8600000000000002E-2</v>
      </c>
      <c r="L9" s="2">
        <f t="shared" si="11"/>
        <v>1.2500000000000001E-2</v>
      </c>
      <c r="M9" s="1">
        <f t="shared" si="12"/>
        <v>1.4951768488745982E-2</v>
      </c>
      <c r="N9" s="1">
        <f t="shared" si="13"/>
        <v>0.1</v>
      </c>
      <c r="O9" s="1">
        <f t="shared" si="14"/>
        <v>0.11755200000000005</v>
      </c>
      <c r="P9" s="1">
        <f t="shared" si="15"/>
        <v>5.2500000000000008E-4</v>
      </c>
      <c r="Q9" s="1">
        <f t="shared" si="16"/>
        <v>1.7361111111111112E-2</v>
      </c>
      <c r="R9" s="1">
        <v>3885</v>
      </c>
      <c r="S9" s="1"/>
      <c r="T9" s="1"/>
      <c r="U9" s="1"/>
      <c r="V9" s="1"/>
      <c r="W9" s="1">
        <v>9</v>
      </c>
      <c r="X9" s="1">
        <v>0.5</v>
      </c>
      <c r="Y9" s="1">
        <f t="shared" si="17"/>
        <v>7.4671445639187567E-2</v>
      </c>
      <c r="Z9" s="1">
        <f t="shared" si="0"/>
        <v>57.113155241935488</v>
      </c>
      <c r="AA9" s="1">
        <f t="shared" si="18"/>
        <v>26.500735887096774</v>
      </c>
      <c r="AB9" s="1">
        <f>[1]!HeatTransferArea(M9,N9,0.36,P9)</f>
        <v>0.12842421804523763</v>
      </c>
      <c r="AC9" s="1">
        <f>[1]!Convection(M9,Q9,1000,9*10^-4,P9,X9,0.36,7)</f>
        <v>32053.693041096023</v>
      </c>
      <c r="AD9" s="1">
        <f>[1]!PressureDrop(Y9, 1000, 9*10^-4, P9, 0.36,N9)/100/1000</f>
        <v>0.57603971184442149</v>
      </c>
      <c r="AE9" s="1">
        <f t="shared" si="1"/>
        <v>43.558343289526086</v>
      </c>
      <c r="AF9" s="1">
        <f t="shared" si="2"/>
        <v>3192.4638736540473</v>
      </c>
      <c r="AG9" s="1">
        <f t="shared" si="3"/>
        <v>21.907450606791532</v>
      </c>
      <c r="AH9" s="1">
        <f t="shared" si="19"/>
        <v>9.8459184650827453E-3</v>
      </c>
      <c r="AI9" s="1">
        <f t="shared" si="4"/>
        <v>61.031840087941895</v>
      </c>
      <c r="AJ9" s="1">
        <f t="shared" si="20"/>
        <v>67.447916666666671</v>
      </c>
      <c r="AN9" s="1">
        <f t="shared" si="21"/>
        <v>200</v>
      </c>
    </row>
    <row r="10" spans="1:48" x14ac:dyDescent="0.25">
      <c r="A10" s="1">
        <v>24</v>
      </c>
      <c r="B10" s="1">
        <v>298</v>
      </c>
      <c r="C10">
        <v>16.760000000000002</v>
      </c>
      <c r="D10">
        <v>6</v>
      </c>
      <c r="E10">
        <f t="shared" si="6"/>
        <v>0.33333333333333331</v>
      </c>
      <c r="F10" s="1">
        <f t="shared" si="7"/>
        <v>1.7361111111111112E-2</v>
      </c>
      <c r="G10">
        <v>500</v>
      </c>
      <c r="H10">
        <v>200</v>
      </c>
      <c r="I10">
        <f t="shared" si="8"/>
        <v>8.3333333333333339</v>
      </c>
      <c r="J10" s="2">
        <f t="shared" si="9"/>
        <v>0.66671262944956189</v>
      </c>
      <c r="K10" s="2">
        <f t="shared" si="10"/>
        <v>1.8600000000000002E-2</v>
      </c>
      <c r="L10" s="2">
        <f t="shared" si="11"/>
        <v>1.2500000000000001E-2</v>
      </c>
      <c r="M10" s="1">
        <f t="shared" si="12"/>
        <v>1.4951768488745982E-2</v>
      </c>
      <c r="N10" s="1">
        <f t="shared" si="13"/>
        <v>0.1</v>
      </c>
      <c r="O10" s="1">
        <f t="shared" si="14"/>
        <v>0.11755200000000005</v>
      </c>
      <c r="P10" s="1">
        <f t="shared" si="15"/>
        <v>5.2500000000000008E-4</v>
      </c>
      <c r="Q10" s="1">
        <f t="shared" si="16"/>
        <v>1.7361111111111112E-2</v>
      </c>
      <c r="R10" s="1">
        <v>3885</v>
      </c>
      <c r="S10" s="1"/>
      <c r="T10" s="1"/>
      <c r="U10" s="1"/>
      <c r="V10" s="1"/>
      <c r="W10" s="1">
        <v>9</v>
      </c>
      <c r="X10" s="1">
        <v>0.5</v>
      </c>
      <c r="Y10" s="1">
        <f t="shared" si="17"/>
        <v>7.4671445639187567E-2</v>
      </c>
      <c r="Z10" s="1">
        <f t="shared" si="0"/>
        <v>57.113155241935488</v>
      </c>
      <c r="AA10" s="1">
        <f t="shared" si="18"/>
        <v>26.500735887096774</v>
      </c>
      <c r="AB10" s="1">
        <f>[1]!HeatTransferArea(M10,N10,0.36,P10)</f>
        <v>0.12842421804523763</v>
      </c>
      <c r="AC10" s="1">
        <f>[1]!Convection(M10,Q10,1000,9*10^-4,P10,X10,0.36,7)</f>
        <v>32053.693041096023</v>
      </c>
      <c r="AD10" s="1">
        <f>[1]!PressureDrop(Y10, 1000, 9*10^-4, P10, 0.36,N10)/100/1000</f>
        <v>0.57603971184442149</v>
      </c>
      <c r="AE10" s="1">
        <f t="shared" si="1"/>
        <v>43.558343289526086</v>
      </c>
      <c r="AF10" s="1">
        <f t="shared" si="2"/>
        <v>3192.4638736540473</v>
      </c>
      <c r="AG10" s="1">
        <f t="shared" si="3"/>
        <v>21.907450606791532</v>
      </c>
      <c r="AH10" s="1">
        <f t="shared" si="19"/>
        <v>8.2049320542356211E-3</v>
      </c>
      <c r="AI10" s="1">
        <f t="shared" si="4"/>
        <v>61.031840087941895</v>
      </c>
      <c r="AJ10" s="1">
        <f t="shared" si="20"/>
        <v>67.447916666666671</v>
      </c>
      <c r="AN10" s="1">
        <f t="shared" si="21"/>
        <v>200</v>
      </c>
    </row>
    <row r="11" spans="1:48" x14ac:dyDescent="0.25">
      <c r="A11" s="1">
        <v>24</v>
      </c>
      <c r="B11" s="1">
        <v>298</v>
      </c>
      <c r="C11">
        <v>15.93</v>
      </c>
      <c r="D11">
        <v>7</v>
      </c>
      <c r="E11">
        <f t="shared" si="6"/>
        <v>0.33333333333333331</v>
      </c>
      <c r="F11" s="1">
        <f t="shared" si="7"/>
        <v>1.7361111111111112E-2</v>
      </c>
      <c r="G11">
        <v>500</v>
      </c>
      <c r="H11">
        <v>200</v>
      </c>
      <c r="I11">
        <f t="shared" si="8"/>
        <v>8.3333333333333339</v>
      </c>
      <c r="J11" s="2">
        <f t="shared" si="9"/>
        <v>0.66671262944956189</v>
      </c>
      <c r="K11" s="2">
        <f t="shared" si="10"/>
        <v>1.8600000000000002E-2</v>
      </c>
      <c r="L11" s="2">
        <f t="shared" si="11"/>
        <v>1.2500000000000001E-2</v>
      </c>
      <c r="M11" s="1">
        <f t="shared" si="12"/>
        <v>1.4951768488745982E-2</v>
      </c>
      <c r="N11" s="1">
        <f t="shared" si="13"/>
        <v>0.1</v>
      </c>
      <c r="O11" s="1">
        <f t="shared" si="14"/>
        <v>0.11755200000000005</v>
      </c>
      <c r="P11" s="1">
        <f t="shared" si="15"/>
        <v>5.2500000000000008E-4</v>
      </c>
      <c r="Q11" s="1">
        <f t="shared" si="16"/>
        <v>1.7361111111111112E-2</v>
      </c>
      <c r="R11" s="1">
        <v>3885</v>
      </c>
      <c r="S11" s="1"/>
      <c r="T11" s="1"/>
      <c r="U11" s="1"/>
      <c r="V11" s="1"/>
      <c r="W11" s="1">
        <v>9</v>
      </c>
      <c r="X11" s="1">
        <v>0.5</v>
      </c>
      <c r="Y11" s="1">
        <f t="shared" si="17"/>
        <v>7.4671445639187567E-2</v>
      </c>
      <c r="Z11" s="1">
        <f t="shared" si="0"/>
        <v>57.113155241935488</v>
      </c>
      <c r="AA11" s="1">
        <f t="shared" si="18"/>
        <v>26.500735887096774</v>
      </c>
      <c r="AB11" s="1">
        <f>[1]!HeatTransferArea(M11,N11,0.36,P11)</f>
        <v>0.12842421804523763</v>
      </c>
      <c r="AC11" s="1">
        <f>[1]!Convection(M11,Q11,1000,9*10^-4,P11,X11,0.36,7)</f>
        <v>32053.693041096023</v>
      </c>
      <c r="AD11" s="1">
        <f>[1]!PressureDrop(Y11, 1000, 9*10^-4, P11, 0.36,N11)/100/1000</f>
        <v>0.57603971184442149</v>
      </c>
      <c r="AE11" s="1">
        <f t="shared" si="1"/>
        <v>43.558343289526086</v>
      </c>
      <c r="AF11" s="1">
        <f t="shared" si="2"/>
        <v>3192.4638736540473</v>
      </c>
      <c r="AG11" s="1">
        <f t="shared" si="3"/>
        <v>21.907450606791532</v>
      </c>
      <c r="AH11" s="1">
        <f t="shared" si="19"/>
        <v>7.0327989036305331E-3</v>
      </c>
      <c r="AI11" s="1">
        <f t="shared" si="4"/>
        <v>61.031840087941895</v>
      </c>
      <c r="AJ11" s="1">
        <f t="shared" si="20"/>
        <v>67.447916666666671</v>
      </c>
      <c r="AN11" s="1">
        <f t="shared" si="21"/>
        <v>200</v>
      </c>
    </row>
    <row r="12" spans="1:48" x14ac:dyDescent="0.25">
      <c r="A12" s="1">
        <v>24</v>
      </c>
      <c r="B12" s="1">
        <v>298</v>
      </c>
      <c r="C12">
        <v>14.97</v>
      </c>
      <c r="D12">
        <v>8</v>
      </c>
      <c r="E12">
        <f t="shared" si="6"/>
        <v>0.33333333333333331</v>
      </c>
      <c r="F12" s="1">
        <f t="shared" si="7"/>
        <v>1.7361111111111112E-2</v>
      </c>
      <c r="G12">
        <v>500</v>
      </c>
      <c r="H12">
        <v>200</v>
      </c>
      <c r="I12">
        <f t="shared" si="8"/>
        <v>8.3333333333333339</v>
      </c>
      <c r="J12" s="2">
        <f t="shared" si="9"/>
        <v>0.66671262944956189</v>
      </c>
      <c r="K12" s="2">
        <f t="shared" si="10"/>
        <v>1.8600000000000002E-2</v>
      </c>
      <c r="L12" s="2">
        <f t="shared" si="11"/>
        <v>1.2500000000000001E-2</v>
      </c>
      <c r="M12" s="1">
        <f t="shared" si="12"/>
        <v>1.4951768488745982E-2</v>
      </c>
      <c r="N12" s="1">
        <f t="shared" si="13"/>
        <v>0.1</v>
      </c>
      <c r="O12" s="1">
        <f t="shared" si="14"/>
        <v>0.11755200000000005</v>
      </c>
      <c r="P12" s="1">
        <f t="shared" si="15"/>
        <v>5.2500000000000008E-4</v>
      </c>
      <c r="Q12" s="1">
        <f t="shared" si="16"/>
        <v>1.7361111111111112E-2</v>
      </c>
      <c r="R12" s="1">
        <v>3885</v>
      </c>
      <c r="S12" s="1"/>
      <c r="T12" s="1"/>
      <c r="U12" s="1"/>
      <c r="V12" s="1"/>
      <c r="W12" s="1">
        <v>9</v>
      </c>
      <c r="X12" s="1">
        <v>0.5</v>
      </c>
      <c r="Y12" s="1">
        <f t="shared" si="17"/>
        <v>7.4671445639187567E-2</v>
      </c>
      <c r="Z12" s="1">
        <f t="shared" si="0"/>
        <v>57.113155241935488</v>
      </c>
      <c r="AA12" s="1">
        <f t="shared" si="18"/>
        <v>26.500735887096774</v>
      </c>
      <c r="AB12" s="1">
        <f>[1]!HeatTransferArea(M12,N12,0.36,P12)</f>
        <v>0.12842421804523763</v>
      </c>
      <c r="AC12" s="1">
        <f>[1]!Convection(M12,Q12,1000,9*10^-4,P12,X12,0.36,7)</f>
        <v>32053.693041096023</v>
      </c>
      <c r="AD12" s="1">
        <f>[1]!PressureDrop(Y12, 1000, 9*10^-4, P12, 0.36,N12)/100/1000</f>
        <v>0.57603971184442149</v>
      </c>
      <c r="AE12" s="1">
        <f t="shared" si="1"/>
        <v>43.558343289526086</v>
      </c>
      <c r="AF12" s="1">
        <f t="shared" si="2"/>
        <v>3192.4638736540473</v>
      </c>
      <c r="AG12" s="1">
        <f t="shared" si="3"/>
        <v>21.907450606791532</v>
      </c>
      <c r="AH12" s="1">
        <f t="shared" si="19"/>
        <v>6.1536990406767158E-3</v>
      </c>
      <c r="AI12" s="1">
        <f t="shared" si="4"/>
        <v>61.031840087941895</v>
      </c>
      <c r="AJ12" s="1">
        <f t="shared" si="20"/>
        <v>67.447916666666671</v>
      </c>
      <c r="AN12" s="1">
        <f t="shared" si="21"/>
        <v>200</v>
      </c>
    </row>
    <row r="13" spans="1:48" x14ac:dyDescent="0.25">
      <c r="A13" s="1">
        <v>24</v>
      </c>
      <c r="B13" s="1">
        <v>296</v>
      </c>
      <c r="C13">
        <v>0.19</v>
      </c>
      <c r="D13">
        <v>2</v>
      </c>
      <c r="E13">
        <f t="shared" si="6"/>
        <v>0.33333333333333331</v>
      </c>
      <c r="F13" s="1">
        <f t="shared" si="7"/>
        <v>1.7361111111111112E-2</v>
      </c>
      <c r="G13">
        <v>500</v>
      </c>
      <c r="H13">
        <v>631</v>
      </c>
      <c r="I13">
        <f t="shared" si="8"/>
        <v>26.291666666666668</v>
      </c>
      <c r="J13" s="2">
        <f t="shared" si="9"/>
        <v>0.66671262944956189</v>
      </c>
      <c r="K13" s="2">
        <f t="shared" si="10"/>
        <v>1.8600000000000002E-2</v>
      </c>
      <c r="L13" s="2">
        <f t="shared" si="11"/>
        <v>1.2500000000000001E-2</v>
      </c>
      <c r="M13" s="1">
        <f t="shared" ref="M13:M30" si="22">4*(K13*L13)/(2*(K13+L13))</f>
        <v>1.4951768488745982E-2</v>
      </c>
      <c r="N13" s="1">
        <f t="shared" si="13"/>
        <v>0.1</v>
      </c>
      <c r="O13" s="1">
        <f t="shared" ref="O13:O30" si="23">K13*L13*N13*(1-0.36)*7900</f>
        <v>0.11755200000000005</v>
      </c>
      <c r="P13" s="1">
        <f t="shared" si="15"/>
        <v>5.2500000000000008E-4</v>
      </c>
      <c r="Q13" s="1">
        <f t="shared" ref="Q13:Q30" si="24">F13</f>
        <v>1.7361111111111112E-2</v>
      </c>
      <c r="R13" s="1">
        <v>3885</v>
      </c>
      <c r="S13" s="1"/>
      <c r="T13" s="1"/>
      <c r="U13" s="1"/>
      <c r="V13" s="1"/>
      <c r="W13" s="1">
        <v>9</v>
      </c>
      <c r="X13" s="1">
        <v>0.5</v>
      </c>
      <c r="Y13" s="1">
        <f t="shared" si="17"/>
        <v>7.4671445639187567E-2</v>
      </c>
      <c r="Z13" s="1">
        <f t="shared" si="0"/>
        <v>57.113155241935488</v>
      </c>
      <c r="AA13" s="1">
        <f t="shared" ref="AA13:AA30" si="25">(1-0.36)*W13+0.36*(Z13+X13)</f>
        <v>26.500735887096774</v>
      </c>
      <c r="AB13" s="1">
        <f>[1]!HeatTransferArea(M13,N13,0.36,P13)</f>
        <v>0.12842421804523763</v>
      </c>
      <c r="AC13" s="1">
        <f>[1]!Convection(M13,Q13,1000,9*10^-4,P13,X13,0.36,7)</f>
        <v>32053.693041096023</v>
      </c>
      <c r="AD13" s="1">
        <f>[1]!PressureDrop(Y13, 1000, 9*10^-4, P13, 0.36,N13)/100/1000</f>
        <v>0.57603971184442149</v>
      </c>
      <c r="AE13" s="1">
        <f t="shared" si="1"/>
        <v>43.558343289526086</v>
      </c>
      <c r="AF13" s="1">
        <f t="shared" si="2"/>
        <v>3192.4638736540473</v>
      </c>
      <c r="AG13" s="1">
        <f t="shared" ref="AG13:AG30" si="26">(1/AF13+1.6/1000/0.3+0.8/1000/0.02)^-1</f>
        <v>21.907450606791532</v>
      </c>
      <c r="AH13" s="1">
        <f t="shared" si="19"/>
        <v>2.4614796162706863E-2</v>
      </c>
      <c r="AI13" s="1">
        <f t="shared" si="4"/>
        <v>61.031840087941895</v>
      </c>
      <c r="AJ13" s="1">
        <f t="shared" si="20"/>
        <v>67.447916666666671</v>
      </c>
      <c r="AN13" s="1">
        <f t="shared" si="21"/>
        <v>631</v>
      </c>
    </row>
    <row r="14" spans="1:48" x14ac:dyDescent="0.25">
      <c r="A14" s="1">
        <v>24</v>
      </c>
      <c r="B14" s="1">
        <v>296</v>
      </c>
      <c r="C14">
        <v>11.23</v>
      </c>
      <c r="D14">
        <v>2</v>
      </c>
      <c r="E14">
        <f t="shared" si="6"/>
        <v>0.33333333333333331</v>
      </c>
      <c r="F14" s="1">
        <f t="shared" si="7"/>
        <v>1.7361111111111112E-2</v>
      </c>
      <c r="G14">
        <v>500</v>
      </c>
      <c r="H14">
        <v>400</v>
      </c>
      <c r="I14">
        <f t="shared" si="8"/>
        <v>16.666666666666668</v>
      </c>
      <c r="J14" s="2">
        <f t="shared" si="9"/>
        <v>0.66671262944956189</v>
      </c>
      <c r="K14" s="2">
        <f t="shared" si="10"/>
        <v>1.8600000000000002E-2</v>
      </c>
      <c r="L14" s="2">
        <f t="shared" si="11"/>
        <v>1.2500000000000001E-2</v>
      </c>
      <c r="M14" s="1">
        <f t="shared" si="22"/>
        <v>1.4951768488745982E-2</v>
      </c>
      <c r="N14" s="1">
        <f t="shared" si="13"/>
        <v>0.1</v>
      </c>
      <c r="O14" s="1">
        <f t="shared" si="23"/>
        <v>0.11755200000000005</v>
      </c>
      <c r="P14" s="1">
        <f t="shared" si="15"/>
        <v>5.2500000000000008E-4</v>
      </c>
      <c r="Q14" s="1">
        <f t="shared" si="24"/>
        <v>1.7361111111111112E-2</v>
      </c>
      <c r="R14" s="1">
        <v>3885</v>
      </c>
      <c r="S14" s="1"/>
      <c r="T14" s="1"/>
      <c r="U14" s="1"/>
      <c r="V14" s="1"/>
      <c r="W14" s="1">
        <v>9</v>
      </c>
      <c r="X14" s="1">
        <v>0.5</v>
      </c>
      <c r="Y14" s="1">
        <f t="shared" si="17"/>
        <v>7.4671445639187567E-2</v>
      </c>
      <c r="Z14" s="1">
        <f t="shared" si="0"/>
        <v>57.113155241935488</v>
      </c>
      <c r="AA14" s="1">
        <f t="shared" si="25"/>
        <v>26.500735887096774</v>
      </c>
      <c r="AB14" s="1">
        <f>[1]!HeatTransferArea(M14,N14,0.36,P14)</f>
        <v>0.12842421804523763</v>
      </c>
      <c r="AC14" s="1">
        <f>[1]!Convection(M14,Q14,1000,9*10^-4,P14,X14,0.36,7)</f>
        <v>32053.693041096023</v>
      </c>
      <c r="AD14" s="1">
        <f>[1]!PressureDrop(Y14, 1000, 9*10^-4, P14, 0.36,N14)/100/1000</f>
        <v>0.57603971184442149</v>
      </c>
      <c r="AE14" s="1">
        <f t="shared" si="1"/>
        <v>43.558343289526086</v>
      </c>
      <c r="AF14" s="1">
        <f t="shared" si="2"/>
        <v>3192.4638736540473</v>
      </c>
      <c r="AG14" s="1">
        <f t="shared" si="26"/>
        <v>21.907450606791532</v>
      </c>
      <c r="AH14" s="1">
        <f t="shared" si="19"/>
        <v>2.4614796162706863E-2</v>
      </c>
      <c r="AI14" s="1">
        <f t="shared" si="4"/>
        <v>61.031840087941895</v>
      </c>
      <c r="AJ14" s="1">
        <f t="shared" si="20"/>
        <v>67.447916666666671</v>
      </c>
      <c r="AN14" s="1">
        <f t="shared" si="21"/>
        <v>400</v>
      </c>
    </row>
    <row r="15" spans="1:48" x14ac:dyDescent="0.25">
      <c r="A15" s="1">
        <v>24</v>
      </c>
      <c r="B15" s="1">
        <v>296</v>
      </c>
      <c r="C15">
        <v>15.86</v>
      </c>
      <c r="D15">
        <v>2</v>
      </c>
      <c r="E15">
        <f t="shared" si="6"/>
        <v>0.33333333333333331</v>
      </c>
      <c r="F15" s="1">
        <f t="shared" si="7"/>
        <v>1.7361111111111112E-2</v>
      </c>
      <c r="G15">
        <v>500</v>
      </c>
      <c r="H15">
        <v>200</v>
      </c>
      <c r="I15">
        <f t="shared" si="8"/>
        <v>8.3333333333333339</v>
      </c>
      <c r="J15" s="2">
        <f t="shared" si="9"/>
        <v>0.66671262944956189</v>
      </c>
      <c r="K15" s="2">
        <f t="shared" si="10"/>
        <v>1.8600000000000002E-2</v>
      </c>
      <c r="L15" s="2">
        <f t="shared" si="11"/>
        <v>1.2500000000000001E-2</v>
      </c>
      <c r="M15" s="1">
        <f t="shared" si="22"/>
        <v>1.4951768488745982E-2</v>
      </c>
      <c r="N15" s="1">
        <f t="shared" si="13"/>
        <v>0.1</v>
      </c>
      <c r="O15" s="1">
        <f t="shared" si="23"/>
        <v>0.11755200000000005</v>
      </c>
      <c r="P15" s="1">
        <f t="shared" si="15"/>
        <v>5.2500000000000008E-4</v>
      </c>
      <c r="Q15" s="1">
        <f t="shared" si="24"/>
        <v>1.7361111111111112E-2</v>
      </c>
      <c r="R15" s="1">
        <v>3885</v>
      </c>
      <c r="S15" s="1"/>
      <c r="T15" s="1"/>
      <c r="U15" s="1"/>
      <c r="V15" s="1"/>
      <c r="W15" s="1">
        <v>9</v>
      </c>
      <c r="X15" s="1">
        <v>0.5</v>
      </c>
      <c r="Y15" s="1">
        <f t="shared" si="17"/>
        <v>7.4671445639187567E-2</v>
      </c>
      <c r="Z15" s="1">
        <f t="shared" si="0"/>
        <v>57.113155241935488</v>
      </c>
      <c r="AA15" s="1">
        <f t="shared" si="25"/>
        <v>26.500735887096774</v>
      </c>
      <c r="AB15" s="1">
        <f>[1]!HeatTransferArea(M15,N15,0.36,P15)</f>
        <v>0.12842421804523763</v>
      </c>
      <c r="AC15" s="1">
        <f>[1]!Convection(M15,Q15,1000,9*10^-4,P15,X15,0.36,7)</f>
        <v>32053.693041096023</v>
      </c>
      <c r="AD15" s="1">
        <f>[1]!PressureDrop(Y15, 1000, 9*10^-4, P15, 0.36,N15)/100/1000</f>
        <v>0.57603971184442149</v>
      </c>
      <c r="AE15" s="1">
        <f t="shared" si="1"/>
        <v>43.558343289526086</v>
      </c>
      <c r="AF15" s="1">
        <f t="shared" si="2"/>
        <v>3192.4638736540473</v>
      </c>
      <c r="AG15" s="1">
        <f t="shared" si="26"/>
        <v>21.907450606791532</v>
      </c>
      <c r="AH15" s="1">
        <f t="shared" si="19"/>
        <v>2.4614796162706863E-2</v>
      </c>
      <c r="AI15" s="1">
        <f t="shared" si="4"/>
        <v>61.031840087941895</v>
      </c>
      <c r="AJ15" s="1">
        <f t="shared" si="20"/>
        <v>67.447916666666671</v>
      </c>
      <c r="AN15" s="1">
        <f t="shared" si="21"/>
        <v>200</v>
      </c>
    </row>
    <row r="16" spans="1:48" x14ac:dyDescent="0.25">
      <c r="A16" s="1">
        <v>24</v>
      </c>
      <c r="B16" s="1">
        <v>296</v>
      </c>
      <c r="C16">
        <v>18.52</v>
      </c>
      <c r="D16">
        <v>2</v>
      </c>
      <c r="E16">
        <f t="shared" si="6"/>
        <v>0.33333333333333331</v>
      </c>
      <c r="F16" s="1">
        <f t="shared" si="7"/>
        <v>1.7361111111111112E-2</v>
      </c>
      <c r="G16">
        <v>500</v>
      </c>
      <c r="H16">
        <v>100</v>
      </c>
      <c r="I16">
        <f t="shared" si="8"/>
        <v>4.166666666666667</v>
      </c>
      <c r="J16" s="2">
        <f t="shared" si="9"/>
        <v>0.66671262944956189</v>
      </c>
      <c r="K16" s="2">
        <f t="shared" si="10"/>
        <v>1.8600000000000002E-2</v>
      </c>
      <c r="L16" s="2">
        <f t="shared" si="11"/>
        <v>1.2500000000000001E-2</v>
      </c>
      <c r="M16" s="1">
        <f t="shared" si="22"/>
        <v>1.4951768488745982E-2</v>
      </c>
      <c r="N16" s="1">
        <f t="shared" si="13"/>
        <v>0.1</v>
      </c>
      <c r="O16" s="1">
        <f t="shared" si="23"/>
        <v>0.11755200000000005</v>
      </c>
      <c r="P16" s="1">
        <f t="shared" si="15"/>
        <v>5.2500000000000008E-4</v>
      </c>
      <c r="Q16" s="1">
        <f t="shared" si="24"/>
        <v>1.7361111111111112E-2</v>
      </c>
      <c r="R16" s="1">
        <v>3885</v>
      </c>
      <c r="S16" s="1"/>
      <c r="T16" s="1"/>
      <c r="U16" s="1"/>
      <c r="V16" s="1"/>
      <c r="W16" s="1">
        <v>9</v>
      </c>
      <c r="X16" s="1">
        <v>0.5</v>
      </c>
      <c r="Y16" s="1">
        <f t="shared" si="17"/>
        <v>7.4671445639187567E-2</v>
      </c>
      <c r="Z16" s="1">
        <f t="shared" si="0"/>
        <v>57.113155241935488</v>
      </c>
      <c r="AA16" s="1">
        <f t="shared" si="25"/>
        <v>26.500735887096774</v>
      </c>
      <c r="AB16" s="1">
        <f>[1]!HeatTransferArea(M16,N16,0.36,P16)</f>
        <v>0.12842421804523763</v>
      </c>
      <c r="AC16" s="1">
        <f>[1]!Convection(M16,Q16,1000,9*10^-4,P16,X16,0.36,7)</f>
        <v>32053.693041096023</v>
      </c>
      <c r="AD16" s="1">
        <f>[1]!PressureDrop(Y16, 1000, 9*10^-4, P16, 0.36,N16)/100/1000</f>
        <v>0.57603971184442149</v>
      </c>
      <c r="AE16" s="1">
        <f t="shared" si="1"/>
        <v>43.558343289526086</v>
      </c>
      <c r="AF16" s="1">
        <f t="shared" si="2"/>
        <v>3192.4638736540473</v>
      </c>
      <c r="AG16" s="1">
        <f t="shared" si="26"/>
        <v>21.907450606791532</v>
      </c>
      <c r="AH16" s="1">
        <f t="shared" si="19"/>
        <v>2.4614796162706863E-2</v>
      </c>
      <c r="AI16" s="1">
        <f t="shared" si="4"/>
        <v>61.031840087941895</v>
      </c>
      <c r="AJ16" s="1">
        <f t="shared" si="20"/>
        <v>67.447916666666671</v>
      </c>
      <c r="AN16" s="1">
        <f t="shared" si="21"/>
        <v>100</v>
      </c>
    </row>
    <row r="17" spans="1:40" x14ac:dyDescent="0.25">
      <c r="A17" s="1">
        <v>24</v>
      </c>
      <c r="B17" s="1">
        <v>296</v>
      </c>
      <c r="C17">
        <v>1.07</v>
      </c>
      <c r="D17">
        <v>4</v>
      </c>
      <c r="E17">
        <f t="shared" si="6"/>
        <v>0.33333333333333331</v>
      </c>
      <c r="F17" s="1">
        <f t="shared" si="7"/>
        <v>1.7361111111111112E-2</v>
      </c>
      <c r="G17">
        <v>500</v>
      </c>
      <c r="H17">
        <v>591</v>
      </c>
      <c r="I17">
        <f t="shared" si="8"/>
        <v>24.625</v>
      </c>
      <c r="J17" s="2">
        <f t="shared" si="9"/>
        <v>0.66671262944956189</v>
      </c>
      <c r="K17" s="2">
        <f t="shared" si="10"/>
        <v>1.8600000000000002E-2</v>
      </c>
      <c r="L17" s="2">
        <f t="shared" si="11"/>
        <v>1.2500000000000001E-2</v>
      </c>
      <c r="M17" s="1">
        <f t="shared" si="22"/>
        <v>1.4951768488745982E-2</v>
      </c>
      <c r="N17" s="1">
        <f t="shared" si="13"/>
        <v>0.1</v>
      </c>
      <c r="O17" s="1">
        <f t="shared" si="23"/>
        <v>0.11755200000000005</v>
      </c>
      <c r="P17" s="1">
        <f t="shared" si="15"/>
        <v>5.2500000000000008E-4</v>
      </c>
      <c r="Q17" s="1">
        <f t="shared" si="24"/>
        <v>1.7361111111111112E-2</v>
      </c>
      <c r="R17" s="1">
        <v>3885</v>
      </c>
      <c r="S17" s="1"/>
      <c r="T17" s="1"/>
      <c r="U17" s="1"/>
      <c r="V17" s="1"/>
      <c r="W17" s="1">
        <v>9</v>
      </c>
      <c r="X17" s="1">
        <v>0.5</v>
      </c>
      <c r="Y17" s="1">
        <f t="shared" si="17"/>
        <v>7.4671445639187567E-2</v>
      </c>
      <c r="Z17" s="1">
        <f t="shared" si="0"/>
        <v>57.113155241935488</v>
      </c>
      <c r="AA17" s="1">
        <f t="shared" si="25"/>
        <v>26.500735887096774</v>
      </c>
      <c r="AB17" s="1">
        <f>[1]!HeatTransferArea(M17,N17,0.36,P17)</f>
        <v>0.12842421804523763</v>
      </c>
      <c r="AC17" s="1">
        <f>[1]!Convection(M17,Q17,1000,9*10^-4,P17,X17,0.36,7)</f>
        <v>32053.693041096023</v>
      </c>
      <c r="AD17" s="1">
        <f>[1]!PressureDrop(Y17, 1000, 9*10^-4, P17, 0.36,N17)/100/1000</f>
        <v>0.57603971184442149</v>
      </c>
      <c r="AE17" s="1">
        <f t="shared" si="1"/>
        <v>43.558343289526086</v>
      </c>
      <c r="AF17" s="1">
        <f t="shared" si="2"/>
        <v>3192.4638736540473</v>
      </c>
      <c r="AG17" s="1">
        <f t="shared" si="26"/>
        <v>21.907450606791532</v>
      </c>
      <c r="AH17" s="1">
        <f t="shared" si="19"/>
        <v>1.2307398081353432E-2</v>
      </c>
      <c r="AI17" s="1">
        <f t="shared" si="4"/>
        <v>61.031840087941895</v>
      </c>
      <c r="AJ17" s="1">
        <f t="shared" si="20"/>
        <v>67.447916666666671</v>
      </c>
      <c r="AN17" s="1">
        <f t="shared" si="21"/>
        <v>591</v>
      </c>
    </row>
    <row r="18" spans="1:40" x14ac:dyDescent="0.25">
      <c r="A18" s="1">
        <v>24</v>
      </c>
      <c r="B18" s="1">
        <v>296</v>
      </c>
      <c r="C18">
        <v>10.54</v>
      </c>
      <c r="D18">
        <v>4</v>
      </c>
      <c r="E18">
        <f t="shared" si="6"/>
        <v>0.33333333333333331</v>
      </c>
      <c r="F18" s="1">
        <f t="shared" si="7"/>
        <v>1.7361111111111112E-2</v>
      </c>
      <c r="G18">
        <v>500</v>
      </c>
      <c r="H18">
        <v>400</v>
      </c>
      <c r="I18">
        <f t="shared" si="8"/>
        <v>16.666666666666668</v>
      </c>
      <c r="J18" s="2">
        <f t="shared" si="9"/>
        <v>0.66671262944956189</v>
      </c>
      <c r="K18" s="2">
        <f t="shared" si="10"/>
        <v>1.8600000000000002E-2</v>
      </c>
      <c r="L18" s="2">
        <f t="shared" si="11"/>
        <v>1.2500000000000001E-2</v>
      </c>
      <c r="M18" s="1">
        <f t="shared" si="22"/>
        <v>1.4951768488745982E-2</v>
      </c>
      <c r="N18" s="1">
        <f t="shared" si="13"/>
        <v>0.1</v>
      </c>
      <c r="O18" s="1">
        <f t="shared" si="23"/>
        <v>0.11755200000000005</v>
      </c>
      <c r="P18" s="1">
        <f t="shared" si="15"/>
        <v>5.2500000000000008E-4</v>
      </c>
      <c r="Q18" s="1">
        <f t="shared" si="24"/>
        <v>1.7361111111111112E-2</v>
      </c>
      <c r="R18" s="1">
        <v>3885</v>
      </c>
      <c r="S18" s="1"/>
      <c r="T18" s="1"/>
      <c r="U18" s="1"/>
      <c r="V18" s="1"/>
      <c r="W18" s="1">
        <v>9</v>
      </c>
      <c r="X18" s="1">
        <v>0.5</v>
      </c>
      <c r="Y18" s="1">
        <f t="shared" si="17"/>
        <v>7.4671445639187567E-2</v>
      </c>
      <c r="Z18" s="1">
        <f t="shared" si="0"/>
        <v>57.113155241935488</v>
      </c>
      <c r="AA18" s="1">
        <f t="shared" si="25"/>
        <v>26.500735887096774</v>
      </c>
      <c r="AB18" s="1">
        <f>[1]!HeatTransferArea(M18,N18,0.36,P18)</f>
        <v>0.12842421804523763</v>
      </c>
      <c r="AC18" s="1">
        <f>[1]!Convection(M18,Q18,1000,9*10^-4,P18,X18,0.36,7)</f>
        <v>32053.693041096023</v>
      </c>
      <c r="AD18" s="1">
        <f>[1]!PressureDrop(Y18, 1000, 9*10^-4, P18, 0.36,N18)/100/1000</f>
        <v>0.57603971184442149</v>
      </c>
      <c r="AE18" s="1">
        <f t="shared" si="1"/>
        <v>43.558343289526086</v>
      </c>
      <c r="AF18" s="1">
        <f t="shared" si="2"/>
        <v>3192.4638736540473</v>
      </c>
      <c r="AG18" s="1">
        <f t="shared" si="26"/>
        <v>21.907450606791532</v>
      </c>
      <c r="AH18" s="1">
        <f t="shared" si="19"/>
        <v>1.2307398081353432E-2</v>
      </c>
      <c r="AI18" s="1">
        <f t="shared" si="4"/>
        <v>61.031840087941895</v>
      </c>
      <c r="AJ18" s="1">
        <f t="shared" si="20"/>
        <v>67.447916666666671</v>
      </c>
      <c r="AN18" s="1">
        <f t="shared" si="21"/>
        <v>400</v>
      </c>
    </row>
    <row r="19" spans="1:40" x14ac:dyDescent="0.25">
      <c r="A19" s="1">
        <v>24</v>
      </c>
      <c r="B19" s="1">
        <v>296</v>
      </c>
      <c r="C19">
        <v>16.05</v>
      </c>
      <c r="D19">
        <v>4</v>
      </c>
      <c r="E19">
        <f t="shared" si="6"/>
        <v>0.33333333333333331</v>
      </c>
      <c r="F19" s="1">
        <f t="shared" si="7"/>
        <v>1.7361111111111112E-2</v>
      </c>
      <c r="G19">
        <v>500</v>
      </c>
      <c r="H19">
        <v>200</v>
      </c>
      <c r="I19">
        <f t="shared" si="8"/>
        <v>8.3333333333333339</v>
      </c>
      <c r="J19" s="2">
        <f t="shared" si="9"/>
        <v>0.66671262944956189</v>
      </c>
      <c r="K19" s="2">
        <f t="shared" si="10"/>
        <v>1.8600000000000002E-2</v>
      </c>
      <c r="L19" s="2">
        <f t="shared" si="11"/>
        <v>1.2500000000000001E-2</v>
      </c>
      <c r="M19" s="1">
        <f t="shared" si="22"/>
        <v>1.4951768488745982E-2</v>
      </c>
      <c r="N19" s="1">
        <f t="shared" si="13"/>
        <v>0.1</v>
      </c>
      <c r="O19" s="1">
        <f t="shared" si="23"/>
        <v>0.11755200000000005</v>
      </c>
      <c r="P19" s="1">
        <f t="shared" si="15"/>
        <v>5.2500000000000008E-4</v>
      </c>
      <c r="Q19" s="1">
        <f t="shared" si="24"/>
        <v>1.7361111111111112E-2</v>
      </c>
      <c r="R19" s="1">
        <v>3885</v>
      </c>
      <c r="S19" s="1"/>
      <c r="T19" s="1"/>
      <c r="U19" s="1"/>
      <c r="V19" s="1"/>
      <c r="W19" s="1">
        <v>9</v>
      </c>
      <c r="X19" s="1">
        <v>0.5</v>
      </c>
      <c r="Y19" s="1">
        <f t="shared" si="17"/>
        <v>7.4671445639187567E-2</v>
      </c>
      <c r="Z19" s="1">
        <f t="shared" si="0"/>
        <v>57.113155241935488</v>
      </c>
      <c r="AA19" s="1">
        <f t="shared" si="25"/>
        <v>26.500735887096774</v>
      </c>
      <c r="AB19" s="1">
        <f>[1]!HeatTransferArea(M19,N19,0.36,P19)</f>
        <v>0.12842421804523763</v>
      </c>
      <c r="AC19" s="1">
        <f>[1]!Convection(M19,Q19,1000,9*10^-4,P19,X19,0.36,7)</f>
        <v>32053.693041096023</v>
      </c>
      <c r="AD19" s="1">
        <f>[1]!PressureDrop(Y19, 1000, 9*10^-4, P19, 0.36,N19)/100/1000</f>
        <v>0.57603971184442149</v>
      </c>
      <c r="AE19" s="1">
        <f t="shared" si="1"/>
        <v>43.558343289526086</v>
      </c>
      <c r="AF19" s="1">
        <f t="shared" si="2"/>
        <v>3192.4638736540473</v>
      </c>
      <c r="AG19" s="1">
        <f t="shared" si="26"/>
        <v>21.907450606791532</v>
      </c>
      <c r="AH19" s="1">
        <f t="shared" si="19"/>
        <v>1.2307398081353432E-2</v>
      </c>
      <c r="AI19" s="1">
        <f t="shared" si="4"/>
        <v>61.031840087941895</v>
      </c>
      <c r="AJ19" s="1">
        <f t="shared" si="20"/>
        <v>67.447916666666671</v>
      </c>
      <c r="AN19" s="1">
        <f t="shared" si="21"/>
        <v>200</v>
      </c>
    </row>
    <row r="20" spans="1:40" x14ac:dyDescent="0.25">
      <c r="A20" s="1">
        <v>24</v>
      </c>
      <c r="B20" s="1">
        <v>296</v>
      </c>
      <c r="C20">
        <v>19.149999999999999</v>
      </c>
      <c r="D20">
        <v>4</v>
      </c>
      <c r="E20">
        <f t="shared" si="6"/>
        <v>0.33333333333333331</v>
      </c>
      <c r="F20" s="1">
        <f t="shared" si="7"/>
        <v>1.7361111111111112E-2</v>
      </c>
      <c r="G20">
        <v>500</v>
      </c>
      <c r="H20">
        <v>100</v>
      </c>
      <c r="I20">
        <f t="shared" si="8"/>
        <v>4.166666666666667</v>
      </c>
      <c r="J20" s="2">
        <f t="shared" si="9"/>
        <v>0.66671262944956189</v>
      </c>
      <c r="K20" s="2">
        <f t="shared" si="10"/>
        <v>1.8600000000000002E-2</v>
      </c>
      <c r="L20" s="2">
        <f t="shared" si="11"/>
        <v>1.2500000000000001E-2</v>
      </c>
      <c r="M20" s="1">
        <f t="shared" si="22"/>
        <v>1.4951768488745982E-2</v>
      </c>
      <c r="N20" s="1">
        <f t="shared" si="13"/>
        <v>0.1</v>
      </c>
      <c r="O20" s="1">
        <f t="shared" si="23"/>
        <v>0.11755200000000005</v>
      </c>
      <c r="P20" s="1">
        <f t="shared" si="15"/>
        <v>5.2500000000000008E-4</v>
      </c>
      <c r="Q20" s="1">
        <f t="shared" si="24"/>
        <v>1.7361111111111112E-2</v>
      </c>
      <c r="R20" s="1">
        <v>3885</v>
      </c>
      <c r="S20" s="1"/>
      <c r="T20" s="1"/>
      <c r="U20" s="1"/>
      <c r="V20" s="1"/>
      <c r="W20" s="1">
        <v>9</v>
      </c>
      <c r="X20" s="1">
        <v>0.5</v>
      </c>
      <c r="Y20" s="1">
        <f t="shared" si="17"/>
        <v>7.4671445639187567E-2</v>
      </c>
      <c r="Z20" s="1">
        <f t="shared" si="0"/>
        <v>57.113155241935488</v>
      </c>
      <c r="AA20" s="1">
        <f t="shared" si="25"/>
        <v>26.500735887096774</v>
      </c>
      <c r="AB20" s="1">
        <f>[1]!HeatTransferArea(M20,N20,0.36,P20)</f>
        <v>0.12842421804523763</v>
      </c>
      <c r="AC20" s="1">
        <f>[1]!Convection(M20,Q20,1000,9*10^-4,P20,X20,0.36,7)</f>
        <v>32053.693041096023</v>
      </c>
      <c r="AD20" s="1">
        <f>[1]!PressureDrop(Y20, 1000, 9*10^-4, P20, 0.36,N20)/100/1000</f>
        <v>0.57603971184442149</v>
      </c>
      <c r="AE20" s="1">
        <f t="shared" si="1"/>
        <v>43.558343289526086</v>
      </c>
      <c r="AF20" s="1">
        <f t="shared" si="2"/>
        <v>3192.4638736540473</v>
      </c>
      <c r="AG20" s="1">
        <f t="shared" si="26"/>
        <v>21.907450606791532</v>
      </c>
      <c r="AH20" s="1">
        <f t="shared" si="19"/>
        <v>1.2307398081353432E-2</v>
      </c>
      <c r="AI20" s="1">
        <f t="shared" si="4"/>
        <v>61.031840087941895</v>
      </c>
      <c r="AJ20" s="1">
        <f t="shared" si="20"/>
        <v>67.447916666666671</v>
      </c>
      <c r="AN20" s="1">
        <f t="shared" si="21"/>
        <v>100</v>
      </c>
    </row>
    <row r="21" spans="1:40" x14ac:dyDescent="0.25">
      <c r="A21" s="1">
        <v>24</v>
      </c>
      <c r="B21" s="1">
        <v>296</v>
      </c>
      <c r="C21">
        <v>0.26</v>
      </c>
      <c r="D21">
        <v>6</v>
      </c>
      <c r="E21">
        <f t="shared" si="6"/>
        <v>0.33333333333333331</v>
      </c>
      <c r="F21" s="1">
        <f t="shared" si="7"/>
        <v>1.7361111111111112E-2</v>
      </c>
      <c r="G21">
        <v>500</v>
      </c>
      <c r="H21">
        <v>520</v>
      </c>
      <c r="I21">
        <f t="shared" si="8"/>
        <v>21.666666666666668</v>
      </c>
      <c r="J21" s="2">
        <f t="shared" si="9"/>
        <v>0.66671262944956189</v>
      </c>
      <c r="K21" s="2">
        <f t="shared" si="10"/>
        <v>1.8600000000000002E-2</v>
      </c>
      <c r="L21" s="2">
        <f t="shared" si="11"/>
        <v>1.2500000000000001E-2</v>
      </c>
      <c r="M21" s="1">
        <f t="shared" si="22"/>
        <v>1.4951768488745982E-2</v>
      </c>
      <c r="N21" s="1">
        <f t="shared" si="13"/>
        <v>0.1</v>
      </c>
      <c r="O21" s="1">
        <f t="shared" si="23"/>
        <v>0.11755200000000005</v>
      </c>
      <c r="P21" s="1">
        <f t="shared" si="15"/>
        <v>5.2500000000000008E-4</v>
      </c>
      <c r="Q21" s="1">
        <f t="shared" si="24"/>
        <v>1.7361111111111112E-2</v>
      </c>
      <c r="R21" s="1">
        <v>3885</v>
      </c>
      <c r="S21" s="1"/>
      <c r="T21" s="1"/>
      <c r="U21" s="1"/>
      <c r="V21" s="1"/>
      <c r="W21" s="1">
        <v>9</v>
      </c>
      <c r="X21" s="1">
        <v>0.5</v>
      </c>
      <c r="Y21" s="1">
        <f t="shared" si="17"/>
        <v>7.4671445639187567E-2</v>
      </c>
      <c r="Z21" s="1">
        <f t="shared" si="0"/>
        <v>57.113155241935488</v>
      </c>
      <c r="AA21" s="1">
        <f t="shared" si="25"/>
        <v>26.500735887096774</v>
      </c>
      <c r="AB21" s="1">
        <f>[1]!HeatTransferArea(M21,N21,0.36,P21)</f>
        <v>0.12842421804523763</v>
      </c>
      <c r="AC21" s="1">
        <f>[1]!Convection(M21,Q21,1000,9*10^-4,P21,X21,0.36,7)</f>
        <v>32053.693041096023</v>
      </c>
      <c r="AD21" s="1">
        <f>[1]!PressureDrop(Y21, 1000, 9*10^-4, P21, 0.36,N21)/100/1000</f>
        <v>0.57603971184442149</v>
      </c>
      <c r="AE21" s="1">
        <f t="shared" si="1"/>
        <v>43.558343289526086</v>
      </c>
      <c r="AF21" s="1">
        <f t="shared" si="2"/>
        <v>3192.4638736540473</v>
      </c>
      <c r="AG21" s="1">
        <f t="shared" si="26"/>
        <v>21.907450606791532</v>
      </c>
      <c r="AH21" s="1">
        <f t="shared" si="19"/>
        <v>8.2049320542356211E-3</v>
      </c>
      <c r="AI21" s="1">
        <f t="shared" si="4"/>
        <v>61.031840087941895</v>
      </c>
      <c r="AJ21" s="1">
        <f t="shared" si="20"/>
        <v>67.447916666666671</v>
      </c>
      <c r="AN21" s="1">
        <f t="shared" si="21"/>
        <v>520</v>
      </c>
    </row>
    <row r="22" spans="1:40" x14ac:dyDescent="0.25">
      <c r="A22" s="1">
        <v>24</v>
      </c>
      <c r="B22" s="1">
        <v>296</v>
      </c>
      <c r="C22">
        <v>8.52</v>
      </c>
      <c r="D22">
        <v>6</v>
      </c>
      <c r="E22">
        <f t="shared" si="6"/>
        <v>0.33333333333333331</v>
      </c>
      <c r="F22" s="1">
        <f t="shared" si="7"/>
        <v>1.7361111111111112E-2</v>
      </c>
      <c r="G22">
        <v>500</v>
      </c>
      <c r="H22">
        <v>400</v>
      </c>
      <c r="I22">
        <f t="shared" si="8"/>
        <v>16.666666666666668</v>
      </c>
      <c r="J22" s="2">
        <f t="shared" si="9"/>
        <v>0.66671262944956189</v>
      </c>
      <c r="K22" s="2">
        <f t="shared" si="10"/>
        <v>1.8600000000000002E-2</v>
      </c>
      <c r="L22" s="2">
        <f t="shared" si="11"/>
        <v>1.2500000000000001E-2</v>
      </c>
      <c r="M22" s="1">
        <f t="shared" si="22"/>
        <v>1.4951768488745982E-2</v>
      </c>
      <c r="N22" s="1">
        <f t="shared" si="13"/>
        <v>0.1</v>
      </c>
      <c r="O22" s="1">
        <f t="shared" si="23"/>
        <v>0.11755200000000005</v>
      </c>
      <c r="P22" s="1">
        <f t="shared" si="15"/>
        <v>5.2500000000000008E-4</v>
      </c>
      <c r="Q22" s="1">
        <f t="shared" si="24"/>
        <v>1.7361111111111112E-2</v>
      </c>
      <c r="R22" s="1">
        <v>3885</v>
      </c>
      <c r="S22" s="1"/>
      <c r="T22" s="1"/>
      <c r="U22" s="1"/>
      <c r="V22" s="1"/>
      <c r="W22" s="1">
        <v>9</v>
      </c>
      <c r="X22" s="1">
        <v>0.5</v>
      </c>
      <c r="Y22" s="1">
        <f t="shared" si="17"/>
        <v>7.4671445639187567E-2</v>
      </c>
      <c r="Z22" s="1">
        <f t="shared" si="0"/>
        <v>57.113155241935488</v>
      </c>
      <c r="AA22" s="1">
        <f t="shared" si="25"/>
        <v>26.500735887096774</v>
      </c>
      <c r="AB22" s="1">
        <f>[1]!HeatTransferArea(M22,N22,0.36,P22)</f>
        <v>0.12842421804523763</v>
      </c>
      <c r="AC22" s="1">
        <f>[1]!Convection(M22,Q22,1000,9*10^-4,P22,X22,0.36,7)</f>
        <v>32053.693041096023</v>
      </c>
      <c r="AD22" s="1">
        <f>[1]!PressureDrop(Y22, 1000, 9*10^-4, P22, 0.36,N22)/100/1000</f>
        <v>0.57603971184442149</v>
      </c>
      <c r="AE22" s="1">
        <f t="shared" si="1"/>
        <v>43.558343289526086</v>
      </c>
      <c r="AF22" s="1">
        <f t="shared" si="2"/>
        <v>3192.4638736540473</v>
      </c>
      <c r="AG22" s="1">
        <f t="shared" si="26"/>
        <v>21.907450606791532</v>
      </c>
      <c r="AH22" s="1">
        <f t="shared" si="19"/>
        <v>8.2049320542356211E-3</v>
      </c>
      <c r="AI22" s="1">
        <f t="shared" si="4"/>
        <v>61.031840087941895</v>
      </c>
      <c r="AJ22" s="1">
        <f t="shared" si="20"/>
        <v>67.447916666666671</v>
      </c>
      <c r="AN22" s="1">
        <f t="shared" si="21"/>
        <v>400</v>
      </c>
    </row>
    <row r="23" spans="1:40" x14ac:dyDescent="0.25">
      <c r="A23" s="1">
        <v>24</v>
      </c>
      <c r="B23" s="1">
        <v>296</v>
      </c>
      <c r="C23">
        <v>14.27</v>
      </c>
      <c r="D23">
        <v>6</v>
      </c>
      <c r="E23">
        <f t="shared" si="6"/>
        <v>0.33333333333333331</v>
      </c>
      <c r="F23" s="1">
        <f t="shared" si="7"/>
        <v>1.7361111111111112E-2</v>
      </c>
      <c r="G23">
        <v>500</v>
      </c>
      <c r="H23">
        <v>200</v>
      </c>
      <c r="I23">
        <f t="shared" si="8"/>
        <v>8.3333333333333339</v>
      </c>
      <c r="J23" s="2">
        <f t="shared" si="9"/>
        <v>0.66671262944956189</v>
      </c>
      <c r="K23" s="2">
        <f t="shared" si="10"/>
        <v>1.8600000000000002E-2</v>
      </c>
      <c r="L23" s="2">
        <f t="shared" si="11"/>
        <v>1.2500000000000001E-2</v>
      </c>
      <c r="M23" s="1">
        <f t="shared" si="22"/>
        <v>1.4951768488745982E-2</v>
      </c>
      <c r="N23" s="1">
        <f t="shared" si="13"/>
        <v>0.1</v>
      </c>
      <c r="O23" s="1">
        <f t="shared" si="23"/>
        <v>0.11755200000000005</v>
      </c>
      <c r="P23" s="1">
        <f t="shared" si="15"/>
        <v>5.2500000000000008E-4</v>
      </c>
      <c r="Q23" s="1">
        <f t="shared" si="24"/>
        <v>1.7361111111111112E-2</v>
      </c>
      <c r="R23" s="1">
        <v>3885</v>
      </c>
      <c r="S23" s="1"/>
      <c r="T23" s="1"/>
      <c r="U23" s="1"/>
      <c r="V23" s="1"/>
      <c r="W23" s="1">
        <v>9</v>
      </c>
      <c r="X23" s="1">
        <v>0.5</v>
      </c>
      <c r="Y23" s="1">
        <f t="shared" si="17"/>
        <v>7.4671445639187567E-2</v>
      </c>
      <c r="Z23" s="1">
        <f t="shared" si="0"/>
        <v>57.113155241935488</v>
      </c>
      <c r="AA23" s="1">
        <f t="shared" si="25"/>
        <v>26.500735887096774</v>
      </c>
      <c r="AB23" s="1">
        <f>[1]!HeatTransferArea(M23,N23,0.36,P23)</f>
        <v>0.12842421804523763</v>
      </c>
      <c r="AC23" s="1">
        <f>[1]!Convection(M23,Q23,1000,9*10^-4,P23,X23,0.36,7)</f>
        <v>32053.693041096023</v>
      </c>
      <c r="AD23" s="1">
        <f>[1]!PressureDrop(Y23, 1000, 9*10^-4, P23, 0.36,N23)/100/1000</f>
        <v>0.57603971184442149</v>
      </c>
      <c r="AE23" s="1">
        <f t="shared" si="1"/>
        <v>43.558343289526086</v>
      </c>
      <c r="AF23" s="1">
        <f t="shared" si="2"/>
        <v>3192.4638736540473</v>
      </c>
      <c r="AG23" s="1">
        <f t="shared" si="26"/>
        <v>21.907450606791532</v>
      </c>
      <c r="AH23" s="1">
        <f t="shared" si="19"/>
        <v>8.2049320542356211E-3</v>
      </c>
      <c r="AI23" s="1">
        <f t="shared" si="4"/>
        <v>61.031840087941895</v>
      </c>
      <c r="AJ23" s="1">
        <f t="shared" si="20"/>
        <v>67.447916666666671</v>
      </c>
      <c r="AN23" s="1">
        <f t="shared" si="21"/>
        <v>200</v>
      </c>
    </row>
    <row r="24" spans="1:40" x14ac:dyDescent="0.25">
      <c r="A24" s="1">
        <v>24</v>
      </c>
      <c r="B24" s="1">
        <v>296</v>
      </c>
      <c r="C24">
        <v>17.309999999999999</v>
      </c>
      <c r="D24">
        <v>6</v>
      </c>
      <c r="E24">
        <f t="shared" si="6"/>
        <v>0.33333333333333331</v>
      </c>
      <c r="F24" s="1">
        <f t="shared" si="7"/>
        <v>1.7361111111111112E-2</v>
      </c>
      <c r="G24">
        <v>500</v>
      </c>
      <c r="H24">
        <v>100</v>
      </c>
      <c r="I24">
        <f t="shared" si="8"/>
        <v>4.166666666666667</v>
      </c>
      <c r="J24" s="2">
        <f t="shared" si="9"/>
        <v>0.66671262944956189</v>
      </c>
      <c r="K24" s="2">
        <f t="shared" si="10"/>
        <v>1.8600000000000002E-2</v>
      </c>
      <c r="L24" s="2">
        <f t="shared" si="11"/>
        <v>1.2500000000000001E-2</v>
      </c>
      <c r="M24" s="1">
        <f t="shared" si="22"/>
        <v>1.4951768488745982E-2</v>
      </c>
      <c r="N24" s="1">
        <f t="shared" si="13"/>
        <v>0.1</v>
      </c>
      <c r="O24" s="1">
        <f t="shared" si="23"/>
        <v>0.11755200000000005</v>
      </c>
      <c r="P24" s="1">
        <f t="shared" si="15"/>
        <v>5.2500000000000008E-4</v>
      </c>
      <c r="Q24" s="1">
        <f t="shared" si="24"/>
        <v>1.7361111111111112E-2</v>
      </c>
      <c r="R24" s="1">
        <v>3885</v>
      </c>
      <c r="S24" s="1"/>
      <c r="T24" s="1"/>
      <c r="U24" s="1"/>
      <c r="V24" s="1"/>
      <c r="W24" s="1">
        <v>9</v>
      </c>
      <c r="X24" s="1">
        <v>0.5</v>
      </c>
      <c r="Y24" s="1">
        <f t="shared" si="17"/>
        <v>7.4671445639187567E-2</v>
      </c>
      <c r="Z24" s="1">
        <f t="shared" si="0"/>
        <v>57.113155241935488</v>
      </c>
      <c r="AA24" s="1">
        <f t="shared" si="25"/>
        <v>26.500735887096774</v>
      </c>
      <c r="AB24" s="1">
        <f>[1]!HeatTransferArea(M24,N24,0.36,P24)</f>
        <v>0.12842421804523763</v>
      </c>
      <c r="AC24" s="1">
        <f>[1]!Convection(M24,Q24,1000,9*10^-4,P24,X24,0.36,7)</f>
        <v>32053.693041096023</v>
      </c>
      <c r="AD24" s="1">
        <f>[1]!PressureDrop(Y24, 1000, 9*10^-4, P24, 0.36,N24)/100/1000</f>
        <v>0.57603971184442149</v>
      </c>
      <c r="AE24" s="1">
        <f t="shared" si="1"/>
        <v>43.558343289526086</v>
      </c>
      <c r="AF24" s="1">
        <f t="shared" si="2"/>
        <v>3192.4638736540473</v>
      </c>
      <c r="AG24" s="1">
        <f t="shared" si="26"/>
        <v>21.907450606791532</v>
      </c>
      <c r="AH24" s="1">
        <f t="shared" si="19"/>
        <v>8.2049320542356211E-3</v>
      </c>
      <c r="AI24" s="1">
        <f t="shared" si="4"/>
        <v>61.031840087941895</v>
      </c>
      <c r="AJ24" s="1">
        <f t="shared" si="20"/>
        <v>67.447916666666671</v>
      </c>
      <c r="AN24" s="1">
        <f t="shared" si="21"/>
        <v>100</v>
      </c>
    </row>
    <row r="25" spans="1:40" x14ac:dyDescent="0.25">
      <c r="A25" s="1">
        <v>24</v>
      </c>
      <c r="B25" s="1">
        <v>296</v>
      </c>
      <c r="C25">
        <v>1.52</v>
      </c>
      <c r="D25">
        <v>8</v>
      </c>
      <c r="E25">
        <f t="shared" si="6"/>
        <v>0.33333333333333331</v>
      </c>
      <c r="F25" s="1">
        <f t="shared" si="7"/>
        <v>1.7361111111111112E-2</v>
      </c>
      <c r="G25">
        <v>500</v>
      </c>
      <c r="H25">
        <v>400</v>
      </c>
      <c r="I25">
        <f t="shared" si="8"/>
        <v>16.666666666666668</v>
      </c>
      <c r="J25" s="2">
        <f t="shared" si="9"/>
        <v>0.66671262944956189</v>
      </c>
      <c r="K25" s="2">
        <f t="shared" si="10"/>
        <v>1.8600000000000002E-2</v>
      </c>
      <c r="L25" s="2">
        <f t="shared" si="11"/>
        <v>1.2500000000000001E-2</v>
      </c>
      <c r="M25" s="1">
        <f t="shared" si="22"/>
        <v>1.4951768488745982E-2</v>
      </c>
      <c r="N25" s="1">
        <f t="shared" si="13"/>
        <v>0.1</v>
      </c>
      <c r="O25" s="1">
        <f t="shared" si="23"/>
        <v>0.11755200000000005</v>
      </c>
      <c r="P25" s="1">
        <f t="shared" si="15"/>
        <v>5.2500000000000008E-4</v>
      </c>
      <c r="Q25" s="1">
        <f t="shared" si="24"/>
        <v>1.7361111111111112E-2</v>
      </c>
      <c r="R25" s="1">
        <v>3885</v>
      </c>
      <c r="S25" s="1"/>
      <c r="T25" s="1"/>
      <c r="U25" s="1"/>
      <c r="V25" s="1"/>
      <c r="W25" s="1">
        <v>9</v>
      </c>
      <c r="X25" s="1">
        <v>0.5</v>
      </c>
      <c r="Y25" s="1">
        <f t="shared" si="17"/>
        <v>7.4671445639187567E-2</v>
      </c>
      <c r="Z25" s="1">
        <f t="shared" si="0"/>
        <v>57.113155241935488</v>
      </c>
      <c r="AA25" s="1">
        <f t="shared" si="25"/>
        <v>26.500735887096774</v>
      </c>
      <c r="AB25" s="1">
        <f>[1]!HeatTransferArea(M25,N25,0.36,P25)</f>
        <v>0.12842421804523763</v>
      </c>
      <c r="AC25" s="1">
        <f>[1]!Convection(M25,Q25,1000,9*10^-4,P25,X25,0.36,7)</f>
        <v>32053.693041096023</v>
      </c>
      <c r="AD25" s="1">
        <f>[1]!PressureDrop(Y25, 1000, 9*10^-4, P25, 0.36,N25)/100/1000</f>
        <v>0.57603971184442149</v>
      </c>
      <c r="AE25" s="1">
        <f t="shared" si="1"/>
        <v>43.558343289526086</v>
      </c>
      <c r="AF25" s="1">
        <f t="shared" si="2"/>
        <v>3192.4638736540473</v>
      </c>
      <c r="AG25" s="1">
        <f t="shared" si="26"/>
        <v>21.907450606791532</v>
      </c>
      <c r="AH25" s="1">
        <f t="shared" si="19"/>
        <v>6.1536990406767158E-3</v>
      </c>
      <c r="AI25" s="1">
        <f t="shared" si="4"/>
        <v>61.031840087941895</v>
      </c>
      <c r="AJ25" s="1">
        <f t="shared" si="20"/>
        <v>67.447916666666671</v>
      </c>
      <c r="AN25" s="1">
        <f t="shared" si="21"/>
        <v>400</v>
      </c>
    </row>
    <row r="26" spans="1:40" x14ac:dyDescent="0.25">
      <c r="A26" s="1">
        <v>24</v>
      </c>
      <c r="B26" s="1">
        <v>296</v>
      </c>
      <c r="C26">
        <v>12.63</v>
      </c>
      <c r="D26">
        <v>8</v>
      </c>
      <c r="E26">
        <f t="shared" si="6"/>
        <v>0.33333333333333331</v>
      </c>
      <c r="F26" s="1">
        <f t="shared" si="7"/>
        <v>1.7361111111111112E-2</v>
      </c>
      <c r="G26">
        <v>500</v>
      </c>
      <c r="H26">
        <v>200</v>
      </c>
      <c r="I26">
        <f t="shared" si="8"/>
        <v>8.3333333333333339</v>
      </c>
      <c r="J26" s="2">
        <f t="shared" si="9"/>
        <v>0.66671262944956189</v>
      </c>
      <c r="K26" s="2">
        <f t="shared" si="10"/>
        <v>1.8600000000000002E-2</v>
      </c>
      <c r="L26" s="2">
        <f t="shared" si="11"/>
        <v>1.2500000000000001E-2</v>
      </c>
      <c r="M26" s="1">
        <f t="shared" si="22"/>
        <v>1.4951768488745982E-2</v>
      </c>
      <c r="N26" s="1">
        <f t="shared" si="13"/>
        <v>0.1</v>
      </c>
      <c r="O26" s="1">
        <f t="shared" si="23"/>
        <v>0.11755200000000005</v>
      </c>
      <c r="P26" s="1">
        <f t="shared" si="15"/>
        <v>5.2500000000000008E-4</v>
      </c>
      <c r="Q26" s="1">
        <f t="shared" si="24"/>
        <v>1.7361111111111112E-2</v>
      </c>
      <c r="R26" s="1">
        <v>3885</v>
      </c>
      <c r="S26" s="1"/>
      <c r="T26" s="1"/>
      <c r="U26" s="1"/>
      <c r="V26" s="1"/>
      <c r="W26" s="1">
        <v>9</v>
      </c>
      <c r="X26" s="1">
        <v>0.5</v>
      </c>
      <c r="Y26" s="1">
        <f t="shared" si="17"/>
        <v>7.4671445639187567E-2</v>
      </c>
      <c r="Z26" s="1">
        <f t="shared" si="0"/>
        <v>57.113155241935488</v>
      </c>
      <c r="AA26" s="1">
        <f t="shared" si="25"/>
        <v>26.500735887096774</v>
      </c>
      <c r="AB26" s="1">
        <f>[1]!HeatTransferArea(M26,N26,0.36,P26)</f>
        <v>0.12842421804523763</v>
      </c>
      <c r="AC26" s="1">
        <f>[1]!Convection(M26,Q26,1000,9*10^-4,P26,X26,0.36,7)</f>
        <v>32053.693041096023</v>
      </c>
      <c r="AD26" s="1">
        <f>[1]!PressureDrop(Y26, 1000, 9*10^-4, P26, 0.36,N26)/100/1000</f>
        <v>0.57603971184442149</v>
      </c>
      <c r="AE26" s="1">
        <f t="shared" si="1"/>
        <v>43.558343289526086</v>
      </c>
      <c r="AF26" s="1">
        <f t="shared" si="2"/>
        <v>3192.4638736540473</v>
      </c>
      <c r="AG26" s="1">
        <f t="shared" si="26"/>
        <v>21.907450606791532</v>
      </c>
      <c r="AH26" s="1">
        <f t="shared" si="19"/>
        <v>6.1536990406767158E-3</v>
      </c>
      <c r="AI26" s="1">
        <f t="shared" si="4"/>
        <v>61.031840087941895</v>
      </c>
      <c r="AJ26" s="1">
        <f t="shared" si="20"/>
        <v>67.447916666666671</v>
      </c>
      <c r="AN26" s="1">
        <f t="shared" si="21"/>
        <v>200</v>
      </c>
    </row>
    <row r="27" spans="1:40" x14ac:dyDescent="0.25">
      <c r="A27" s="1">
        <v>24</v>
      </c>
      <c r="B27" s="1">
        <v>296</v>
      </c>
      <c r="C27">
        <v>15.31</v>
      </c>
      <c r="D27">
        <v>8</v>
      </c>
      <c r="E27">
        <f t="shared" si="6"/>
        <v>0.33333333333333331</v>
      </c>
      <c r="F27" s="1">
        <f t="shared" si="7"/>
        <v>1.7361111111111112E-2</v>
      </c>
      <c r="G27">
        <v>500</v>
      </c>
      <c r="H27">
        <v>100</v>
      </c>
      <c r="I27">
        <f t="shared" si="8"/>
        <v>4.166666666666667</v>
      </c>
      <c r="J27" s="2">
        <f t="shared" si="9"/>
        <v>0.66671262944956189</v>
      </c>
      <c r="K27" s="2">
        <f t="shared" si="10"/>
        <v>1.8600000000000002E-2</v>
      </c>
      <c r="L27" s="2">
        <f t="shared" si="11"/>
        <v>1.2500000000000001E-2</v>
      </c>
      <c r="M27" s="1">
        <f t="shared" si="22"/>
        <v>1.4951768488745982E-2</v>
      </c>
      <c r="N27" s="1">
        <f t="shared" si="13"/>
        <v>0.1</v>
      </c>
      <c r="O27" s="1">
        <f t="shared" si="23"/>
        <v>0.11755200000000005</v>
      </c>
      <c r="P27" s="1">
        <f t="shared" si="15"/>
        <v>5.2500000000000008E-4</v>
      </c>
      <c r="Q27" s="1">
        <f t="shared" si="24"/>
        <v>1.7361111111111112E-2</v>
      </c>
      <c r="R27" s="1">
        <v>3885</v>
      </c>
      <c r="S27" s="1"/>
      <c r="T27" s="1"/>
      <c r="U27" s="1"/>
      <c r="V27" s="1"/>
      <c r="W27" s="1">
        <v>9</v>
      </c>
      <c r="X27" s="1">
        <v>0.5</v>
      </c>
      <c r="Y27" s="1">
        <f t="shared" si="17"/>
        <v>7.4671445639187567E-2</v>
      </c>
      <c r="Z27" s="1">
        <f t="shared" si="0"/>
        <v>57.113155241935488</v>
      </c>
      <c r="AA27" s="1">
        <f t="shared" si="25"/>
        <v>26.500735887096774</v>
      </c>
      <c r="AB27" s="1">
        <f>[1]!HeatTransferArea(M27,N27,0.36,P27)</f>
        <v>0.12842421804523763</v>
      </c>
      <c r="AC27" s="1">
        <f>[1]!Convection(M27,Q27,1000,9*10^-4,P27,X27,0.36,7)</f>
        <v>32053.693041096023</v>
      </c>
      <c r="AD27" s="1">
        <f>[1]!PressureDrop(Y27, 1000, 9*10^-4, P27, 0.36,N27)/100/1000</f>
        <v>0.57603971184442149</v>
      </c>
      <c r="AE27" s="1">
        <f t="shared" si="1"/>
        <v>43.558343289526086</v>
      </c>
      <c r="AF27" s="1">
        <f t="shared" si="2"/>
        <v>3192.4638736540473</v>
      </c>
      <c r="AG27" s="1">
        <f t="shared" si="26"/>
        <v>21.907450606791532</v>
      </c>
      <c r="AH27" s="1">
        <f t="shared" si="19"/>
        <v>6.1536990406767158E-3</v>
      </c>
      <c r="AI27" s="1">
        <f t="shared" si="4"/>
        <v>61.031840087941895</v>
      </c>
      <c r="AJ27" s="1">
        <f t="shared" si="20"/>
        <v>67.447916666666671</v>
      </c>
      <c r="AN27" s="1">
        <f t="shared" si="21"/>
        <v>100</v>
      </c>
    </row>
    <row r="28" spans="1:40" x14ac:dyDescent="0.25">
      <c r="A28" s="1">
        <v>24</v>
      </c>
      <c r="B28" s="1">
        <v>296</v>
      </c>
      <c r="C28">
        <v>0.9</v>
      </c>
      <c r="D28">
        <v>10</v>
      </c>
      <c r="E28">
        <f t="shared" si="6"/>
        <v>0.33333333333333331</v>
      </c>
      <c r="F28" s="1">
        <f t="shared" si="7"/>
        <v>1.7361111111111112E-2</v>
      </c>
      <c r="G28">
        <v>500</v>
      </c>
      <c r="H28">
        <v>370</v>
      </c>
      <c r="I28">
        <f t="shared" si="8"/>
        <v>15.416666666666666</v>
      </c>
      <c r="J28" s="2">
        <f t="shared" si="9"/>
        <v>0.66671262944956189</v>
      </c>
      <c r="K28" s="2">
        <f t="shared" si="10"/>
        <v>1.8600000000000002E-2</v>
      </c>
      <c r="L28" s="2">
        <f t="shared" si="11"/>
        <v>1.2500000000000001E-2</v>
      </c>
      <c r="M28" s="1">
        <f t="shared" si="22"/>
        <v>1.4951768488745982E-2</v>
      </c>
      <c r="N28" s="1">
        <f t="shared" si="13"/>
        <v>0.1</v>
      </c>
      <c r="O28" s="1">
        <f t="shared" si="23"/>
        <v>0.11755200000000005</v>
      </c>
      <c r="P28" s="1">
        <f t="shared" si="15"/>
        <v>5.2500000000000008E-4</v>
      </c>
      <c r="Q28" s="1">
        <f t="shared" si="24"/>
        <v>1.7361111111111112E-2</v>
      </c>
      <c r="R28" s="1">
        <v>3885</v>
      </c>
      <c r="S28" s="1"/>
      <c r="T28" s="1"/>
      <c r="U28" s="1"/>
      <c r="V28" s="1"/>
      <c r="W28" s="1">
        <v>9</v>
      </c>
      <c r="X28" s="1">
        <v>0.5</v>
      </c>
      <c r="Y28" s="1">
        <f t="shared" si="17"/>
        <v>7.4671445639187567E-2</v>
      </c>
      <c r="Z28" s="1">
        <f t="shared" si="0"/>
        <v>57.113155241935488</v>
      </c>
      <c r="AA28" s="1">
        <f t="shared" si="25"/>
        <v>26.500735887096774</v>
      </c>
      <c r="AB28" s="1">
        <f>[1]!HeatTransferArea(M28,N28,0.36,P28)</f>
        <v>0.12842421804523763</v>
      </c>
      <c r="AC28" s="1">
        <f>[1]!Convection(M28,Q28,1000,9*10^-4,P28,X28,0.36,7)</f>
        <v>32053.693041096023</v>
      </c>
      <c r="AD28" s="1">
        <f>[1]!PressureDrop(Y28, 1000, 9*10^-4, P28, 0.36,N28)/100/1000</f>
        <v>0.57603971184442149</v>
      </c>
      <c r="AE28" s="1">
        <f t="shared" si="1"/>
        <v>43.558343289526086</v>
      </c>
      <c r="AF28" s="1">
        <f t="shared" si="2"/>
        <v>3192.4638736540473</v>
      </c>
      <c r="AG28" s="1">
        <f t="shared" si="26"/>
        <v>21.907450606791532</v>
      </c>
      <c r="AH28" s="1">
        <f t="shared" si="19"/>
        <v>4.9229592325413726E-3</v>
      </c>
      <c r="AI28" s="1">
        <f t="shared" si="4"/>
        <v>61.031840087941895</v>
      </c>
      <c r="AJ28" s="1">
        <f t="shared" si="20"/>
        <v>67.447916666666671</v>
      </c>
      <c r="AN28" s="1">
        <f t="shared" si="21"/>
        <v>370</v>
      </c>
    </row>
    <row r="29" spans="1:40" x14ac:dyDescent="0.25">
      <c r="A29" s="1">
        <v>24</v>
      </c>
      <c r="B29" s="1">
        <v>296</v>
      </c>
      <c r="C29">
        <v>11.43</v>
      </c>
      <c r="D29">
        <v>10</v>
      </c>
      <c r="E29">
        <f t="shared" si="6"/>
        <v>0.33333333333333331</v>
      </c>
      <c r="F29" s="1">
        <f t="shared" si="7"/>
        <v>1.7361111111111112E-2</v>
      </c>
      <c r="G29">
        <v>500</v>
      </c>
      <c r="H29">
        <v>200</v>
      </c>
      <c r="I29">
        <f t="shared" si="8"/>
        <v>8.3333333333333339</v>
      </c>
      <c r="J29" s="2">
        <f t="shared" si="9"/>
        <v>0.66671262944956189</v>
      </c>
      <c r="K29" s="2">
        <f t="shared" si="10"/>
        <v>1.8600000000000002E-2</v>
      </c>
      <c r="L29" s="2">
        <f t="shared" si="11"/>
        <v>1.2500000000000001E-2</v>
      </c>
      <c r="M29" s="1">
        <f t="shared" si="22"/>
        <v>1.4951768488745982E-2</v>
      </c>
      <c r="N29" s="1">
        <f t="shared" si="13"/>
        <v>0.1</v>
      </c>
      <c r="O29" s="1">
        <f t="shared" si="23"/>
        <v>0.11755200000000005</v>
      </c>
      <c r="P29" s="1">
        <f t="shared" si="15"/>
        <v>5.2500000000000008E-4</v>
      </c>
      <c r="Q29" s="1">
        <f t="shared" si="24"/>
        <v>1.7361111111111112E-2</v>
      </c>
      <c r="R29" s="1">
        <v>3885</v>
      </c>
      <c r="S29" s="1"/>
      <c r="T29" s="1"/>
      <c r="U29" s="1"/>
      <c r="V29" s="1"/>
      <c r="W29" s="1">
        <v>9</v>
      </c>
      <c r="X29" s="1">
        <v>0.5</v>
      </c>
      <c r="Y29" s="1">
        <f t="shared" si="17"/>
        <v>7.4671445639187567E-2</v>
      </c>
      <c r="Z29" s="1">
        <f t="shared" si="0"/>
        <v>57.113155241935488</v>
      </c>
      <c r="AA29" s="1">
        <f t="shared" si="25"/>
        <v>26.500735887096774</v>
      </c>
      <c r="AB29" s="1">
        <f>[1]!HeatTransferArea(M29,N29,0.36,P29)</f>
        <v>0.12842421804523763</v>
      </c>
      <c r="AC29" s="1">
        <f>[1]!Convection(M29,Q29,1000,9*10^-4,P29,X29,0.36,7)</f>
        <v>32053.693041096023</v>
      </c>
      <c r="AD29" s="1">
        <f>[1]!PressureDrop(Y29, 1000, 9*10^-4, P29, 0.36,N29)/100/1000</f>
        <v>0.57603971184442149</v>
      </c>
      <c r="AE29" s="1">
        <f t="shared" si="1"/>
        <v>43.558343289526086</v>
      </c>
      <c r="AF29" s="1">
        <f t="shared" si="2"/>
        <v>3192.4638736540473</v>
      </c>
      <c r="AG29" s="1">
        <f t="shared" si="26"/>
        <v>21.907450606791532</v>
      </c>
      <c r="AH29" s="1">
        <f t="shared" si="19"/>
        <v>4.9229592325413726E-3</v>
      </c>
      <c r="AI29" s="1">
        <f t="shared" si="4"/>
        <v>61.031840087941895</v>
      </c>
      <c r="AJ29" s="1">
        <f t="shared" si="20"/>
        <v>67.447916666666671</v>
      </c>
      <c r="AN29" s="1">
        <f t="shared" si="21"/>
        <v>200</v>
      </c>
    </row>
    <row r="30" spans="1:40" x14ac:dyDescent="0.25">
      <c r="A30" s="1">
        <v>24</v>
      </c>
      <c r="B30" s="1">
        <v>296</v>
      </c>
      <c r="C30">
        <v>14.46</v>
      </c>
      <c r="D30">
        <v>10</v>
      </c>
      <c r="E30">
        <f t="shared" si="6"/>
        <v>0.33333333333333331</v>
      </c>
      <c r="F30" s="1">
        <f t="shared" si="7"/>
        <v>1.7361111111111112E-2</v>
      </c>
      <c r="G30">
        <v>500</v>
      </c>
      <c r="H30">
        <v>100</v>
      </c>
      <c r="I30">
        <f t="shared" si="8"/>
        <v>4.166666666666667</v>
      </c>
      <c r="J30" s="2">
        <f t="shared" si="9"/>
        <v>0.66671262944956189</v>
      </c>
      <c r="K30" s="2">
        <f t="shared" si="10"/>
        <v>1.8600000000000002E-2</v>
      </c>
      <c r="L30" s="2">
        <f t="shared" si="11"/>
        <v>1.2500000000000001E-2</v>
      </c>
      <c r="M30" s="1">
        <f t="shared" si="22"/>
        <v>1.4951768488745982E-2</v>
      </c>
      <c r="N30" s="1">
        <f t="shared" si="13"/>
        <v>0.1</v>
      </c>
      <c r="O30" s="1">
        <f t="shared" si="23"/>
        <v>0.11755200000000005</v>
      </c>
      <c r="P30" s="1">
        <f t="shared" si="15"/>
        <v>5.2500000000000008E-4</v>
      </c>
      <c r="Q30" s="1">
        <f t="shared" si="24"/>
        <v>1.7361111111111112E-2</v>
      </c>
      <c r="R30" s="1">
        <v>3885</v>
      </c>
      <c r="S30" s="1"/>
      <c r="T30" s="1"/>
      <c r="U30" s="1"/>
      <c r="V30" s="1"/>
      <c r="W30" s="1">
        <v>9</v>
      </c>
      <c r="X30" s="1">
        <v>0.5</v>
      </c>
      <c r="Y30" s="1">
        <f t="shared" si="17"/>
        <v>7.4671445639187567E-2</v>
      </c>
      <c r="Z30" s="1">
        <f t="shared" si="0"/>
        <v>57.113155241935488</v>
      </c>
      <c r="AA30" s="1">
        <f t="shared" si="25"/>
        <v>26.500735887096774</v>
      </c>
      <c r="AB30" s="1">
        <f>[1]!HeatTransferArea(M30,N30,0.36,P30)</f>
        <v>0.12842421804523763</v>
      </c>
      <c r="AC30" s="1">
        <f>[1]!Convection(M30,Q30,1000,9*10^-4,P30,X30,0.36,7)</f>
        <v>32053.693041096023</v>
      </c>
      <c r="AD30" s="1">
        <f>[1]!PressureDrop(Y30, 1000, 9*10^-4, P30, 0.36,N30)/100/1000</f>
        <v>0.57603971184442149</v>
      </c>
      <c r="AE30" s="1">
        <f t="shared" si="1"/>
        <v>43.558343289526086</v>
      </c>
      <c r="AF30" s="1">
        <f t="shared" si="2"/>
        <v>3192.4638736540473</v>
      </c>
      <c r="AG30" s="1">
        <f t="shared" si="26"/>
        <v>21.907450606791532</v>
      </c>
      <c r="AH30" s="1">
        <f t="shared" si="19"/>
        <v>4.9229592325413726E-3</v>
      </c>
      <c r="AI30" s="1">
        <f t="shared" si="4"/>
        <v>61.031840087941895</v>
      </c>
      <c r="AJ30" s="1">
        <f t="shared" si="20"/>
        <v>67.447916666666671</v>
      </c>
      <c r="AN30" s="1">
        <f t="shared" si="2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2018-11-01T14:30:20Z</dcterms:modified>
</cp:coreProperties>
</file>