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GitHub\Jupyter\Codemig\Pressure Drop\"/>
    </mc:Choice>
  </mc:AlternateContent>
  <xr:revisionPtr revIDLastSave="0" documentId="13_ncr:1_{74FADFB3-BB03-4B2C-AEB0-3658B108C44B}" xr6:coauthVersionLast="36" xr6:coauthVersionMax="36" xr10:uidLastSave="{00000000-0000-0000-0000-000000000000}"/>
  <bookViews>
    <workbookView xWindow="0" yWindow="0" windowWidth="28800" windowHeight="12225" xr2:uid="{37E2B645-7484-41F6-9679-1137B18F30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I2" i="1" l="1"/>
  <c r="M2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E36" i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20" i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19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A19" i="1"/>
  <c r="B19" i="1"/>
  <c r="F19" i="1" s="1"/>
  <c r="A20" i="1"/>
  <c r="B20" i="1"/>
  <c r="F20" i="1" s="1"/>
  <c r="A21" i="1"/>
  <c r="B21" i="1"/>
  <c r="F21" i="1" s="1"/>
  <c r="A22" i="1"/>
  <c r="B22" i="1"/>
  <c r="F22" i="1" s="1"/>
  <c r="A23" i="1"/>
  <c r="B23" i="1"/>
  <c r="F23" i="1" s="1"/>
  <c r="A24" i="1"/>
  <c r="B24" i="1"/>
  <c r="F24" i="1" s="1"/>
  <c r="A25" i="1"/>
  <c r="B25" i="1"/>
  <c r="F25" i="1" s="1"/>
  <c r="A26" i="1"/>
  <c r="B26" i="1"/>
  <c r="F26" i="1" s="1"/>
  <c r="A27" i="1"/>
  <c r="B27" i="1"/>
  <c r="F27" i="1" s="1"/>
  <c r="A28" i="1"/>
  <c r="B28" i="1"/>
  <c r="F28" i="1" s="1"/>
  <c r="A29" i="1"/>
  <c r="B29" i="1"/>
  <c r="F29" i="1" s="1"/>
  <c r="A30" i="1"/>
  <c r="B30" i="1"/>
  <c r="F30" i="1" s="1"/>
  <c r="A31" i="1"/>
  <c r="B31" i="1"/>
  <c r="F31" i="1" s="1"/>
  <c r="A32" i="1"/>
  <c r="B32" i="1"/>
  <c r="F32" i="1" s="1"/>
  <c r="A33" i="1"/>
  <c r="B33" i="1"/>
  <c r="F33" i="1" s="1"/>
  <c r="A34" i="1"/>
  <c r="B34" i="1"/>
  <c r="F34" i="1" s="1"/>
  <c r="A35" i="1"/>
  <c r="B35" i="1"/>
  <c r="F35" i="1" s="1"/>
  <c r="A36" i="1"/>
  <c r="B36" i="1"/>
  <c r="F36" i="1" s="1"/>
  <c r="A37" i="1"/>
  <c r="B37" i="1"/>
  <c r="F37" i="1" s="1"/>
  <c r="A38" i="1"/>
  <c r="B38" i="1"/>
  <c r="F38" i="1" s="1"/>
  <c r="A39" i="1"/>
  <c r="B39" i="1"/>
  <c r="F39" i="1" s="1"/>
  <c r="A40" i="1"/>
  <c r="B40" i="1"/>
  <c r="F40" i="1" s="1"/>
  <c r="A41" i="1"/>
  <c r="B41" i="1"/>
  <c r="F41" i="1" s="1"/>
  <c r="A42" i="1"/>
  <c r="B42" i="1"/>
  <c r="F42" i="1" s="1"/>
  <c r="A43" i="1"/>
  <c r="B43" i="1"/>
  <c r="F43" i="1" s="1"/>
  <c r="A44" i="1"/>
  <c r="B44" i="1"/>
  <c r="F44" i="1" s="1"/>
  <c r="A45" i="1"/>
  <c r="B45" i="1"/>
  <c r="F45" i="1" s="1"/>
  <c r="A46" i="1"/>
  <c r="B46" i="1"/>
  <c r="F46" i="1" s="1"/>
  <c r="A47" i="1"/>
  <c r="B47" i="1"/>
  <c r="F47" i="1" s="1"/>
  <c r="A48" i="1"/>
  <c r="B48" i="1"/>
  <c r="F48" i="1" s="1"/>
  <c r="A49" i="1"/>
  <c r="B49" i="1"/>
  <c r="F49" i="1" s="1"/>
  <c r="A50" i="1"/>
  <c r="B50" i="1"/>
  <c r="F50" i="1" s="1"/>
  <c r="A51" i="1"/>
  <c r="B51" i="1"/>
  <c r="F51" i="1" s="1"/>
  <c r="A52" i="1"/>
  <c r="B52" i="1"/>
  <c r="F52" i="1" s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B3" i="1"/>
  <c r="B4" i="1"/>
  <c r="F4" i="1" s="1"/>
  <c r="B5" i="1"/>
  <c r="F5" i="1" s="1"/>
  <c r="B6" i="1"/>
  <c r="F6" i="1" s="1"/>
  <c r="B7" i="1"/>
  <c r="F7" i="1" s="1"/>
  <c r="B8" i="1"/>
  <c r="F8" i="1" s="1"/>
  <c r="B9" i="1"/>
  <c r="B10" i="1"/>
  <c r="F10" i="1" s="1"/>
  <c r="B11" i="1"/>
  <c r="B12" i="1"/>
  <c r="F12" i="1" s="1"/>
  <c r="B13" i="1"/>
  <c r="F13" i="1" s="1"/>
  <c r="B14" i="1"/>
  <c r="F14" i="1" s="1"/>
  <c r="B15" i="1"/>
  <c r="F15" i="1" s="1"/>
  <c r="B16" i="1"/>
  <c r="F16" i="1" s="1"/>
  <c r="B17" i="1"/>
  <c r="B18" i="1"/>
  <c r="F18" i="1" s="1"/>
  <c r="B2" i="1"/>
  <c r="F2" i="1" s="1"/>
  <c r="A8" i="1"/>
  <c r="C8" i="1"/>
  <c r="H8" i="1"/>
  <c r="A9" i="1"/>
  <c r="C9" i="1"/>
  <c r="F9" i="1"/>
  <c r="H9" i="1"/>
  <c r="A10" i="1"/>
  <c r="C10" i="1"/>
  <c r="H10" i="1"/>
  <c r="A11" i="1"/>
  <c r="C11" i="1"/>
  <c r="F11" i="1"/>
  <c r="H11" i="1"/>
  <c r="A12" i="1"/>
  <c r="C12" i="1"/>
  <c r="H12" i="1"/>
  <c r="A13" i="1"/>
  <c r="C13" i="1"/>
  <c r="H13" i="1"/>
  <c r="A14" i="1"/>
  <c r="C14" i="1"/>
  <c r="H14" i="1"/>
  <c r="A15" i="1"/>
  <c r="C15" i="1"/>
  <c r="H15" i="1"/>
  <c r="A16" i="1"/>
  <c r="C16" i="1"/>
  <c r="H16" i="1"/>
  <c r="A17" i="1"/>
  <c r="C17" i="1"/>
  <c r="F17" i="1"/>
  <c r="H17" i="1"/>
  <c r="A18" i="1"/>
  <c r="C18" i="1"/>
  <c r="H18" i="1"/>
  <c r="A3" i="1"/>
  <c r="A4" i="1"/>
  <c r="A5" i="1"/>
  <c r="A6" i="1"/>
  <c r="A7" i="1"/>
  <c r="A2" i="1"/>
  <c r="H3" i="1"/>
  <c r="H4" i="1"/>
  <c r="H5" i="1"/>
  <c r="H6" i="1"/>
  <c r="H7" i="1"/>
  <c r="H2" i="1"/>
  <c r="F3" i="1"/>
  <c r="E2" i="1"/>
  <c r="E3" i="1" s="1"/>
  <c r="G3" i="1" s="1"/>
  <c r="C3" i="1"/>
  <c r="C4" i="1"/>
  <c r="C5" i="1"/>
  <c r="C6" i="1"/>
  <c r="C7" i="1"/>
  <c r="C2" i="1"/>
  <c r="K2" i="1" l="1"/>
  <c r="G2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K3" i="1"/>
  <c r="L3" i="1" s="1"/>
  <c r="G7" i="1" l="1"/>
  <c r="I7" i="1" s="1"/>
  <c r="G4" i="1"/>
  <c r="K4" i="1" s="1"/>
  <c r="L4" i="1" s="1"/>
  <c r="G5" i="1"/>
  <c r="I5" i="1" s="1"/>
  <c r="G6" i="1"/>
  <c r="K6" i="1" s="1"/>
  <c r="L6" i="1" s="1"/>
  <c r="G9" i="1"/>
  <c r="I9" i="1" s="1"/>
  <c r="G8" i="1"/>
  <c r="K8" i="1" s="1"/>
  <c r="L8" i="1" s="1"/>
  <c r="G19" i="1"/>
  <c r="G10" i="1"/>
  <c r="I3" i="1"/>
  <c r="K5" i="1"/>
  <c r="L5" i="1" s="1"/>
  <c r="K7" i="1" l="1"/>
  <c r="L7" i="1" s="1"/>
  <c r="K9" i="1"/>
  <c r="L9" i="1" s="1"/>
  <c r="I6" i="1"/>
  <c r="I4" i="1"/>
  <c r="I19" i="1"/>
  <c r="K19" i="1"/>
  <c r="L19" i="1" s="1"/>
  <c r="G20" i="1"/>
  <c r="I8" i="1"/>
  <c r="I10" i="1"/>
  <c r="K10" i="1"/>
  <c r="L10" i="1" s="1"/>
  <c r="G11" i="1"/>
  <c r="I20" i="1" l="1"/>
  <c r="K20" i="1"/>
  <c r="L20" i="1" s="1"/>
  <c r="G21" i="1"/>
  <c r="K11" i="1"/>
  <c r="L11" i="1" s="1"/>
  <c r="I11" i="1"/>
  <c r="G12" i="1"/>
  <c r="I21" i="1" l="1"/>
  <c r="K21" i="1"/>
  <c r="L21" i="1" s="1"/>
  <c r="G22" i="1"/>
  <c r="I12" i="1"/>
  <c r="K12" i="1"/>
  <c r="L12" i="1" s="1"/>
  <c r="G13" i="1"/>
  <c r="I22" i="1" l="1"/>
  <c r="K22" i="1"/>
  <c r="L22" i="1" s="1"/>
  <c r="G23" i="1"/>
  <c r="K13" i="1"/>
  <c r="L13" i="1" s="1"/>
  <c r="I13" i="1"/>
  <c r="G14" i="1"/>
  <c r="I23" i="1" l="1"/>
  <c r="K23" i="1"/>
  <c r="L23" i="1" s="1"/>
  <c r="G24" i="1"/>
  <c r="G15" i="1"/>
  <c r="I14" i="1"/>
  <c r="K14" i="1"/>
  <c r="L14" i="1" s="1"/>
  <c r="I24" i="1" l="1"/>
  <c r="K24" i="1"/>
  <c r="L24" i="1" s="1"/>
  <c r="G25" i="1"/>
  <c r="G16" i="1"/>
  <c r="I15" i="1"/>
  <c r="K15" i="1"/>
  <c r="L15" i="1" s="1"/>
  <c r="I25" i="1" l="1"/>
  <c r="K25" i="1"/>
  <c r="L25" i="1" s="1"/>
  <c r="G26" i="1"/>
  <c r="I16" i="1"/>
  <c r="K16" i="1"/>
  <c r="L16" i="1" s="1"/>
  <c r="G18" i="1"/>
  <c r="G17" i="1"/>
  <c r="I26" i="1" l="1"/>
  <c r="K26" i="1"/>
  <c r="L26" i="1" s="1"/>
  <c r="G27" i="1"/>
  <c r="I17" i="1"/>
  <c r="K17" i="1"/>
  <c r="L17" i="1" s="1"/>
  <c r="I18" i="1"/>
  <c r="K18" i="1"/>
  <c r="L18" i="1" s="1"/>
  <c r="I27" i="1" l="1"/>
  <c r="K27" i="1"/>
  <c r="L27" i="1" s="1"/>
  <c r="G28" i="1"/>
  <c r="I28" i="1" l="1"/>
  <c r="K28" i="1"/>
  <c r="L28" i="1" s="1"/>
  <c r="G29" i="1"/>
  <c r="I29" i="1" l="1"/>
  <c r="K29" i="1"/>
  <c r="L29" i="1" s="1"/>
  <c r="G30" i="1"/>
  <c r="I30" i="1" l="1"/>
  <c r="K30" i="1"/>
  <c r="L30" i="1" s="1"/>
  <c r="G31" i="1"/>
  <c r="I31" i="1" l="1"/>
  <c r="K31" i="1"/>
  <c r="L31" i="1" s="1"/>
  <c r="G32" i="1"/>
  <c r="I32" i="1" l="1"/>
  <c r="K32" i="1"/>
  <c r="L32" i="1" s="1"/>
  <c r="G33" i="1"/>
  <c r="I33" i="1" l="1"/>
  <c r="K33" i="1"/>
  <c r="L33" i="1" s="1"/>
  <c r="G34" i="1"/>
  <c r="I34" i="1" l="1"/>
  <c r="K34" i="1"/>
  <c r="L34" i="1" s="1"/>
  <c r="G35" i="1"/>
  <c r="I35" i="1" l="1"/>
  <c r="K35" i="1"/>
  <c r="L35" i="1" s="1"/>
  <c r="G36" i="1"/>
  <c r="I36" i="1" l="1"/>
  <c r="K36" i="1"/>
  <c r="L36" i="1" s="1"/>
  <c r="G37" i="1"/>
  <c r="I37" i="1" l="1"/>
  <c r="K37" i="1"/>
  <c r="L37" i="1" s="1"/>
  <c r="G38" i="1"/>
  <c r="I38" i="1" l="1"/>
  <c r="K38" i="1"/>
  <c r="L38" i="1" s="1"/>
  <c r="G39" i="1"/>
  <c r="I39" i="1" l="1"/>
  <c r="K39" i="1"/>
  <c r="L39" i="1" s="1"/>
  <c r="G40" i="1"/>
  <c r="I40" i="1" l="1"/>
  <c r="K40" i="1"/>
  <c r="L40" i="1" s="1"/>
  <c r="G41" i="1"/>
  <c r="I41" i="1" l="1"/>
  <c r="K41" i="1"/>
  <c r="L41" i="1" s="1"/>
  <c r="G42" i="1"/>
  <c r="I42" i="1" l="1"/>
  <c r="K42" i="1"/>
  <c r="L42" i="1" s="1"/>
  <c r="G43" i="1"/>
  <c r="I43" i="1" l="1"/>
  <c r="K43" i="1"/>
  <c r="L43" i="1" s="1"/>
  <c r="G44" i="1"/>
  <c r="I44" i="1" l="1"/>
  <c r="K44" i="1"/>
  <c r="L44" i="1" s="1"/>
  <c r="G45" i="1"/>
  <c r="I45" i="1" l="1"/>
  <c r="K45" i="1"/>
  <c r="L45" i="1" s="1"/>
  <c r="G46" i="1"/>
  <c r="I46" i="1" l="1"/>
  <c r="K46" i="1"/>
  <c r="L46" i="1" s="1"/>
  <c r="G47" i="1"/>
  <c r="I47" i="1" l="1"/>
  <c r="K47" i="1"/>
  <c r="L47" i="1" s="1"/>
  <c r="G48" i="1"/>
  <c r="I48" i="1" l="1"/>
  <c r="K48" i="1"/>
  <c r="L48" i="1" s="1"/>
  <c r="G49" i="1"/>
  <c r="I49" i="1" l="1"/>
  <c r="K49" i="1"/>
  <c r="L49" i="1" s="1"/>
  <c r="G50" i="1"/>
  <c r="I50" i="1" l="1"/>
  <c r="K50" i="1"/>
  <c r="L50" i="1" s="1"/>
  <c r="G51" i="1"/>
  <c r="G52" i="1"/>
  <c r="I52" i="1" l="1"/>
  <c r="K52" i="1"/>
  <c r="L52" i="1" s="1"/>
  <c r="I51" i="1"/>
  <c r="K51" i="1"/>
  <c r="L51" i="1" s="1"/>
</calcChain>
</file>

<file path=xl/sharedStrings.xml><?xml version="1.0" encoding="utf-8"?>
<sst xmlns="http://schemas.openxmlformats.org/spreadsheetml/2006/main" count="13" uniqueCount="12">
  <si>
    <t>L</t>
  </si>
  <si>
    <t>dp</t>
  </si>
  <si>
    <t>D</t>
  </si>
  <si>
    <t>mf</t>
  </si>
  <si>
    <t>Ac</t>
  </si>
  <si>
    <t>vs</t>
  </si>
  <si>
    <t>um</t>
  </si>
  <si>
    <t>Re</t>
  </si>
  <si>
    <t>Ep</t>
  </si>
  <si>
    <t>dP</t>
  </si>
  <si>
    <t>f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</si>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</sst>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Planilha1!$L$1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1.7381233595800526E-2"/>
                  <c:y val="-0.485332093904928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Planilha1!$I$2:$I$52</c:f>
              <c:numCache>
                <c:formatCode>General</c:formatCode>
                <c:ptCount val="51"/>
                <c:pt idx="0">
                  <c:v>4.2137676755946725</c:v>
                </c:pt>
                <c:pt idx="1">
                  <c:v>8.4275353511893449</c:v>
                </c:pt>
                <c:pt idx="2">
                  <c:v>12.641303026784016</c:v>
                </c:pt>
                <c:pt idx="3">
                  <c:v>16.85507070237869</c:v>
                </c:pt>
                <c:pt idx="4">
                  <c:v>21.068838377973364</c:v>
                </c:pt>
                <c:pt idx="5">
                  <c:v>25.282606053568031</c:v>
                </c:pt>
                <c:pt idx="6">
                  <c:v>29.496373729162698</c:v>
                </c:pt>
                <c:pt idx="7">
                  <c:v>33.71014140475738</c:v>
                </c:pt>
                <c:pt idx="8">
                  <c:v>37.923909080352047</c:v>
                </c:pt>
                <c:pt idx="9">
                  <c:v>42.137676755946728</c:v>
                </c:pt>
                <c:pt idx="10">
                  <c:v>46.351444431541388</c:v>
                </c:pt>
                <c:pt idx="11">
                  <c:v>50.565212107136063</c:v>
                </c:pt>
                <c:pt idx="12">
                  <c:v>54.77897978273073</c:v>
                </c:pt>
                <c:pt idx="13">
                  <c:v>58.99274745832539</c:v>
                </c:pt>
                <c:pt idx="14">
                  <c:v>63.206515133920064</c:v>
                </c:pt>
                <c:pt idx="15">
                  <c:v>67.420282809514731</c:v>
                </c:pt>
                <c:pt idx="16">
                  <c:v>71.634050485109398</c:v>
                </c:pt>
                <c:pt idx="17">
                  <c:v>6.7420282809514758</c:v>
                </c:pt>
                <c:pt idx="18">
                  <c:v>13.484056561902952</c:v>
                </c:pt>
                <c:pt idx="19">
                  <c:v>20.22608484285443</c:v>
                </c:pt>
                <c:pt idx="20">
                  <c:v>26.968113123805903</c:v>
                </c:pt>
                <c:pt idx="21">
                  <c:v>33.710141404757387</c:v>
                </c:pt>
                <c:pt idx="22">
                  <c:v>40.45216968570886</c:v>
                </c:pt>
                <c:pt idx="23">
                  <c:v>47.194197966660326</c:v>
                </c:pt>
                <c:pt idx="24">
                  <c:v>53.936226247611806</c:v>
                </c:pt>
                <c:pt idx="25">
                  <c:v>60.678254528563279</c:v>
                </c:pt>
                <c:pt idx="26">
                  <c:v>67.420282809514774</c:v>
                </c:pt>
                <c:pt idx="27">
                  <c:v>74.162311090466233</c:v>
                </c:pt>
                <c:pt idx="28">
                  <c:v>80.90433937141772</c:v>
                </c:pt>
                <c:pt idx="29">
                  <c:v>87.646367652369179</c:v>
                </c:pt>
                <c:pt idx="30">
                  <c:v>94.388395933320638</c:v>
                </c:pt>
                <c:pt idx="31">
                  <c:v>101.13042421427211</c:v>
                </c:pt>
                <c:pt idx="32">
                  <c:v>107.87245249522357</c:v>
                </c:pt>
                <c:pt idx="33">
                  <c:v>114.61448077617504</c:v>
                </c:pt>
                <c:pt idx="34">
                  <c:v>8.4275353511893449</c:v>
                </c:pt>
                <c:pt idx="35">
                  <c:v>16.85507070237869</c:v>
                </c:pt>
                <c:pt idx="36">
                  <c:v>25.282606053568031</c:v>
                </c:pt>
                <c:pt idx="37">
                  <c:v>33.71014140475738</c:v>
                </c:pt>
                <c:pt idx="38">
                  <c:v>42.137676755946728</c:v>
                </c:pt>
                <c:pt idx="39">
                  <c:v>50.565212107136063</c:v>
                </c:pt>
                <c:pt idx="40">
                  <c:v>58.992747458325397</c:v>
                </c:pt>
                <c:pt idx="41">
                  <c:v>67.420282809514759</c:v>
                </c:pt>
                <c:pt idx="42">
                  <c:v>75.847818160704094</c:v>
                </c:pt>
                <c:pt idx="43">
                  <c:v>84.275353511893456</c:v>
                </c:pt>
                <c:pt idx="44">
                  <c:v>92.702888863082777</c:v>
                </c:pt>
                <c:pt idx="45">
                  <c:v>101.13042421427213</c:v>
                </c:pt>
                <c:pt idx="46">
                  <c:v>109.55795956546146</c:v>
                </c:pt>
                <c:pt idx="47">
                  <c:v>117.98549491665078</c:v>
                </c:pt>
                <c:pt idx="48">
                  <c:v>126.41303026784013</c:v>
                </c:pt>
                <c:pt idx="49">
                  <c:v>134.84056561902946</c:v>
                </c:pt>
                <c:pt idx="50">
                  <c:v>143.2681009702188</c:v>
                </c:pt>
              </c:numCache>
            </c:numRef>
          </c:xVal>
          <c:yVal>
            <c:numRef>
              <c:f>Planilha1!$L$2:$L$52</c:f>
              <c:numCache>
                <c:formatCode>General</c:formatCode>
                <c:ptCount val="51"/>
                <c:pt idx="0">
                  <c:v>245.44208784719848</c:v>
                </c:pt>
                <c:pt idx="1">
                  <c:v>131.52634119043498</c:v>
                </c:pt>
                <c:pt idx="2">
                  <c:v>93.554425638180462</c:v>
                </c:pt>
                <c:pt idx="3">
                  <c:v>74.568467862053211</c:v>
                </c:pt>
                <c:pt idx="4">
                  <c:v>63.176893196376874</c:v>
                </c:pt>
                <c:pt idx="5">
                  <c:v>55.582510085925968</c:v>
                </c:pt>
                <c:pt idx="6">
                  <c:v>50.15795072131818</c:v>
                </c:pt>
                <c:pt idx="7">
                  <c:v>46.089531197862335</c:v>
                </c:pt>
                <c:pt idx="8">
                  <c:v>42.925204901841134</c:v>
                </c:pt>
                <c:pt idx="9">
                  <c:v>40.393743865024156</c:v>
                </c:pt>
                <c:pt idx="10">
                  <c:v>38.322548471264824</c:v>
                </c:pt>
                <c:pt idx="11">
                  <c:v>36.596552309798703</c:v>
                </c:pt>
                <c:pt idx="12">
                  <c:v>35.136094019327381</c:v>
                </c:pt>
                <c:pt idx="13">
                  <c:v>33.884272627494823</c:v>
                </c:pt>
                <c:pt idx="14">
                  <c:v>32.799360754573257</c:v>
                </c:pt>
                <c:pt idx="15">
                  <c:v>31.850062865766905</c:v>
                </c:pt>
                <c:pt idx="16">
                  <c:v>31.012447081525995</c:v>
                </c:pt>
                <c:pt idx="17">
                  <c:v>160.00527785462589</c:v>
                </c:pt>
                <c:pt idx="18">
                  <c:v>88.807936194148667</c:v>
                </c:pt>
                <c:pt idx="19">
                  <c:v>65.075488973989593</c:v>
                </c:pt>
                <c:pt idx="20">
                  <c:v>53.209265363910063</c:v>
                </c:pt>
                <c:pt idx="21">
                  <c:v>46.089531197862343</c:v>
                </c:pt>
                <c:pt idx="22">
                  <c:v>41.343041753830533</c:v>
                </c:pt>
                <c:pt idx="23">
                  <c:v>37.952692150950661</c:v>
                </c:pt>
                <c:pt idx="24">
                  <c:v>35.409929948790754</c:v>
                </c:pt>
                <c:pt idx="25">
                  <c:v>33.432226013777509</c:v>
                </c:pt>
                <c:pt idx="26">
                  <c:v>31.850062865766905</c:v>
                </c:pt>
                <c:pt idx="27">
                  <c:v>30.555565744667309</c:v>
                </c:pt>
                <c:pt idx="28">
                  <c:v>29.47681814375099</c:v>
                </c:pt>
                <c:pt idx="29">
                  <c:v>28.564031712206415</c:v>
                </c:pt>
                <c:pt idx="30">
                  <c:v>27.781643342311067</c:v>
                </c:pt>
                <c:pt idx="31">
                  <c:v>27.103573421735089</c:v>
                </c:pt>
                <c:pt idx="32">
                  <c:v>26.510262241231111</c:v>
                </c:pt>
                <c:pt idx="33">
                  <c:v>25.986752376080542</c:v>
                </c:pt>
                <c:pt idx="34">
                  <c:v>131.52634119043498</c:v>
                </c:pt>
                <c:pt idx="35">
                  <c:v>74.568467862053211</c:v>
                </c:pt>
                <c:pt idx="36">
                  <c:v>55.582510085925968</c:v>
                </c:pt>
                <c:pt idx="37">
                  <c:v>46.089531197862335</c:v>
                </c:pt>
                <c:pt idx="38">
                  <c:v>40.393743865024156</c:v>
                </c:pt>
                <c:pt idx="39">
                  <c:v>36.596552309798703</c:v>
                </c:pt>
                <c:pt idx="40">
                  <c:v>33.884272627494816</c:v>
                </c:pt>
                <c:pt idx="41">
                  <c:v>31.850062865766894</c:v>
                </c:pt>
                <c:pt idx="42">
                  <c:v>30.26789971775629</c:v>
                </c:pt>
                <c:pt idx="43">
                  <c:v>29.002169199347808</c:v>
                </c:pt>
                <c:pt idx="44">
                  <c:v>27.966571502468135</c:v>
                </c:pt>
                <c:pt idx="45">
                  <c:v>27.103573421735085</c:v>
                </c:pt>
                <c:pt idx="46">
                  <c:v>26.373344276499424</c:v>
                </c:pt>
                <c:pt idx="47">
                  <c:v>25.747433580583134</c:v>
                </c:pt>
                <c:pt idx="48">
                  <c:v>25.204977644122351</c:v>
                </c:pt>
                <c:pt idx="49">
                  <c:v>24.73032869971918</c:v>
                </c:pt>
                <c:pt idx="50">
                  <c:v>24.311520807598722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27-4F9D-B5C6-3ED9C63BA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360096"/>
        <c:axId val="1710808160"/>
      </c:scatterChart>
      <c:valAx>
        <c:axId val="163036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0808160"/>
        <c:crosses val="autoZero"/>
        <c:crossBetween val="midCat"/>
      </c:valAx>
      <c:valAx>
        <c:axId val="171080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036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161925</xdr:colOff>
      <xdr:row>5</xdr:row>
      <xdr:rowOff>61912</xdr:rowOff>
    </xdr:from>
    <xdr:to>
      <xdr:col>22</xdr:col>
      <xdr:colOff>466725</xdr:colOff>
      <xdr:row>19</xdr:row>
      <xdr:rowOff>138112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C16C149-F91C-4567-930C-81325844F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D79D-B56B-421D-A3EB-70FD389547E7}">
  <dimension ref="A1:N52"/>
  <sheetViews>
    <sheetView tabSelected="1" workbookViewId="0">
      <selection activeCell="L12" sqref="L12"/>
    </sheetView>
  </sheetViews>
  <sheetFormatPr defaultRowHeight="15" x14ac:dyDescent="0.25"/>
  <sheetData>
    <row r="1" spans="1:14" x14ac:dyDescent="0.25">
      <c r="A1" s="1" t="s">
        <v>0</v>
      </c>
      <c r="B1" s="1" t="s">
        <v>2</v>
      </c>
      <c r="C1" s="1" t="s">
        <v>1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</row>
    <row r="2" spans="1:14" x14ac:dyDescent="0.25">
      <c r="A2" s="1">
        <f>100/1000</f>
        <v>0.1</v>
      </c>
      <c r="B2" s="1">
        <f>22.22/1000</f>
        <v>2.222E-2</v>
      </c>
      <c r="C2" s="1">
        <f>0.5/1000</f>
        <v>5.0000000000000001E-4</v>
      </c>
      <c r="D2" s="1">
        <f>(2/3)*$J2/(1-$J2)*C2</f>
        <v>1.9077568134171904E-4</v>
      </c>
      <c r="E2" s="1">
        <f>10/3600</f>
        <v>2.7777777777777779E-3</v>
      </c>
      <c r="F2" s="1">
        <f>PI()*B2^2/4</f>
        <v>3.8777337857716072E-4</v>
      </c>
      <c r="G2" s="1">
        <f>E2/F2/1000</f>
        <v>7.1634050485109421E-3</v>
      </c>
      <c r="H2">
        <f>0.85*10^-3</f>
        <v>8.4999999999999995E-4</v>
      </c>
      <c r="I2">
        <f>$G2*C2*1000/$H2</f>
        <v>4.2137676755946725</v>
      </c>
      <c r="J2">
        <v>0.36399999999999999</v>
      </c>
      <c r="K2">
        <f>$A2*(150*(1-$J2)^2/$J2^3*$H2*$G2/C2^2+1.75*(1-$J2)/$J2^3*1000*$G2^2/C2)/1000</f>
        <v>3.3009203490805179</v>
      </c>
      <c r="L2">
        <f>K2*1000/A2*2*D2/(1000*G2^2)</f>
        <v>245.44208784719848</v>
      </c>
      <c r="M2">
        <f>4/3/J2^2*(150*(1-J2)/I2+1.75)</f>
        <v>245.44208784719848</v>
      </c>
      <c r="N2">
        <f>300/I2*(1-J2)/J2+3.5/J2^2</f>
        <v>150.81188714969298</v>
      </c>
    </row>
    <row r="3" spans="1:14" x14ac:dyDescent="0.25">
      <c r="A3" s="1">
        <f t="shared" ref="A3:A52" si="0">100/1000</f>
        <v>0.1</v>
      </c>
      <c r="B3" s="1">
        <f t="shared" ref="B3:B52" si="1">22.22/1000</f>
        <v>2.222E-2</v>
      </c>
      <c r="C3" s="1">
        <f t="shared" ref="C3:C18" si="2">0.5/1000</f>
        <v>5.0000000000000001E-4</v>
      </c>
      <c r="D3" s="1">
        <f t="shared" ref="D3:D52" si="3">(2/3)*$J3/(1-$J3)*C3</f>
        <v>1.9077568134171904E-4</v>
      </c>
      <c r="E3" s="1">
        <f>E2+10/3600</f>
        <v>5.5555555555555558E-3</v>
      </c>
      <c r="F3" s="1">
        <f>PI()*B3^2/4</f>
        <v>3.8777337857716072E-4</v>
      </c>
      <c r="G3" s="1">
        <f>E3/F3/1000</f>
        <v>1.4326810097021884E-2</v>
      </c>
      <c r="H3">
        <f t="shared" ref="H3:H52" si="4">0.85*10^-3</f>
        <v>8.4999999999999995E-4</v>
      </c>
      <c r="I3">
        <f>$G3*C3*1000/$H3</f>
        <v>8.4275353511893449</v>
      </c>
      <c r="J3">
        <v>0.36399999999999999</v>
      </c>
      <c r="K3">
        <f>$A3*(150*(1-$J3)^2/$J3^3*$H3*$G3/C3^2+1.75*(1-$J3)/$J3^3*1000*$G3^2/C3)/1000</f>
        <v>7.0755261232279247</v>
      </c>
      <c r="L3">
        <f>K3*1000/A3*2*D3/(1000*G3^2)</f>
        <v>131.52634119043498</v>
      </c>
      <c r="M3">
        <f t="shared" ref="M3:M52" si="5">4/3/J3^2*(150*(1-J3)/I3+1.75)</f>
        <v>131.52634119043498</v>
      </c>
      <c r="N3">
        <f t="shared" ref="N3:N52" si="6">300/I3*(1-J3)/J3+3.5/J3^2</f>
        <v>88.613889475100081</v>
      </c>
    </row>
    <row r="4" spans="1:14" x14ac:dyDescent="0.25">
      <c r="A4" s="1">
        <f t="shared" si="0"/>
        <v>0.1</v>
      </c>
      <c r="B4" s="1">
        <f t="shared" si="1"/>
        <v>2.222E-2</v>
      </c>
      <c r="C4" s="1">
        <f t="shared" si="2"/>
        <v>5.0000000000000001E-4</v>
      </c>
      <c r="D4" s="1">
        <f t="shared" si="3"/>
        <v>1.9077568134171904E-4</v>
      </c>
      <c r="E4" s="1">
        <f t="shared" ref="E4:E18" si="7">E3+10/3600</f>
        <v>8.3333333333333332E-3</v>
      </c>
      <c r="F4" s="1">
        <f>PI()*B4^2/4</f>
        <v>3.8777337857716072E-4</v>
      </c>
      <c r="G4" s="1">
        <f t="shared" ref="G4:G7" si="8">E4/F4/1000</f>
        <v>2.1490215145532825E-2</v>
      </c>
      <c r="H4">
        <f t="shared" si="4"/>
        <v>8.4999999999999995E-4</v>
      </c>
      <c r="I4">
        <f>$G4*C4*1000/$H4</f>
        <v>12.641303026784016</v>
      </c>
      <c r="J4">
        <v>0.36399999999999999</v>
      </c>
      <c r="K4">
        <f>$A4*(150*(1-$J4)^2/$J4^3*$H4*$G4/C4^2+1.75*(1-$J4)/$J4^3*1000*$G4^2/C4)/1000</f>
        <v>11.323817322442217</v>
      </c>
      <c r="L4">
        <f>K4*1000/A4*2*D4/(1000*G4^2)</f>
        <v>93.554425638180462</v>
      </c>
      <c r="M4">
        <f t="shared" si="5"/>
        <v>93.554425638180476</v>
      </c>
      <c r="N4">
        <f t="shared" si="6"/>
        <v>67.88122358356911</v>
      </c>
    </row>
    <row r="5" spans="1:14" x14ac:dyDescent="0.25">
      <c r="A5" s="1">
        <f t="shared" si="0"/>
        <v>0.1</v>
      </c>
      <c r="B5" s="1">
        <f t="shared" si="1"/>
        <v>2.222E-2</v>
      </c>
      <c r="C5" s="1">
        <f t="shared" si="2"/>
        <v>5.0000000000000001E-4</v>
      </c>
      <c r="D5" s="1">
        <f t="shared" si="3"/>
        <v>1.9077568134171904E-4</v>
      </c>
      <c r="E5" s="1">
        <f t="shared" si="7"/>
        <v>1.1111111111111112E-2</v>
      </c>
      <c r="F5" s="1">
        <f>PI()*B5^2/4</f>
        <v>3.8777337857716072E-4</v>
      </c>
      <c r="G5" s="1">
        <f t="shared" si="8"/>
        <v>2.8653620194043768E-2</v>
      </c>
      <c r="H5">
        <f t="shared" si="4"/>
        <v>8.4999999999999995E-4</v>
      </c>
      <c r="I5">
        <f>$G5*C5*1000/$H5</f>
        <v>16.85507070237869</v>
      </c>
      <c r="J5">
        <v>0.36399999999999999</v>
      </c>
      <c r="K5">
        <f>$A5*(150*(1-$J5)^2/$J5^3*$H5*$G5/C5^2+1.75*(1-$J5)/$J5^3*1000*$G5^2/C5)/1000</f>
        <v>16.045793946723396</v>
      </c>
      <c r="L5">
        <f>K5*1000/A5*2*D5/(1000*G5^2)</f>
        <v>74.568467862053211</v>
      </c>
      <c r="M5">
        <f t="shared" si="5"/>
        <v>74.568467862053211</v>
      </c>
      <c r="N5">
        <f t="shared" si="6"/>
        <v>57.514890637803632</v>
      </c>
    </row>
    <row r="6" spans="1:14" x14ac:dyDescent="0.25">
      <c r="A6" s="1">
        <f t="shared" si="0"/>
        <v>0.1</v>
      </c>
      <c r="B6" s="1">
        <f t="shared" si="1"/>
        <v>2.222E-2</v>
      </c>
      <c r="C6" s="1">
        <f t="shared" si="2"/>
        <v>5.0000000000000001E-4</v>
      </c>
      <c r="D6" s="1">
        <f t="shared" si="3"/>
        <v>1.9077568134171904E-4</v>
      </c>
      <c r="E6" s="1">
        <f t="shared" si="7"/>
        <v>1.388888888888889E-2</v>
      </c>
      <c r="F6" s="1">
        <f>PI()*B6^2/4</f>
        <v>3.8777337857716072E-4</v>
      </c>
      <c r="G6" s="1">
        <f t="shared" si="8"/>
        <v>3.5817025242554715E-2</v>
      </c>
      <c r="H6">
        <f t="shared" si="4"/>
        <v>8.4999999999999995E-4</v>
      </c>
      <c r="I6">
        <f>$G6*C6*1000/$H6</f>
        <v>21.068838377973364</v>
      </c>
      <c r="J6">
        <v>0.36399999999999999</v>
      </c>
      <c r="K6">
        <f>$A6*(150*(1-$J6)^2/$J6^3*$H6*$G6/C6^2+1.75*(1-$J6)/$J6^3*1000*$G6^2/C6)/1000</f>
        <v>21.241455996071469</v>
      </c>
      <c r="L6">
        <f>K6*1000/A6*2*D6/(1000*G6^2)</f>
        <v>63.176893196376874</v>
      </c>
      <c r="M6">
        <f t="shared" si="5"/>
        <v>63.176893196376859</v>
      </c>
      <c r="N6">
        <f t="shared" si="6"/>
        <v>51.295090870344339</v>
      </c>
    </row>
    <row r="7" spans="1:14" x14ac:dyDescent="0.25">
      <c r="A7" s="1">
        <f t="shared" si="0"/>
        <v>0.1</v>
      </c>
      <c r="B7" s="1">
        <f t="shared" si="1"/>
        <v>2.222E-2</v>
      </c>
      <c r="C7" s="1">
        <f t="shared" si="2"/>
        <v>5.0000000000000001E-4</v>
      </c>
      <c r="D7" s="1">
        <f t="shared" si="3"/>
        <v>1.9077568134171904E-4</v>
      </c>
      <c r="E7" s="1">
        <f t="shared" si="7"/>
        <v>1.6666666666666666E-2</v>
      </c>
      <c r="F7" s="1">
        <f>PI()*B7^2/4</f>
        <v>3.8777337857716072E-4</v>
      </c>
      <c r="G7" s="1">
        <f t="shared" si="8"/>
        <v>4.2980430291065651E-2</v>
      </c>
      <c r="H7">
        <f t="shared" si="4"/>
        <v>8.4999999999999995E-4</v>
      </c>
      <c r="I7">
        <f>$G7*C7*1000/$H7</f>
        <v>25.282606053568031</v>
      </c>
      <c r="J7">
        <v>0.36399999999999999</v>
      </c>
      <c r="K7">
        <f>$A7*(150*(1-$J7)^2/$J7^3*$H7*$G7/C7^2+1.75*(1-$J7)/$J7^3*1000*$G7^2/C7)/1000</f>
        <v>26.910803470486421</v>
      </c>
      <c r="L7">
        <f>K7*1000/A7*2*D7/(1000*G7^2)</f>
        <v>55.582510085925968</v>
      </c>
      <c r="M7">
        <f t="shared" si="5"/>
        <v>55.582510085925968</v>
      </c>
      <c r="N7">
        <f t="shared" si="6"/>
        <v>47.148557692038153</v>
      </c>
    </row>
    <row r="8" spans="1:14" x14ac:dyDescent="0.25">
      <c r="A8" s="1">
        <f t="shared" si="0"/>
        <v>0.1</v>
      </c>
      <c r="B8" s="1">
        <f t="shared" si="1"/>
        <v>2.222E-2</v>
      </c>
      <c r="C8" s="1">
        <f t="shared" si="2"/>
        <v>5.0000000000000001E-4</v>
      </c>
      <c r="D8" s="1">
        <f t="shared" si="3"/>
        <v>1.9077568134171904E-4</v>
      </c>
      <c r="E8" s="1">
        <f t="shared" si="7"/>
        <v>1.9444444444444445E-2</v>
      </c>
      <c r="F8" s="1">
        <f>PI()*B8^2/4</f>
        <v>3.8777337857716072E-4</v>
      </c>
      <c r="G8" s="1">
        <f t="shared" ref="G8:G18" si="9">E8/F8/1000</f>
        <v>5.0143835339576587E-2</v>
      </c>
      <c r="H8">
        <f t="shared" si="4"/>
        <v>8.4999999999999995E-4</v>
      </c>
      <c r="I8">
        <f>$G8*C8*1000/$H8</f>
        <v>29.496373729162698</v>
      </c>
      <c r="J8">
        <v>0.36399999999999999</v>
      </c>
      <c r="K8">
        <f>$A8*(150*(1-$J8)^2/$J8^3*$H8*$G8/C8^2+1.75*(1-$J8)/$J8^3*1000*$G8^2/C8)/1000</f>
        <v>33.053836369968252</v>
      </c>
      <c r="L8">
        <f>K8*1000/A8*2*D8/(1000*G8^2)</f>
        <v>50.15795072131818</v>
      </c>
      <c r="M8">
        <f t="shared" si="5"/>
        <v>50.15795072131818</v>
      </c>
      <c r="N8">
        <f t="shared" si="6"/>
        <v>44.186748278962298</v>
      </c>
    </row>
    <row r="9" spans="1:14" x14ac:dyDescent="0.25">
      <c r="A9" s="1">
        <f t="shared" si="0"/>
        <v>0.1</v>
      </c>
      <c r="B9" s="1">
        <f t="shared" si="1"/>
        <v>2.222E-2</v>
      </c>
      <c r="C9" s="1">
        <f t="shared" si="2"/>
        <v>5.0000000000000001E-4</v>
      </c>
      <c r="D9" s="1">
        <f t="shared" si="3"/>
        <v>1.9077568134171904E-4</v>
      </c>
      <c r="E9" s="1">
        <f t="shared" si="7"/>
        <v>2.2222222222222223E-2</v>
      </c>
      <c r="F9" s="1">
        <f>PI()*B9^2/4</f>
        <v>3.8777337857716072E-4</v>
      </c>
      <c r="G9" s="1">
        <f t="shared" si="9"/>
        <v>5.7307240388087537E-2</v>
      </c>
      <c r="H9">
        <f t="shared" si="4"/>
        <v>8.4999999999999995E-4</v>
      </c>
      <c r="I9">
        <f>$G9*C9*1000/$H9</f>
        <v>33.71014140475738</v>
      </c>
      <c r="J9">
        <v>0.36399999999999999</v>
      </c>
      <c r="K9">
        <f>$A9*(150*(1-$J9)^2/$J9^3*$H9*$G9/C9^2+1.75*(1-$J9)/$J9^3*1000*$G9^2/C9)/1000</f>
        <v>39.670554694516994</v>
      </c>
      <c r="L9">
        <f>K9*1000/A9*2*D9/(1000*G9^2)</f>
        <v>46.089531197862335</v>
      </c>
      <c r="M9">
        <f t="shared" si="5"/>
        <v>46.089531197862335</v>
      </c>
      <c r="N9">
        <f t="shared" si="6"/>
        <v>41.965391219155407</v>
      </c>
    </row>
    <row r="10" spans="1:14" x14ac:dyDescent="0.25">
      <c r="A10" s="1">
        <f t="shared" si="0"/>
        <v>0.1</v>
      </c>
      <c r="B10" s="1">
        <f t="shared" si="1"/>
        <v>2.222E-2</v>
      </c>
      <c r="C10" s="1">
        <f t="shared" si="2"/>
        <v>5.0000000000000001E-4</v>
      </c>
      <c r="D10" s="1">
        <f t="shared" si="3"/>
        <v>1.9077568134171904E-4</v>
      </c>
      <c r="E10" s="1">
        <f t="shared" si="7"/>
        <v>2.5000000000000001E-2</v>
      </c>
      <c r="F10" s="1">
        <f>PI()*B10^2/4</f>
        <v>3.8777337857716072E-4</v>
      </c>
      <c r="G10" s="1">
        <f t="shared" si="9"/>
        <v>6.4470645436598473E-2</v>
      </c>
      <c r="H10">
        <f t="shared" si="4"/>
        <v>8.4999999999999995E-4</v>
      </c>
      <c r="I10">
        <f>$G10*C10*1000/$H10</f>
        <v>37.923909080352047</v>
      </c>
      <c r="J10">
        <v>0.36399999999999999</v>
      </c>
      <c r="K10">
        <f>$A10*(150*(1-$J10)^2/$J10^3*$H10*$G10/C10^2+1.75*(1-$J10)/$J10^3*1000*$G10^2/C10)/1000</f>
        <v>46.760958444132598</v>
      </c>
      <c r="L10">
        <f>K10*1000/A10*2*D10/(1000*G10^2)</f>
        <v>42.925204901841134</v>
      </c>
      <c r="M10">
        <f t="shared" si="5"/>
        <v>42.925204901841127</v>
      </c>
      <c r="N10">
        <f t="shared" si="6"/>
        <v>40.237669061527825</v>
      </c>
    </row>
    <row r="11" spans="1:14" x14ac:dyDescent="0.25">
      <c r="A11" s="1">
        <f t="shared" si="0"/>
        <v>0.1</v>
      </c>
      <c r="B11" s="1">
        <f t="shared" si="1"/>
        <v>2.222E-2</v>
      </c>
      <c r="C11" s="1">
        <f t="shared" si="2"/>
        <v>5.0000000000000001E-4</v>
      </c>
      <c r="D11" s="1">
        <f t="shared" si="3"/>
        <v>1.9077568134171904E-4</v>
      </c>
      <c r="E11" s="1">
        <f t="shared" si="7"/>
        <v>2.777777777777778E-2</v>
      </c>
      <c r="F11" s="1">
        <f>PI()*B11^2/4</f>
        <v>3.8777337857716072E-4</v>
      </c>
      <c r="G11" s="1">
        <f t="shared" si="9"/>
        <v>7.163405048510943E-2</v>
      </c>
      <c r="H11">
        <f t="shared" si="4"/>
        <v>8.4999999999999995E-4</v>
      </c>
      <c r="I11">
        <f>$G11*C11*1000/$H11</f>
        <v>42.137676755946728</v>
      </c>
      <c r="J11">
        <v>0.36399999999999999</v>
      </c>
      <c r="K11">
        <f>$A11*(150*(1-$J11)^2/$J11^3*$H11*$G11/C11^2+1.75*(1-$J11)/$J11^3*1000*$G11^2/C11)/1000</f>
        <v>54.32504761881512</v>
      </c>
      <c r="L11">
        <f>K11*1000/A11*2*D11/(1000*G11^2)</f>
        <v>40.393743865024156</v>
      </c>
      <c r="M11">
        <f t="shared" si="5"/>
        <v>40.393743865024156</v>
      </c>
      <c r="N11">
        <f t="shared" si="6"/>
        <v>38.855491335425761</v>
      </c>
    </row>
    <row r="12" spans="1:14" x14ac:dyDescent="0.25">
      <c r="A12" s="1">
        <f t="shared" si="0"/>
        <v>0.1</v>
      </c>
      <c r="B12" s="1">
        <f t="shared" si="1"/>
        <v>2.222E-2</v>
      </c>
      <c r="C12" s="1">
        <f t="shared" si="2"/>
        <v>5.0000000000000001E-4</v>
      </c>
      <c r="D12" s="1">
        <f t="shared" si="3"/>
        <v>1.9077568134171904E-4</v>
      </c>
      <c r="E12" s="1">
        <f t="shared" si="7"/>
        <v>3.0555555555555558E-2</v>
      </c>
      <c r="F12" s="1">
        <f>PI()*B12^2/4</f>
        <v>3.8777337857716072E-4</v>
      </c>
      <c r="G12" s="1">
        <f t="shared" si="9"/>
        <v>7.8797455533620359E-2</v>
      </c>
      <c r="H12">
        <f t="shared" si="4"/>
        <v>8.4999999999999995E-4</v>
      </c>
      <c r="I12">
        <f>$G12*C12*1000/$H12</f>
        <v>46.351444431541388</v>
      </c>
      <c r="J12">
        <v>0.36399999999999999</v>
      </c>
      <c r="K12">
        <f>$A12*(150*(1-$J12)^2/$J12^3*$H12*$G12/C12^2+1.75*(1-$J12)/$J12^3*1000*$G12^2/C12)/1000</f>
        <v>62.362822218564489</v>
      </c>
      <c r="L12">
        <f>K12*1000/A12*2*D12/(1000*G12^2)</f>
        <v>38.322548471264824</v>
      </c>
      <c r="M12">
        <f t="shared" si="5"/>
        <v>38.322548471264824</v>
      </c>
      <c r="N12">
        <f t="shared" si="6"/>
        <v>37.724618650433172</v>
      </c>
    </row>
    <row r="13" spans="1:14" x14ac:dyDescent="0.25">
      <c r="A13" s="1">
        <f t="shared" si="0"/>
        <v>0.1</v>
      </c>
      <c r="B13" s="1">
        <f t="shared" si="1"/>
        <v>2.222E-2</v>
      </c>
      <c r="C13" s="1">
        <f t="shared" si="2"/>
        <v>5.0000000000000001E-4</v>
      </c>
      <c r="D13" s="1">
        <f t="shared" si="3"/>
        <v>1.9077568134171904E-4</v>
      </c>
      <c r="E13" s="1">
        <f t="shared" si="7"/>
        <v>3.3333333333333333E-2</v>
      </c>
      <c r="F13" s="1">
        <f>PI()*B13^2/4</f>
        <v>3.8777337857716072E-4</v>
      </c>
      <c r="G13" s="1">
        <f t="shared" si="9"/>
        <v>8.5960860582131302E-2</v>
      </c>
      <c r="H13">
        <f t="shared" si="4"/>
        <v>8.4999999999999995E-4</v>
      </c>
      <c r="I13">
        <f>$G13*C13*1000/$H13</f>
        <v>50.565212107136063</v>
      </c>
      <c r="J13">
        <v>0.36399999999999999</v>
      </c>
      <c r="K13">
        <f>$A13*(150*(1-$J13)^2/$J13^3*$H13*$G13/C13^2+1.75*(1-$J13)/$J13^3*1000*$G13^2/C13)/1000</f>
        <v>70.874282243380776</v>
      </c>
      <c r="L13">
        <f>K13*1000/A13*2*D13/(1000*G13^2)</f>
        <v>36.596552309798703</v>
      </c>
      <c r="M13">
        <f t="shared" si="5"/>
        <v>36.59655230979871</v>
      </c>
      <c r="N13">
        <f t="shared" si="6"/>
        <v>36.782224746272668</v>
      </c>
    </row>
    <row r="14" spans="1:14" x14ac:dyDescent="0.25">
      <c r="A14" s="1">
        <f t="shared" si="0"/>
        <v>0.1</v>
      </c>
      <c r="B14" s="1">
        <f t="shared" si="1"/>
        <v>2.222E-2</v>
      </c>
      <c r="C14" s="1">
        <f t="shared" si="2"/>
        <v>5.0000000000000001E-4</v>
      </c>
      <c r="D14" s="1">
        <f t="shared" si="3"/>
        <v>1.9077568134171904E-4</v>
      </c>
      <c r="E14" s="1">
        <f t="shared" si="7"/>
        <v>3.6111111111111108E-2</v>
      </c>
      <c r="F14" s="1">
        <f>PI()*B14^2/4</f>
        <v>3.8777337857716072E-4</v>
      </c>
      <c r="G14" s="1">
        <f t="shared" si="9"/>
        <v>9.3124265630642231E-2</v>
      </c>
      <c r="H14">
        <f t="shared" si="4"/>
        <v>8.4999999999999995E-4</v>
      </c>
      <c r="I14">
        <f>$G14*C14*1000/$H14</f>
        <v>54.77897978273073</v>
      </c>
      <c r="J14">
        <v>0.36399999999999999</v>
      </c>
      <c r="K14">
        <f>$A14*(150*(1-$J14)^2/$J14^3*$H14*$G14/C14^2+1.75*(1-$J14)/$J14^3*1000*$G14^2/C14)/1000</f>
        <v>79.859427693263925</v>
      </c>
      <c r="L14">
        <f>K14*1000/A14*2*D14/(1000*G14^2)</f>
        <v>35.136094019327381</v>
      </c>
      <c r="M14">
        <f t="shared" si="5"/>
        <v>35.136094019327388</v>
      </c>
      <c r="N14">
        <f t="shared" si="6"/>
        <v>35.984814519675325</v>
      </c>
    </row>
    <row r="15" spans="1:14" x14ac:dyDescent="0.25">
      <c r="A15" s="1">
        <f t="shared" si="0"/>
        <v>0.1</v>
      </c>
      <c r="B15" s="1">
        <f t="shared" si="1"/>
        <v>2.222E-2</v>
      </c>
      <c r="C15" s="1">
        <f t="shared" si="2"/>
        <v>5.0000000000000001E-4</v>
      </c>
      <c r="D15" s="1">
        <f t="shared" si="3"/>
        <v>1.9077568134171904E-4</v>
      </c>
      <c r="E15" s="1">
        <f t="shared" si="7"/>
        <v>3.8888888888888883E-2</v>
      </c>
      <c r="F15" s="1">
        <f>PI()*B15^2/4</f>
        <v>3.8777337857716072E-4</v>
      </c>
      <c r="G15" s="1">
        <f t="shared" si="9"/>
        <v>0.10028767067915316</v>
      </c>
      <c r="H15">
        <f t="shared" si="4"/>
        <v>8.4999999999999995E-4</v>
      </c>
      <c r="I15">
        <f>$G15*C15*1000/$H15</f>
        <v>58.99274745832539</v>
      </c>
      <c r="J15">
        <v>0.36399999999999999</v>
      </c>
      <c r="K15">
        <f>$A15*(150*(1-$J15)^2/$J15^3*$H15*$G15/C15^2+1.75*(1-$J15)/$J15^3*1000*$G15^2/C15)/1000</f>
        <v>89.318258568213963</v>
      </c>
      <c r="L15">
        <f>K15*1000/A15*2*D15/(1000*G15^2)</f>
        <v>33.884272627494823</v>
      </c>
      <c r="M15">
        <f t="shared" si="5"/>
        <v>33.884272627494823</v>
      </c>
      <c r="N15">
        <f t="shared" si="6"/>
        <v>35.301320039734748</v>
      </c>
    </row>
    <row r="16" spans="1:14" x14ac:dyDescent="0.25">
      <c r="A16" s="1">
        <f t="shared" si="0"/>
        <v>0.1</v>
      </c>
      <c r="B16" s="1">
        <f t="shared" si="1"/>
        <v>2.222E-2</v>
      </c>
      <c r="C16" s="1">
        <f t="shared" si="2"/>
        <v>5.0000000000000001E-4</v>
      </c>
      <c r="D16" s="1">
        <f t="shared" si="3"/>
        <v>1.9077568134171904E-4</v>
      </c>
      <c r="E16" s="1">
        <f t="shared" si="7"/>
        <v>4.1666666666666657E-2</v>
      </c>
      <c r="F16" s="1">
        <f>PI()*B16^2/4</f>
        <v>3.8777337857716072E-4</v>
      </c>
      <c r="G16" s="1">
        <f t="shared" si="9"/>
        <v>0.1074510757276641</v>
      </c>
      <c r="H16">
        <f t="shared" si="4"/>
        <v>8.4999999999999995E-4</v>
      </c>
      <c r="I16">
        <f>$G16*C16*1000/$H16</f>
        <v>63.206515133920064</v>
      </c>
      <c r="J16">
        <v>0.36399999999999999</v>
      </c>
      <c r="K16">
        <f>$A16*(150*(1-$J16)^2/$J16^3*$H16*$G16/C16^2+1.75*(1-$J16)/$J16^3*1000*$G16^2/C16)/1000</f>
        <v>99.250774868230891</v>
      </c>
      <c r="L16">
        <f>K16*1000/A16*2*D16/(1000*G16^2)</f>
        <v>32.799360754573257</v>
      </c>
      <c r="M16">
        <f t="shared" si="5"/>
        <v>32.799360754573264</v>
      </c>
      <c r="N16">
        <f t="shared" si="6"/>
        <v>34.708958157119575</v>
      </c>
    </row>
    <row r="17" spans="1:14" x14ac:dyDescent="0.25">
      <c r="A17" s="1">
        <f t="shared" si="0"/>
        <v>0.1</v>
      </c>
      <c r="B17" s="1">
        <f t="shared" si="1"/>
        <v>2.222E-2</v>
      </c>
      <c r="C17" s="1">
        <f t="shared" si="2"/>
        <v>5.0000000000000001E-4</v>
      </c>
      <c r="D17" s="1">
        <f t="shared" si="3"/>
        <v>1.9077568134171904E-4</v>
      </c>
      <c r="E17" s="1">
        <f t="shared" si="7"/>
        <v>4.4444444444444432E-2</v>
      </c>
      <c r="F17" s="1">
        <f>PI()*B17^2/4</f>
        <v>3.8777337857716072E-4</v>
      </c>
      <c r="G17" s="1">
        <f t="shared" si="9"/>
        <v>0.11461448077617503</v>
      </c>
      <c r="H17">
        <f t="shared" si="4"/>
        <v>8.4999999999999995E-4</v>
      </c>
      <c r="I17">
        <f>$G17*C17*1000/$H17</f>
        <v>67.420282809514731</v>
      </c>
      <c r="J17">
        <v>0.36399999999999999</v>
      </c>
      <c r="K17">
        <f>$A17*(150*(1-$J17)^2/$J17^3*$H17*$G17/C17^2+1.75*(1-$J17)/$J17^3*1000*$G17^2/C17)/1000</f>
        <v>109.65697659331472</v>
      </c>
      <c r="L17">
        <f>K17*1000/A17*2*D17/(1000*G17^2)</f>
        <v>31.850062865766905</v>
      </c>
      <c r="M17">
        <f t="shared" si="5"/>
        <v>31.850062865766898</v>
      </c>
      <c r="N17">
        <f t="shared" si="6"/>
        <v>34.190641509831302</v>
      </c>
    </row>
    <row r="18" spans="1:14" x14ac:dyDescent="0.25">
      <c r="A18" s="1">
        <f t="shared" si="0"/>
        <v>0.1</v>
      </c>
      <c r="B18" s="1">
        <f t="shared" si="1"/>
        <v>2.222E-2</v>
      </c>
      <c r="C18" s="1">
        <f t="shared" si="2"/>
        <v>5.0000000000000001E-4</v>
      </c>
      <c r="D18" s="1">
        <f t="shared" si="3"/>
        <v>1.9077568134171904E-4</v>
      </c>
      <c r="E18" s="1">
        <f t="shared" si="7"/>
        <v>4.7222222222222207E-2</v>
      </c>
      <c r="F18" s="1">
        <f>PI()*B18^2/4</f>
        <v>3.8777337857716072E-4</v>
      </c>
      <c r="G18" s="1">
        <f t="shared" si="9"/>
        <v>0.12177788582468596</v>
      </c>
      <c r="H18">
        <f t="shared" si="4"/>
        <v>8.4999999999999995E-4</v>
      </c>
      <c r="I18">
        <f>$G18*C18*1000/$H18</f>
        <v>71.634050485109398</v>
      </c>
      <c r="J18">
        <v>0.36399999999999999</v>
      </c>
      <c r="K18">
        <f>$A18*(150*(1-$J18)^2/$J18^3*$H18*$G18/C18^2+1.75*(1-$J18)/$J18^3*1000*$G18^2/C18)/1000</f>
        <v>120.53686374346539</v>
      </c>
      <c r="L18">
        <f>K18*1000/A18*2*D18/(1000*G18^2)</f>
        <v>31.012447081525995</v>
      </c>
      <c r="M18">
        <f t="shared" si="5"/>
        <v>31.012447081525995</v>
      </c>
      <c r="N18">
        <f t="shared" si="6"/>
        <v>33.733303291635764</v>
      </c>
    </row>
    <row r="19" spans="1:14" x14ac:dyDescent="0.25">
      <c r="A19" s="1">
        <f t="shared" si="0"/>
        <v>0.1</v>
      </c>
      <c r="B19" s="1">
        <f t="shared" si="1"/>
        <v>2.222E-2</v>
      </c>
      <c r="C19" s="1">
        <f>0.8/1000</f>
        <v>8.0000000000000004E-4</v>
      </c>
      <c r="D19" s="1">
        <f t="shared" si="3"/>
        <v>3.0524109014675051E-4</v>
      </c>
      <c r="E19" s="1">
        <f>10/3600</f>
        <v>2.7777777777777779E-3</v>
      </c>
      <c r="F19" s="1">
        <f t="shared" ref="F19:F52" si="10">PI()*B19^2/4</f>
        <v>3.8777337857716072E-4</v>
      </c>
      <c r="G19" s="1">
        <f t="shared" ref="G19:G52" si="11">E19/F19/1000</f>
        <v>7.1634050485109421E-3</v>
      </c>
      <c r="H19">
        <f t="shared" si="4"/>
        <v>8.4999999999999995E-4</v>
      </c>
      <c r="I19">
        <f t="shared" ref="I19:I52" si="12">$G19*C19*1000/$H19</f>
        <v>6.7420282809514758</v>
      </c>
      <c r="J19">
        <v>0.36399999999999999</v>
      </c>
      <c r="K19">
        <f>$A19*(150*(1-$J19)^2/$J19^3*$H19*$G19/C19^2+1.75*(1-$J19)/$J19^3*1000*$G19^2/C19)/1000</f>
        <v>1.3449320221096035</v>
      </c>
      <c r="L19">
        <f>K19*1000/A19*2*D19/(1000*G19^2)</f>
        <v>160.00527785462589</v>
      </c>
      <c r="M19">
        <f t="shared" si="5"/>
        <v>160.00527785462586</v>
      </c>
      <c r="N19">
        <f t="shared" si="6"/>
        <v>104.16338889374829</v>
      </c>
    </row>
    <row r="20" spans="1:14" x14ac:dyDescent="0.25">
      <c r="A20" s="1">
        <f t="shared" si="0"/>
        <v>0.1</v>
      </c>
      <c r="B20" s="1">
        <f t="shared" si="1"/>
        <v>2.222E-2</v>
      </c>
      <c r="C20" s="1">
        <f t="shared" ref="C20" si="13">0.8/1000</f>
        <v>8.0000000000000004E-4</v>
      </c>
      <c r="D20" s="1">
        <f t="shared" si="3"/>
        <v>3.0524109014675051E-4</v>
      </c>
      <c r="E20" s="1">
        <f>E19+10/3600</f>
        <v>5.5555555555555558E-3</v>
      </c>
      <c r="F20" s="1">
        <f t="shared" si="10"/>
        <v>3.8777337857716072E-4</v>
      </c>
      <c r="G20" s="1">
        <f t="shared" si="11"/>
        <v>1.4326810097021884E-2</v>
      </c>
      <c r="H20">
        <f t="shared" si="4"/>
        <v>8.4999999999999995E-4</v>
      </c>
      <c r="I20">
        <f t="shared" si="12"/>
        <v>13.484056561902952</v>
      </c>
      <c r="J20">
        <v>0.36399999999999999</v>
      </c>
      <c r="K20">
        <f>$A20*(150*(1-$J20)^2/$J20^3*$H20*$G20/C20^2+1.75*(1-$J20)/$J20^3*1000*$G20^2/C20)/1000</f>
        <v>2.9859174348860109</v>
      </c>
      <c r="L20">
        <f>K20*1000/A20*2*D20/(1000*G20^2)</f>
        <v>88.807936194148667</v>
      </c>
      <c r="M20">
        <f t="shared" si="5"/>
        <v>88.807936194148652</v>
      </c>
      <c r="N20">
        <f t="shared" si="6"/>
        <v>65.289640347127744</v>
      </c>
    </row>
    <row r="21" spans="1:14" x14ac:dyDescent="0.25">
      <c r="A21" s="1">
        <f t="shared" si="0"/>
        <v>0.1</v>
      </c>
      <c r="B21" s="1">
        <f t="shared" si="1"/>
        <v>2.222E-2</v>
      </c>
      <c r="C21" s="1">
        <f t="shared" ref="C21:C35" si="14">0.8/1000</f>
        <v>8.0000000000000004E-4</v>
      </c>
      <c r="D21" s="1">
        <f t="shared" si="3"/>
        <v>3.0524109014675051E-4</v>
      </c>
      <c r="E21" s="1">
        <f t="shared" ref="E21:E35" si="15">E20+10/3600</f>
        <v>8.3333333333333332E-3</v>
      </c>
      <c r="F21" s="1">
        <f t="shared" si="10"/>
        <v>3.8777337857716072E-4</v>
      </c>
      <c r="G21" s="1">
        <f t="shared" si="11"/>
        <v>2.1490215145532825E-2</v>
      </c>
      <c r="H21">
        <f t="shared" si="4"/>
        <v>8.4999999999999995E-4</v>
      </c>
      <c r="I21">
        <f t="shared" si="12"/>
        <v>20.22608484285443</v>
      </c>
      <c r="J21">
        <v>0.36399999999999999</v>
      </c>
      <c r="K21">
        <f>$A21*(150*(1-$J21)^2/$J21^3*$H21*$G21/C21^2+1.75*(1-$J21)/$J21^3*1000*$G21^2/C21)/1000</f>
        <v>4.9229562383292231</v>
      </c>
      <c r="L21">
        <f>K21*1000/A21*2*D21/(1000*G21^2)</f>
        <v>65.075488973989593</v>
      </c>
      <c r="M21">
        <f t="shared" si="5"/>
        <v>65.075488973989579</v>
      </c>
      <c r="N21">
        <f t="shared" si="6"/>
        <v>52.331724164920885</v>
      </c>
    </row>
    <row r="22" spans="1:14" x14ac:dyDescent="0.25">
      <c r="A22" s="1">
        <f t="shared" si="0"/>
        <v>0.1</v>
      </c>
      <c r="B22" s="1">
        <f t="shared" si="1"/>
        <v>2.222E-2</v>
      </c>
      <c r="C22" s="1">
        <f t="shared" si="14"/>
        <v>8.0000000000000004E-4</v>
      </c>
      <c r="D22" s="1">
        <f t="shared" si="3"/>
        <v>3.0524109014675051E-4</v>
      </c>
      <c r="E22" s="1">
        <f t="shared" si="15"/>
        <v>1.1111111111111112E-2</v>
      </c>
      <c r="F22" s="1">
        <f t="shared" si="10"/>
        <v>3.8777337857716072E-4</v>
      </c>
      <c r="G22" s="1">
        <f t="shared" si="11"/>
        <v>2.8653620194043768E-2</v>
      </c>
      <c r="H22">
        <f t="shared" si="4"/>
        <v>8.4999999999999995E-4</v>
      </c>
      <c r="I22">
        <f t="shared" si="12"/>
        <v>26.968113123805903</v>
      </c>
      <c r="J22">
        <v>0.36399999999999999</v>
      </c>
      <c r="K22">
        <f>$A22*(150*(1-$J22)^2/$J22^3*$H22*$G22/C22^2+1.75*(1-$J22)/$J22^3*1000*$G22^2/C22)/1000</f>
        <v>7.1560484324392402</v>
      </c>
      <c r="L22">
        <f>K22*1000/A22*2*D22/(1000*G22^2)</f>
        <v>53.209265363910063</v>
      </c>
      <c r="M22">
        <f t="shared" si="5"/>
        <v>53.209265363910056</v>
      </c>
      <c r="N22">
        <f t="shared" si="6"/>
        <v>45.852766073817463</v>
      </c>
    </row>
    <row r="23" spans="1:14" x14ac:dyDescent="0.25">
      <c r="A23" s="1">
        <f t="shared" si="0"/>
        <v>0.1</v>
      </c>
      <c r="B23" s="1">
        <f t="shared" si="1"/>
        <v>2.222E-2</v>
      </c>
      <c r="C23" s="1">
        <f t="shared" si="14"/>
        <v>8.0000000000000004E-4</v>
      </c>
      <c r="D23" s="1">
        <f t="shared" si="3"/>
        <v>3.0524109014675051E-4</v>
      </c>
      <c r="E23" s="1">
        <f t="shared" si="15"/>
        <v>1.388888888888889E-2</v>
      </c>
      <c r="F23" s="1">
        <f t="shared" si="10"/>
        <v>3.8777337857716072E-4</v>
      </c>
      <c r="G23" s="1">
        <f t="shared" si="11"/>
        <v>3.5817025242554715E-2</v>
      </c>
      <c r="H23">
        <f t="shared" si="4"/>
        <v>8.4999999999999995E-4</v>
      </c>
      <c r="I23">
        <f t="shared" si="12"/>
        <v>33.710141404757387</v>
      </c>
      <c r="J23">
        <v>0.36399999999999999</v>
      </c>
      <c r="K23">
        <f>$A23*(150*(1-$J23)^2/$J23^3*$H23*$G23/C23^2+1.75*(1-$J23)/$J23^3*1000*$G23^2/C23)/1000</f>
        <v>9.6851940172160624</v>
      </c>
      <c r="L23">
        <f>K23*1000/A23*2*D23/(1000*G23^2)</f>
        <v>46.089531197862343</v>
      </c>
      <c r="M23">
        <f t="shared" si="5"/>
        <v>46.089531197862321</v>
      </c>
      <c r="N23">
        <f t="shared" si="6"/>
        <v>41.965391219155407</v>
      </c>
    </row>
    <row r="24" spans="1:14" x14ac:dyDescent="0.25">
      <c r="A24" s="1">
        <f t="shared" si="0"/>
        <v>0.1</v>
      </c>
      <c r="B24" s="1">
        <f t="shared" si="1"/>
        <v>2.222E-2</v>
      </c>
      <c r="C24" s="1">
        <f t="shared" si="14"/>
        <v>8.0000000000000004E-4</v>
      </c>
      <c r="D24" s="1">
        <f t="shared" si="3"/>
        <v>3.0524109014675051E-4</v>
      </c>
      <c r="E24" s="1">
        <f t="shared" si="15"/>
        <v>1.6666666666666666E-2</v>
      </c>
      <c r="F24" s="1">
        <f t="shared" si="10"/>
        <v>3.8777337857716072E-4</v>
      </c>
      <c r="G24" s="1">
        <f t="shared" si="11"/>
        <v>4.2980430291065651E-2</v>
      </c>
      <c r="H24">
        <f t="shared" si="4"/>
        <v>8.4999999999999995E-4</v>
      </c>
      <c r="I24">
        <f t="shared" si="12"/>
        <v>40.45216968570886</v>
      </c>
      <c r="J24">
        <v>0.36399999999999999</v>
      </c>
      <c r="K24">
        <f>$A24*(150*(1-$J24)^2/$J24^3*$H24*$G24/C24^2+1.75*(1-$J24)/$J24^3*1000*$G24^2/C24)/1000</f>
        <v>12.510392992659689</v>
      </c>
      <c r="L24">
        <f>K24*1000/A24*2*D24/(1000*G24^2)</f>
        <v>41.343041753830533</v>
      </c>
      <c r="M24">
        <f t="shared" si="5"/>
        <v>41.343041753830512</v>
      </c>
      <c r="N24">
        <f t="shared" si="6"/>
        <v>39.373807982714034</v>
      </c>
    </row>
    <row r="25" spans="1:14" x14ac:dyDescent="0.25">
      <c r="A25" s="1">
        <f t="shared" si="0"/>
        <v>0.1</v>
      </c>
      <c r="B25" s="1">
        <f t="shared" si="1"/>
        <v>2.222E-2</v>
      </c>
      <c r="C25" s="1">
        <f t="shared" si="14"/>
        <v>8.0000000000000004E-4</v>
      </c>
      <c r="D25" s="1">
        <f t="shared" si="3"/>
        <v>3.0524109014675051E-4</v>
      </c>
      <c r="E25" s="1">
        <f t="shared" si="15"/>
        <v>1.9444444444444445E-2</v>
      </c>
      <c r="F25" s="1">
        <f t="shared" si="10"/>
        <v>3.8777337857716072E-4</v>
      </c>
      <c r="G25" s="1">
        <f t="shared" si="11"/>
        <v>5.0143835339576587E-2</v>
      </c>
      <c r="H25">
        <f t="shared" si="4"/>
        <v>8.4999999999999995E-4</v>
      </c>
      <c r="I25">
        <f t="shared" si="12"/>
        <v>47.194197966660326</v>
      </c>
      <c r="J25">
        <v>0.36399999999999999</v>
      </c>
      <c r="K25">
        <f>$A25*(150*(1-$J25)^2/$J25^3*$H25*$G25/C25^2+1.75*(1-$J25)/$J25^3*1000*$G25^2/C25)/1000</f>
        <v>15.631645358770115</v>
      </c>
      <c r="L25">
        <f>K25*1000/A25*2*D25/(1000*G25^2)</f>
        <v>37.952692150950661</v>
      </c>
      <c r="M25">
        <f t="shared" si="5"/>
        <v>37.952692150950654</v>
      </c>
      <c r="N25">
        <f t="shared" si="6"/>
        <v>37.522677099541632</v>
      </c>
    </row>
    <row r="26" spans="1:14" x14ac:dyDescent="0.25">
      <c r="A26" s="1">
        <f t="shared" si="0"/>
        <v>0.1</v>
      </c>
      <c r="B26" s="1">
        <f t="shared" si="1"/>
        <v>2.222E-2</v>
      </c>
      <c r="C26" s="1">
        <f t="shared" si="14"/>
        <v>8.0000000000000004E-4</v>
      </c>
      <c r="D26" s="1">
        <f t="shared" si="3"/>
        <v>3.0524109014675051E-4</v>
      </c>
      <c r="E26" s="1">
        <f t="shared" si="15"/>
        <v>2.2222222222222223E-2</v>
      </c>
      <c r="F26" s="1">
        <f t="shared" si="10"/>
        <v>3.8777337857716072E-4</v>
      </c>
      <c r="G26" s="1">
        <f t="shared" si="11"/>
        <v>5.7307240388087537E-2</v>
      </c>
      <c r="H26">
        <f t="shared" si="4"/>
        <v>8.4999999999999995E-4</v>
      </c>
      <c r="I26">
        <f t="shared" si="12"/>
        <v>53.936226247611806</v>
      </c>
      <c r="J26">
        <v>0.36399999999999999</v>
      </c>
      <c r="K26">
        <f>$A26*(150*(1-$J26)^2/$J26^3*$H26*$G26/C26^2+1.75*(1-$J26)/$J26^3*1000*$G26^2/C26)/1000</f>
        <v>19.048951115547354</v>
      </c>
      <c r="L26">
        <f>K26*1000/A26*2*D26/(1000*G26^2)</f>
        <v>35.409929948790754</v>
      </c>
      <c r="M26">
        <f t="shared" si="5"/>
        <v>35.409929948790754</v>
      </c>
      <c r="N26">
        <f t="shared" si="6"/>
        <v>36.134328937162323</v>
      </c>
    </row>
    <row r="27" spans="1:14" x14ac:dyDescent="0.25">
      <c r="A27" s="1">
        <f t="shared" si="0"/>
        <v>0.1</v>
      </c>
      <c r="B27" s="1">
        <f t="shared" si="1"/>
        <v>2.222E-2</v>
      </c>
      <c r="C27" s="1">
        <f t="shared" si="14"/>
        <v>8.0000000000000004E-4</v>
      </c>
      <c r="D27" s="1">
        <f t="shared" si="3"/>
        <v>3.0524109014675051E-4</v>
      </c>
      <c r="E27" s="1">
        <f t="shared" si="15"/>
        <v>2.5000000000000001E-2</v>
      </c>
      <c r="F27" s="1">
        <f t="shared" si="10"/>
        <v>3.8777337857716072E-4</v>
      </c>
      <c r="G27" s="1">
        <f t="shared" si="11"/>
        <v>6.4470645436598473E-2</v>
      </c>
      <c r="H27">
        <f t="shared" si="4"/>
        <v>8.4999999999999995E-4</v>
      </c>
      <c r="I27">
        <f t="shared" si="12"/>
        <v>60.678254528563279</v>
      </c>
      <c r="J27">
        <v>0.36399999999999999</v>
      </c>
      <c r="K27">
        <f>$A27*(150*(1-$J27)^2/$J27^3*$H27*$G27/C27^2+1.75*(1-$J27)/$J27^3*1000*$G27^2/C27)/1000</f>
        <v>22.762310262991392</v>
      </c>
      <c r="L27">
        <f>K27*1000/A27*2*D27/(1000*G27^2)</f>
        <v>33.432226013777509</v>
      </c>
      <c r="M27">
        <f t="shared" si="5"/>
        <v>33.432226013777495</v>
      </c>
      <c r="N27">
        <f t="shared" si="6"/>
        <v>35.054502588645086</v>
      </c>
    </row>
    <row r="28" spans="1:14" x14ac:dyDescent="0.25">
      <c r="A28" s="1">
        <f t="shared" si="0"/>
        <v>0.1</v>
      </c>
      <c r="B28" s="1">
        <f t="shared" si="1"/>
        <v>2.222E-2</v>
      </c>
      <c r="C28" s="1">
        <f t="shared" si="14"/>
        <v>8.0000000000000004E-4</v>
      </c>
      <c r="D28" s="1">
        <f t="shared" si="3"/>
        <v>3.0524109014675051E-4</v>
      </c>
      <c r="E28" s="1">
        <f t="shared" si="15"/>
        <v>2.777777777777778E-2</v>
      </c>
      <c r="F28" s="1">
        <f t="shared" si="10"/>
        <v>3.8777337857716072E-4</v>
      </c>
      <c r="G28" s="1">
        <f t="shared" si="11"/>
        <v>7.163405048510943E-2</v>
      </c>
      <c r="H28">
        <f t="shared" si="4"/>
        <v>8.4999999999999995E-4</v>
      </c>
      <c r="I28">
        <f t="shared" si="12"/>
        <v>67.420282809514774</v>
      </c>
      <c r="J28">
        <v>0.36399999999999999</v>
      </c>
      <c r="K28">
        <f>$A28*(150*(1-$J28)^2/$J28^3*$H28*$G28/C28^2+1.75*(1-$J28)/$J28^3*1000*$G28^2/C28)/1000</f>
        <v>26.771722801102246</v>
      </c>
      <c r="L28">
        <f>K28*1000/A28*2*D28/(1000*G28^2)</f>
        <v>31.850062865766905</v>
      </c>
      <c r="M28">
        <f t="shared" si="5"/>
        <v>31.85006286576689</v>
      </c>
      <c r="N28">
        <f t="shared" si="6"/>
        <v>34.190641509831295</v>
      </c>
    </row>
    <row r="29" spans="1:14" x14ac:dyDescent="0.25">
      <c r="A29" s="1">
        <f t="shared" si="0"/>
        <v>0.1</v>
      </c>
      <c r="B29" s="1">
        <f t="shared" si="1"/>
        <v>2.222E-2</v>
      </c>
      <c r="C29" s="1">
        <f t="shared" si="14"/>
        <v>8.0000000000000004E-4</v>
      </c>
      <c r="D29" s="1">
        <f t="shared" si="3"/>
        <v>3.0524109014675051E-4</v>
      </c>
      <c r="E29" s="1">
        <f t="shared" si="15"/>
        <v>3.0555555555555558E-2</v>
      </c>
      <c r="F29" s="1">
        <f t="shared" si="10"/>
        <v>3.8777337857716072E-4</v>
      </c>
      <c r="G29" s="1">
        <f t="shared" si="11"/>
        <v>7.8797455533620359E-2</v>
      </c>
      <c r="H29">
        <f t="shared" si="4"/>
        <v>8.4999999999999995E-4</v>
      </c>
      <c r="I29">
        <f t="shared" si="12"/>
        <v>74.162311090466233</v>
      </c>
      <c r="J29">
        <v>0.36399999999999999</v>
      </c>
      <c r="K29">
        <f>$A29*(150*(1-$J29)^2/$J29^3*$H29*$G29/C29^2+1.75*(1-$J29)/$J29^3*1000*$G29^2/C29)/1000</f>
        <v>31.077188729879879</v>
      </c>
      <c r="L29">
        <f>K29*1000/A29*2*D29/(1000*G29^2)</f>
        <v>30.555565744667309</v>
      </c>
      <c r="M29">
        <f t="shared" si="5"/>
        <v>30.555565744667312</v>
      </c>
      <c r="N29">
        <f t="shared" si="6"/>
        <v>33.483846081710922</v>
      </c>
    </row>
    <row r="30" spans="1:14" x14ac:dyDescent="0.25">
      <c r="A30" s="1">
        <f t="shared" si="0"/>
        <v>0.1</v>
      </c>
      <c r="B30" s="1">
        <f t="shared" si="1"/>
        <v>2.222E-2</v>
      </c>
      <c r="C30" s="1">
        <f t="shared" si="14"/>
        <v>8.0000000000000004E-4</v>
      </c>
      <c r="D30" s="1">
        <f t="shared" si="3"/>
        <v>3.0524109014675051E-4</v>
      </c>
      <c r="E30" s="1">
        <f t="shared" si="15"/>
        <v>3.3333333333333333E-2</v>
      </c>
      <c r="F30" s="1">
        <f t="shared" si="10"/>
        <v>3.8777337857716072E-4</v>
      </c>
      <c r="G30" s="1">
        <f t="shared" si="11"/>
        <v>8.5960860582131302E-2</v>
      </c>
      <c r="H30">
        <f t="shared" si="4"/>
        <v>8.4999999999999995E-4</v>
      </c>
      <c r="I30">
        <f t="shared" si="12"/>
        <v>80.90433937141772</v>
      </c>
      <c r="J30">
        <v>0.36399999999999999</v>
      </c>
      <c r="K30">
        <f>$A30*(150*(1-$J30)^2/$J30^3*$H30*$G30/C30^2+1.75*(1-$J30)/$J30^3*1000*$G30^2/C30)/1000</f>
        <v>35.678708049324335</v>
      </c>
      <c r="L30">
        <f>K30*1000/A30*2*D30/(1000*G30^2)</f>
        <v>29.47681814375099</v>
      </c>
      <c r="M30">
        <f t="shared" si="5"/>
        <v>29.476818143750986</v>
      </c>
      <c r="N30">
        <f t="shared" si="6"/>
        <v>32.894849891610612</v>
      </c>
    </row>
    <row r="31" spans="1:14" x14ac:dyDescent="0.25">
      <c r="A31" s="1">
        <f t="shared" si="0"/>
        <v>0.1</v>
      </c>
      <c r="B31" s="1">
        <f t="shared" si="1"/>
        <v>2.222E-2</v>
      </c>
      <c r="C31" s="1">
        <f t="shared" si="14"/>
        <v>8.0000000000000004E-4</v>
      </c>
      <c r="D31" s="1">
        <f t="shared" si="3"/>
        <v>3.0524109014675051E-4</v>
      </c>
      <c r="E31" s="1">
        <f t="shared" si="15"/>
        <v>3.6111111111111108E-2</v>
      </c>
      <c r="F31" s="1">
        <f t="shared" si="10"/>
        <v>3.8777337857716072E-4</v>
      </c>
      <c r="G31" s="1">
        <f t="shared" si="11"/>
        <v>9.3124265630642231E-2</v>
      </c>
      <c r="H31">
        <f t="shared" si="4"/>
        <v>8.4999999999999995E-4</v>
      </c>
      <c r="I31">
        <f t="shared" si="12"/>
        <v>87.646367652369179</v>
      </c>
      <c r="J31">
        <v>0.36399999999999999</v>
      </c>
      <c r="K31">
        <f>$A31*(150*(1-$J31)^2/$J31^3*$H31*$G31/C31^2+1.75*(1-$J31)/$J31^3*1000*$G31^2/C31)/1000</f>
        <v>40.576280759435583</v>
      </c>
      <c r="L31">
        <f>K31*1000/A31*2*D31/(1000*G31^2)</f>
        <v>28.564031712206415</v>
      </c>
      <c r="M31">
        <f t="shared" si="5"/>
        <v>28.564031712206411</v>
      </c>
      <c r="N31">
        <f t="shared" si="6"/>
        <v>32.396468499987272</v>
      </c>
    </row>
    <row r="32" spans="1:14" x14ac:dyDescent="0.25">
      <c r="A32" s="1">
        <f t="shared" si="0"/>
        <v>0.1</v>
      </c>
      <c r="B32" s="1">
        <f t="shared" si="1"/>
        <v>2.222E-2</v>
      </c>
      <c r="C32" s="1">
        <f t="shared" si="14"/>
        <v>8.0000000000000004E-4</v>
      </c>
      <c r="D32" s="1">
        <f t="shared" si="3"/>
        <v>3.0524109014675051E-4</v>
      </c>
      <c r="E32" s="1">
        <f t="shared" si="15"/>
        <v>3.8888888888888883E-2</v>
      </c>
      <c r="F32" s="1">
        <f t="shared" si="10"/>
        <v>3.8777337857716072E-4</v>
      </c>
      <c r="G32" s="1">
        <f t="shared" si="11"/>
        <v>0.10028767067915316</v>
      </c>
      <c r="H32">
        <f t="shared" si="4"/>
        <v>8.4999999999999995E-4</v>
      </c>
      <c r="I32">
        <f t="shared" si="12"/>
        <v>94.388395933320638</v>
      </c>
      <c r="J32">
        <v>0.36399999999999999</v>
      </c>
      <c r="K32">
        <f>$A32*(150*(1-$J32)^2/$J32^3*$H32*$G32/C32^2+1.75*(1-$J32)/$J32^3*1000*$G32^2/C32)/1000</f>
        <v>45.769906860213638</v>
      </c>
      <c r="L32">
        <f>K32*1000/A32*2*D32/(1000*G32^2)</f>
        <v>27.781643342311067</v>
      </c>
      <c r="M32">
        <f t="shared" si="5"/>
        <v>27.78164334231106</v>
      </c>
      <c r="N32">
        <f t="shared" si="6"/>
        <v>31.969284450024411</v>
      </c>
    </row>
    <row r="33" spans="1:14" x14ac:dyDescent="0.25">
      <c r="A33" s="1">
        <f t="shared" si="0"/>
        <v>0.1</v>
      </c>
      <c r="B33" s="1">
        <f t="shared" si="1"/>
        <v>2.222E-2</v>
      </c>
      <c r="C33" s="1">
        <f t="shared" si="14"/>
        <v>8.0000000000000004E-4</v>
      </c>
      <c r="D33" s="1">
        <f t="shared" si="3"/>
        <v>3.0524109014675051E-4</v>
      </c>
      <c r="E33" s="1">
        <f t="shared" si="15"/>
        <v>4.1666666666666657E-2</v>
      </c>
      <c r="F33" s="1">
        <f t="shared" si="10"/>
        <v>3.8777337857716072E-4</v>
      </c>
      <c r="G33" s="1">
        <f t="shared" si="11"/>
        <v>0.1074510757276641</v>
      </c>
      <c r="H33">
        <f t="shared" si="4"/>
        <v>8.4999999999999995E-4</v>
      </c>
      <c r="I33">
        <f t="shared" si="12"/>
        <v>101.13042421427211</v>
      </c>
      <c r="J33">
        <v>0.36399999999999999</v>
      </c>
      <c r="K33">
        <f>$A33*(150*(1-$J33)^2/$J33^3*$H33*$G33/C33^2+1.75*(1-$J33)/$J33^3*1000*$G33^2/C33)/1000</f>
        <v>51.259586351658498</v>
      </c>
      <c r="L33">
        <f>K33*1000/A33*2*D33/(1000*G33^2)</f>
        <v>27.103573421735089</v>
      </c>
      <c r="M33">
        <f t="shared" si="5"/>
        <v>27.103573421735085</v>
      </c>
      <c r="N33">
        <f t="shared" si="6"/>
        <v>31.599058273389929</v>
      </c>
    </row>
    <row r="34" spans="1:14" x14ac:dyDescent="0.25">
      <c r="A34" s="1">
        <f t="shared" si="0"/>
        <v>0.1</v>
      </c>
      <c r="B34" s="1">
        <f t="shared" si="1"/>
        <v>2.222E-2</v>
      </c>
      <c r="C34" s="1">
        <f t="shared" si="14"/>
        <v>8.0000000000000004E-4</v>
      </c>
      <c r="D34" s="1">
        <f t="shared" si="3"/>
        <v>3.0524109014675051E-4</v>
      </c>
      <c r="E34" s="1">
        <f t="shared" si="15"/>
        <v>4.4444444444444432E-2</v>
      </c>
      <c r="F34" s="1">
        <f t="shared" si="10"/>
        <v>3.8777337857716072E-4</v>
      </c>
      <c r="G34" s="1">
        <f t="shared" si="11"/>
        <v>0.11461448077617503</v>
      </c>
      <c r="H34">
        <f t="shared" si="4"/>
        <v>8.4999999999999995E-4</v>
      </c>
      <c r="I34">
        <f t="shared" si="12"/>
        <v>107.87245249522357</v>
      </c>
      <c r="J34">
        <v>0.36399999999999999</v>
      </c>
      <c r="K34">
        <f>$A34*(150*(1-$J34)^2/$J34^3*$H34*$G34/C34^2+1.75*(1-$J34)/$J34^3*1000*$G34^2/C34)/1000</f>
        <v>57.045319233770165</v>
      </c>
      <c r="L34">
        <f>K34*1000/A34*2*D34/(1000*G34^2)</f>
        <v>26.510262241231111</v>
      </c>
      <c r="M34">
        <f t="shared" si="5"/>
        <v>26.510262241231111</v>
      </c>
      <c r="N34">
        <f t="shared" si="6"/>
        <v>31.27511036883476</v>
      </c>
    </row>
    <row r="35" spans="1:14" x14ac:dyDescent="0.25">
      <c r="A35" s="1">
        <f t="shared" si="0"/>
        <v>0.1</v>
      </c>
      <c r="B35" s="1">
        <f t="shared" si="1"/>
        <v>2.222E-2</v>
      </c>
      <c r="C35" s="1">
        <f t="shared" si="14"/>
        <v>8.0000000000000004E-4</v>
      </c>
      <c r="D35" s="1">
        <f t="shared" si="3"/>
        <v>3.0524109014675051E-4</v>
      </c>
      <c r="E35" s="1">
        <f t="shared" si="15"/>
        <v>4.7222222222222207E-2</v>
      </c>
      <c r="F35" s="1">
        <f t="shared" si="10"/>
        <v>3.8777337857716072E-4</v>
      </c>
      <c r="G35" s="1">
        <f t="shared" si="11"/>
        <v>0.12177788582468596</v>
      </c>
      <c r="H35">
        <f t="shared" si="4"/>
        <v>8.4999999999999995E-4</v>
      </c>
      <c r="I35">
        <f t="shared" si="12"/>
        <v>114.61448077617504</v>
      </c>
      <c r="J35">
        <v>0.36399999999999999</v>
      </c>
      <c r="K35">
        <f>$A35*(150*(1-$J35)^2/$J35^3*$H35*$G35/C35^2+1.75*(1-$J35)/$J35^3*1000*$G35^2/C35)/1000</f>
        <v>63.127105506548617</v>
      </c>
      <c r="L35">
        <f>K35*1000/A35*2*D35/(1000*G35^2)</f>
        <v>25.986752376080542</v>
      </c>
      <c r="M35">
        <f t="shared" si="5"/>
        <v>25.986752376080542</v>
      </c>
      <c r="N35">
        <f t="shared" si="6"/>
        <v>30.989273982462546</v>
      </c>
    </row>
    <row r="36" spans="1:14" x14ac:dyDescent="0.25">
      <c r="A36" s="1">
        <f t="shared" si="0"/>
        <v>0.1</v>
      </c>
      <c r="B36" s="1">
        <f t="shared" si="1"/>
        <v>2.222E-2</v>
      </c>
      <c r="C36" s="1">
        <f>1/1000</f>
        <v>1E-3</v>
      </c>
      <c r="D36" s="1">
        <f t="shared" si="3"/>
        <v>3.8155136268343807E-4</v>
      </c>
      <c r="E36" s="1">
        <f>10/3600</f>
        <v>2.7777777777777779E-3</v>
      </c>
      <c r="F36" s="1">
        <f t="shared" si="10"/>
        <v>3.8777337857716072E-4</v>
      </c>
      <c r="G36" s="1">
        <f t="shared" si="11"/>
        <v>7.1634050485109421E-3</v>
      </c>
      <c r="H36">
        <f t="shared" si="4"/>
        <v>8.4999999999999995E-4</v>
      </c>
      <c r="I36">
        <f t="shared" si="12"/>
        <v>8.4275353511893449</v>
      </c>
      <c r="J36">
        <v>0.36399999999999999</v>
      </c>
      <c r="K36">
        <f>$A36*(150*(1-$J36)^2/$J36^3*$H36*$G36/C36^2+1.75*(1-$J36)/$J36^3*1000*$G36^2/C36)/1000</f>
        <v>0.88444076540349059</v>
      </c>
      <c r="L36">
        <f>K36*1000/A36*2*D36/(1000*G36^2)</f>
        <v>131.52634119043498</v>
      </c>
      <c r="M36">
        <f t="shared" si="5"/>
        <v>131.52634119043498</v>
      </c>
      <c r="N36">
        <f t="shared" si="6"/>
        <v>88.613889475100081</v>
      </c>
    </row>
    <row r="37" spans="1:14" x14ac:dyDescent="0.25">
      <c r="A37" s="1">
        <f t="shared" si="0"/>
        <v>0.1</v>
      </c>
      <c r="B37" s="1">
        <f t="shared" si="1"/>
        <v>2.222E-2</v>
      </c>
      <c r="C37" s="1">
        <f t="shared" ref="C37:C52" si="16">1/1000</f>
        <v>1E-3</v>
      </c>
      <c r="D37" s="1">
        <f t="shared" si="3"/>
        <v>3.8155136268343807E-4</v>
      </c>
      <c r="E37" s="1">
        <f>E36+10/3600</f>
        <v>5.5555555555555558E-3</v>
      </c>
      <c r="F37" s="1">
        <f t="shared" si="10"/>
        <v>3.8777337857716072E-4</v>
      </c>
      <c r="G37" s="1">
        <f t="shared" si="11"/>
        <v>1.4326810097021884E-2</v>
      </c>
      <c r="H37">
        <f t="shared" si="4"/>
        <v>8.4999999999999995E-4</v>
      </c>
      <c r="I37">
        <f t="shared" si="12"/>
        <v>16.85507070237869</v>
      </c>
      <c r="J37">
        <v>0.36399999999999999</v>
      </c>
      <c r="K37">
        <f>$A37*(150*(1-$J37)^2/$J37^3*$H37*$G37/C37^2+1.75*(1-$J37)/$J37^3*1000*$G37^2/C37)/1000</f>
        <v>2.0057242433404245</v>
      </c>
      <c r="L37">
        <f>K37*1000/A37*2*D37/(1000*G37^2)</f>
        <v>74.568467862053211</v>
      </c>
      <c r="M37">
        <f t="shared" si="5"/>
        <v>74.568467862053211</v>
      </c>
      <c r="N37">
        <f t="shared" si="6"/>
        <v>57.514890637803632</v>
      </c>
    </row>
    <row r="38" spans="1:14" x14ac:dyDescent="0.25">
      <c r="A38" s="1">
        <f t="shared" si="0"/>
        <v>0.1</v>
      </c>
      <c r="B38" s="1">
        <f t="shared" si="1"/>
        <v>2.222E-2</v>
      </c>
      <c r="C38" s="1">
        <f t="shared" si="16"/>
        <v>1E-3</v>
      </c>
      <c r="D38" s="1">
        <f t="shared" si="3"/>
        <v>3.8155136268343807E-4</v>
      </c>
      <c r="E38" s="1">
        <f t="shared" ref="E38:E52" si="17">E37+10/3600</f>
        <v>8.3333333333333332E-3</v>
      </c>
      <c r="F38" s="1">
        <f t="shared" si="10"/>
        <v>3.8777337857716072E-4</v>
      </c>
      <c r="G38" s="1">
        <f t="shared" si="11"/>
        <v>2.1490215145532825E-2</v>
      </c>
      <c r="H38">
        <f t="shared" si="4"/>
        <v>8.4999999999999995E-4</v>
      </c>
      <c r="I38">
        <f t="shared" si="12"/>
        <v>25.282606053568031</v>
      </c>
      <c r="J38">
        <v>0.36399999999999999</v>
      </c>
      <c r="K38">
        <f>$A38*(150*(1-$J38)^2/$J38^3*$H38*$G38/C38^2+1.75*(1-$J38)/$J38^3*1000*$G38^2/C38)/1000</f>
        <v>3.3638504338108026</v>
      </c>
      <c r="L38">
        <f>K38*1000/A38*2*D38/(1000*G38^2)</f>
        <v>55.582510085925968</v>
      </c>
      <c r="M38">
        <f t="shared" si="5"/>
        <v>55.582510085925968</v>
      </c>
      <c r="N38">
        <f t="shared" si="6"/>
        <v>47.148557692038153</v>
      </c>
    </row>
    <row r="39" spans="1:14" x14ac:dyDescent="0.25">
      <c r="A39" s="1">
        <f t="shared" si="0"/>
        <v>0.1</v>
      </c>
      <c r="B39" s="1">
        <f t="shared" si="1"/>
        <v>2.222E-2</v>
      </c>
      <c r="C39" s="1">
        <f t="shared" si="16"/>
        <v>1E-3</v>
      </c>
      <c r="D39" s="1">
        <f t="shared" si="3"/>
        <v>3.8155136268343807E-4</v>
      </c>
      <c r="E39" s="1">
        <f t="shared" si="17"/>
        <v>1.1111111111111112E-2</v>
      </c>
      <c r="F39" s="1">
        <f t="shared" si="10"/>
        <v>3.8777337857716072E-4</v>
      </c>
      <c r="G39" s="1">
        <f t="shared" si="11"/>
        <v>2.8653620194043768E-2</v>
      </c>
      <c r="H39">
        <f t="shared" si="4"/>
        <v>8.4999999999999995E-4</v>
      </c>
      <c r="I39">
        <f t="shared" si="12"/>
        <v>33.71014140475738</v>
      </c>
      <c r="J39">
        <v>0.36399999999999999</v>
      </c>
      <c r="K39">
        <f>$A39*(150*(1-$J39)^2/$J39^3*$H39*$G39/C39^2+1.75*(1-$J39)/$J39^3*1000*$G39^2/C39)/1000</f>
        <v>4.9588193368146243</v>
      </c>
      <c r="L39">
        <f>K39*1000/A39*2*D39/(1000*G39^2)</f>
        <v>46.089531197862335</v>
      </c>
      <c r="M39">
        <f t="shared" si="5"/>
        <v>46.089531197862335</v>
      </c>
      <c r="N39">
        <f t="shared" si="6"/>
        <v>41.965391219155407</v>
      </c>
    </row>
    <row r="40" spans="1:14" x14ac:dyDescent="0.25">
      <c r="A40" s="1">
        <f t="shared" si="0"/>
        <v>0.1</v>
      </c>
      <c r="B40" s="1">
        <f t="shared" si="1"/>
        <v>2.222E-2</v>
      </c>
      <c r="C40" s="1">
        <f t="shared" si="16"/>
        <v>1E-3</v>
      </c>
      <c r="D40" s="1">
        <f t="shared" si="3"/>
        <v>3.8155136268343807E-4</v>
      </c>
      <c r="E40" s="1">
        <f t="shared" si="17"/>
        <v>1.388888888888889E-2</v>
      </c>
      <c r="F40" s="1">
        <f t="shared" si="10"/>
        <v>3.8777337857716072E-4</v>
      </c>
      <c r="G40" s="1">
        <f t="shared" si="11"/>
        <v>3.5817025242554715E-2</v>
      </c>
      <c r="H40">
        <f t="shared" si="4"/>
        <v>8.4999999999999995E-4</v>
      </c>
      <c r="I40">
        <f t="shared" si="12"/>
        <v>42.137676755946728</v>
      </c>
      <c r="J40">
        <v>0.36399999999999999</v>
      </c>
      <c r="K40">
        <f>$A40*(150*(1-$J40)^2/$J40^3*$H40*$G40/C40^2+1.75*(1-$J40)/$J40^3*1000*$G40^2/C40)/1000</f>
        <v>6.79063095235189</v>
      </c>
      <c r="L40">
        <f>K40*1000/A40*2*D40/(1000*G40^2)</f>
        <v>40.393743865024156</v>
      </c>
      <c r="M40">
        <f t="shared" si="5"/>
        <v>40.393743865024156</v>
      </c>
      <c r="N40">
        <f t="shared" si="6"/>
        <v>38.855491335425761</v>
      </c>
    </row>
    <row r="41" spans="1:14" x14ac:dyDescent="0.25">
      <c r="A41" s="1">
        <f t="shared" si="0"/>
        <v>0.1</v>
      </c>
      <c r="B41" s="1">
        <f t="shared" si="1"/>
        <v>2.222E-2</v>
      </c>
      <c r="C41" s="1">
        <f t="shared" si="16"/>
        <v>1E-3</v>
      </c>
      <c r="D41" s="1">
        <f t="shared" si="3"/>
        <v>3.8155136268343807E-4</v>
      </c>
      <c r="E41" s="1">
        <f t="shared" si="17"/>
        <v>1.6666666666666666E-2</v>
      </c>
      <c r="F41" s="1">
        <f t="shared" si="10"/>
        <v>3.8777337857716072E-4</v>
      </c>
      <c r="G41" s="1">
        <f t="shared" si="11"/>
        <v>4.2980430291065651E-2</v>
      </c>
      <c r="H41">
        <f t="shared" si="4"/>
        <v>8.4999999999999995E-4</v>
      </c>
      <c r="I41">
        <f t="shared" si="12"/>
        <v>50.565212107136063</v>
      </c>
      <c r="J41">
        <v>0.36399999999999999</v>
      </c>
      <c r="K41">
        <f>$A41*(150*(1-$J41)^2/$J41^3*$H41*$G41/C41^2+1.75*(1-$J41)/$J41^3*1000*$G41^2/C41)/1000</f>
        <v>8.859285280422597</v>
      </c>
      <c r="L41">
        <f>K41*1000/A41*2*D41/(1000*G41^2)</f>
        <v>36.596552309798703</v>
      </c>
      <c r="M41">
        <f t="shared" si="5"/>
        <v>36.59655230979871</v>
      </c>
      <c r="N41">
        <f t="shared" si="6"/>
        <v>36.782224746272668</v>
      </c>
    </row>
    <row r="42" spans="1:14" x14ac:dyDescent="0.25">
      <c r="A42" s="1">
        <f t="shared" si="0"/>
        <v>0.1</v>
      </c>
      <c r="B42" s="1">
        <f t="shared" si="1"/>
        <v>2.222E-2</v>
      </c>
      <c r="C42" s="1">
        <f t="shared" si="16"/>
        <v>1E-3</v>
      </c>
      <c r="D42" s="1">
        <f t="shared" si="3"/>
        <v>3.8155136268343807E-4</v>
      </c>
      <c r="E42" s="1">
        <f t="shared" si="17"/>
        <v>1.9444444444444445E-2</v>
      </c>
      <c r="F42" s="1">
        <f t="shared" si="10"/>
        <v>3.8777337857716072E-4</v>
      </c>
      <c r="G42" s="1">
        <f t="shared" si="11"/>
        <v>5.0143835339576587E-2</v>
      </c>
      <c r="H42">
        <f t="shared" si="4"/>
        <v>8.4999999999999995E-4</v>
      </c>
      <c r="I42">
        <f t="shared" si="12"/>
        <v>58.992747458325397</v>
      </c>
      <c r="J42">
        <v>0.36399999999999999</v>
      </c>
      <c r="K42">
        <f>$A42*(150*(1-$J42)^2/$J42^3*$H42*$G42/C42^2+1.75*(1-$J42)/$J42^3*1000*$G42^2/C42)/1000</f>
        <v>11.164782321026747</v>
      </c>
      <c r="L42">
        <f>K42*1000/A42*2*D42/(1000*G42^2)</f>
        <v>33.884272627494816</v>
      </c>
      <c r="M42">
        <f t="shared" si="5"/>
        <v>33.884272627494816</v>
      </c>
      <c r="N42">
        <f t="shared" si="6"/>
        <v>35.30132003973474</v>
      </c>
    </row>
    <row r="43" spans="1:14" x14ac:dyDescent="0.25">
      <c r="A43" s="1">
        <f t="shared" si="0"/>
        <v>0.1</v>
      </c>
      <c r="B43" s="1">
        <f t="shared" si="1"/>
        <v>2.222E-2</v>
      </c>
      <c r="C43" s="1">
        <f t="shared" si="16"/>
        <v>1E-3</v>
      </c>
      <c r="D43" s="1">
        <f t="shared" si="3"/>
        <v>3.8155136268343807E-4</v>
      </c>
      <c r="E43" s="1">
        <f t="shared" si="17"/>
        <v>2.2222222222222223E-2</v>
      </c>
      <c r="F43" s="1">
        <f t="shared" si="10"/>
        <v>3.8777337857716072E-4</v>
      </c>
      <c r="G43" s="1">
        <f t="shared" si="11"/>
        <v>5.7307240388087537E-2</v>
      </c>
      <c r="H43">
        <f t="shared" si="4"/>
        <v>8.4999999999999995E-4</v>
      </c>
      <c r="I43">
        <f t="shared" si="12"/>
        <v>67.420282809514759</v>
      </c>
      <c r="J43">
        <v>0.36399999999999999</v>
      </c>
      <c r="K43">
        <f>$A43*(150*(1-$J43)^2/$J43^3*$H43*$G43/C43^2+1.75*(1-$J43)/$J43^3*1000*$G43^2/C43)/1000</f>
        <v>13.707122074164346</v>
      </c>
      <c r="L43">
        <f>K43*1000/A43*2*D43/(1000*G43^2)</f>
        <v>31.850062865766894</v>
      </c>
      <c r="M43">
        <f t="shared" si="5"/>
        <v>31.850062865766894</v>
      </c>
      <c r="N43">
        <f t="shared" si="6"/>
        <v>34.190641509831295</v>
      </c>
    </row>
    <row r="44" spans="1:14" x14ac:dyDescent="0.25">
      <c r="A44" s="1">
        <f t="shared" si="0"/>
        <v>0.1</v>
      </c>
      <c r="B44" s="1">
        <f t="shared" si="1"/>
        <v>2.222E-2</v>
      </c>
      <c r="C44" s="1">
        <f t="shared" si="16"/>
        <v>1E-3</v>
      </c>
      <c r="D44" s="1">
        <f t="shared" si="3"/>
        <v>3.8155136268343807E-4</v>
      </c>
      <c r="E44" s="1">
        <f t="shared" si="17"/>
        <v>2.5000000000000001E-2</v>
      </c>
      <c r="F44" s="1">
        <f t="shared" si="10"/>
        <v>3.8777337857716072E-4</v>
      </c>
      <c r="G44" s="1">
        <f t="shared" si="11"/>
        <v>6.4470645436598473E-2</v>
      </c>
      <c r="H44">
        <f t="shared" si="4"/>
        <v>8.4999999999999995E-4</v>
      </c>
      <c r="I44">
        <f t="shared" si="12"/>
        <v>75.847818160704094</v>
      </c>
      <c r="J44">
        <v>0.36399999999999999</v>
      </c>
      <c r="K44">
        <f>$A44*(150*(1-$J44)^2/$J44^3*$H44*$G44/C44^2+1.75*(1-$J44)/$J44^3*1000*$G44^2/C44)/1000</f>
        <v>16.486304539835384</v>
      </c>
      <c r="L44">
        <f>K44*1000/A44*2*D44/(1000*G44^2)</f>
        <v>30.26789971775629</v>
      </c>
      <c r="M44">
        <f t="shared" si="5"/>
        <v>30.26789971775629</v>
      </c>
      <c r="N44">
        <f t="shared" si="6"/>
        <v>33.326780431017511</v>
      </c>
    </row>
    <row r="45" spans="1:14" x14ac:dyDescent="0.25">
      <c r="A45" s="1">
        <f t="shared" si="0"/>
        <v>0.1</v>
      </c>
      <c r="B45" s="1">
        <f t="shared" si="1"/>
        <v>2.222E-2</v>
      </c>
      <c r="C45" s="1">
        <f t="shared" si="16"/>
        <v>1E-3</v>
      </c>
      <c r="D45" s="1">
        <f t="shared" si="3"/>
        <v>3.8155136268343807E-4</v>
      </c>
      <c r="E45" s="1">
        <f t="shared" si="17"/>
        <v>2.777777777777778E-2</v>
      </c>
      <c r="F45" s="1">
        <f t="shared" si="10"/>
        <v>3.8777337857716072E-4</v>
      </c>
      <c r="G45" s="1">
        <f t="shared" si="11"/>
        <v>7.163405048510943E-2</v>
      </c>
      <c r="H45">
        <f t="shared" si="4"/>
        <v>8.4999999999999995E-4</v>
      </c>
      <c r="I45">
        <f t="shared" si="12"/>
        <v>84.275353511893456</v>
      </c>
      <c r="J45">
        <v>0.36399999999999999</v>
      </c>
      <c r="K45">
        <f>$A45*(150*(1-$J45)^2/$J45^3*$H45*$G45/C45^2+1.75*(1-$J45)/$J45^3*1000*$G45^2/C45)/1000</f>
        <v>19.502329718039874</v>
      </c>
      <c r="L45">
        <f>K45*1000/A45*2*D45/(1000*G45^2)</f>
        <v>29.002169199347808</v>
      </c>
      <c r="M45">
        <f t="shared" si="5"/>
        <v>29.002169199347804</v>
      </c>
      <c r="N45">
        <f t="shared" si="6"/>
        <v>32.635691567966475</v>
      </c>
    </row>
    <row r="46" spans="1:14" x14ac:dyDescent="0.25">
      <c r="A46" s="1">
        <f t="shared" si="0"/>
        <v>0.1</v>
      </c>
      <c r="B46" s="1">
        <f t="shared" si="1"/>
        <v>2.222E-2</v>
      </c>
      <c r="C46" s="1">
        <f t="shared" si="16"/>
        <v>1E-3</v>
      </c>
      <c r="D46" s="1">
        <f t="shared" si="3"/>
        <v>3.8155136268343807E-4</v>
      </c>
      <c r="E46" s="1">
        <f t="shared" si="17"/>
        <v>3.0555555555555558E-2</v>
      </c>
      <c r="F46" s="1">
        <f t="shared" si="10"/>
        <v>3.8777337857716072E-4</v>
      </c>
      <c r="G46" s="1">
        <f t="shared" si="11"/>
        <v>7.8797455533620359E-2</v>
      </c>
      <c r="H46">
        <f t="shared" si="4"/>
        <v>8.4999999999999995E-4</v>
      </c>
      <c r="I46">
        <f t="shared" si="12"/>
        <v>92.702888863082777</v>
      </c>
      <c r="J46">
        <v>0.36399999999999999</v>
      </c>
      <c r="K46">
        <f>$A46*(150*(1-$J46)^2/$J46^3*$H46*$G46/C46^2+1.75*(1-$J46)/$J46^3*1000*$G46^2/C46)/1000</f>
        <v>22.755197608777792</v>
      </c>
      <c r="L46">
        <f>K46*1000/A46*2*D46/(1000*G46^2)</f>
        <v>27.966571502468135</v>
      </c>
      <c r="M46">
        <f t="shared" si="5"/>
        <v>27.966571502468138</v>
      </c>
      <c r="N46">
        <f t="shared" si="6"/>
        <v>32.070255225470177</v>
      </c>
    </row>
    <row r="47" spans="1:14" x14ac:dyDescent="0.25">
      <c r="A47" s="1">
        <f t="shared" si="0"/>
        <v>0.1</v>
      </c>
      <c r="B47" s="1">
        <f t="shared" si="1"/>
        <v>2.222E-2</v>
      </c>
      <c r="C47" s="1">
        <f t="shared" si="16"/>
        <v>1E-3</v>
      </c>
      <c r="D47" s="1">
        <f t="shared" si="3"/>
        <v>3.8155136268343807E-4</v>
      </c>
      <c r="E47" s="1">
        <f t="shared" si="17"/>
        <v>3.3333333333333333E-2</v>
      </c>
      <c r="F47" s="1">
        <f t="shared" si="10"/>
        <v>3.8777337857716072E-4</v>
      </c>
      <c r="G47" s="1">
        <f t="shared" si="11"/>
        <v>8.5960860582131302E-2</v>
      </c>
      <c r="H47">
        <f t="shared" si="4"/>
        <v>8.4999999999999995E-4</v>
      </c>
      <c r="I47">
        <f t="shared" si="12"/>
        <v>101.13042421427213</v>
      </c>
      <c r="J47">
        <v>0.36399999999999999</v>
      </c>
      <c r="K47">
        <f>$A47*(150*(1-$J47)^2/$J47^3*$H47*$G47/C47^2+1.75*(1-$J47)/$J47^3*1000*$G47^2/C47)/1000</f>
        <v>26.244908212049165</v>
      </c>
      <c r="L47">
        <f>K47*1000/A47*2*D47/(1000*G47^2)</f>
        <v>27.103573421735085</v>
      </c>
      <c r="M47">
        <f t="shared" si="5"/>
        <v>27.103573421735081</v>
      </c>
      <c r="N47">
        <f t="shared" si="6"/>
        <v>31.599058273389929</v>
      </c>
    </row>
    <row r="48" spans="1:14" x14ac:dyDescent="0.25">
      <c r="A48" s="1">
        <f t="shared" si="0"/>
        <v>0.1</v>
      </c>
      <c r="B48" s="1">
        <f t="shared" si="1"/>
        <v>2.222E-2</v>
      </c>
      <c r="C48" s="1">
        <f t="shared" si="16"/>
        <v>1E-3</v>
      </c>
      <c r="D48" s="1">
        <f t="shared" si="3"/>
        <v>3.8155136268343807E-4</v>
      </c>
      <c r="E48" s="1">
        <f t="shared" si="17"/>
        <v>3.6111111111111108E-2</v>
      </c>
      <c r="F48" s="1">
        <f t="shared" si="10"/>
        <v>3.8777337857716072E-4</v>
      </c>
      <c r="G48" s="1">
        <f t="shared" si="11"/>
        <v>9.3124265630642231E-2</v>
      </c>
      <c r="H48">
        <f t="shared" si="4"/>
        <v>8.4999999999999995E-4</v>
      </c>
      <c r="I48">
        <f t="shared" si="12"/>
        <v>109.55795956546146</v>
      </c>
      <c r="J48">
        <v>0.36399999999999999</v>
      </c>
      <c r="K48">
        <f>$A48*(150*(1-$J48)^2/$J48^3*$H48*$G48/C48^2+1.75*(1-$J48)/$J48^3*1000*$G48^2/C48)/1000</f>
        <v>29.971461527853972</v>
      </c>
      <c r="L48">
        <f>K48*1000/A48*2*D48/(1000*G48^2)</f>
        <v>26.373344276499424</v>
      </c>
      <c r="M48">
        <f t="shared" si="5"/>
        <v>26.37334427649942</v>
      </c>
      <c r="N48">
        <f t="shared" si="6"/>
        <v>31.200353160091254</v>
      </c>
    </row>
    <row r="49" spans="1:14" x14ac:dyDescent="0.25">
      <c r="A49" s="1">
        <f t="shared" si="0"/>
        <v>0.1</v>
      </c>
      <c r="B49" s="1">
        <f t="shared" si="1"/>
        <v>2.222E-2</v>
      </c>
      <c r="C49" s="1">
        <f t="shared" si="16"/>
        <v>1E-3</v>
      </c>
      <c r="D49" s="1">
        <f t="shared" si="3"/>
        <v>3.8155136268343807E-4</v>
      </c>
      <c r="E49" s="1">
        <f t="shared" si="17"/>
        <v>3.8888888888888883E-2</v>
      </c>
      <c r="F49" s="1">
        <f t="shared" si="10"/>
        <v>3.8777337857716072E-4</v>
      </c>
      <c r="G49" s="1">
        <f t="shared" si="11"/>
        <v>0.10028767067915316</v>
      </c>
      <c r="H49">
        <f t="shared" si="4"/>
        <v>8.4999999999999995E-4</v>
      </c>
      <c r="I49">
        <f t="shared" si="12"/>
        <v>117.98549491665078</v>
      </c>
      <c r="J49">
        <v>0.36399999999999999</v>
      </c>
      <c r="K49">
        <f>$A49*(150*(1-$J49)^2/$J49^3*$H49*$G49/C49^2+1.75*(1-$J49)/$J49^3*1000*$G49^2/C49)/1000</f>
        <v>33.93485755619222</v>
      </c>
      <c r="L49">
        <f>K49*1000/A49*2*D49/(1000*G49^2)</f>
        <v>25.747433580583134</v>
      </c>
      <c r="M49">
        <f t="shared" si="5"/>
        <v>25.747433580583142</v>
      </c>
      <c r="N49">
        <f t="shared" si="6"/>
        <v>30.858605920120965</v>
      </c>
    </row>
    <row r="50" spans="1:14" x14ac:dyDescent="0.25">
      <c r="A50" s="1">
        <f t="shared" si="0"/>
        <v>0.1</v>
      </c>
      <c r="B50" s="1">
        <f t="shared" si="1"/>
        <v>2.222E-2</v>
      </c>
      <c r="C50" s="1">
        <f t="shared" si="16"/>
        <v>1E-3</v>
      </c>
      <c r="D50" s="1">
        <f t="shared" si="3"/>
        <v>3.8155136268343807E-4</v>
      </c>
      <c r="E50" s="1">
        <f t="shared" si="17"/>
        <v>4.1666666666666657E-2</v>
      </c>
      <c r="F50" s="1">
        <f t="shared" si="10"/>
        <v>3.8777337857716072E-4</v>
      </c>
      <c r="G50" s="1">
        <f t="shared" si="11"/>
        <v>0.1074510757276641</v>
      </c>
      <c r="H50">
        <f t="shared" si="4"/>
        <v>8.4999999999999995E-4</v>
      </c>
      <c r="I50">
        <f t="shared" si="12"/>
        <v>126.41303026784013</v>
      </c>
      <c r="J50">
        <v>0.36399999999999999</v>
      </c>
      <c r="K50">
        <f>$A50*(150*(1-$J50)^2/$J50^3*$H50*$G50/C50^2+1.75*(1-$J50)/$J50^3*1000*$G50^2/C50)/1000</f>
        <v>38.135096297063917</v>
      </c>
      <c r="L50">
        <f>K50*1000/A50*2*D50/(1000*G50^2)</f>
        <v>25.204977644122351</v>
      </c>
      <c r="M50">
        <f t="shared" si="5"/>
        <v>25.204977644122362</v>
      </c>
      <c r="N50">
        <f t="shared" si="6"/>
        <v>30.562424978813379</v>
      </c>
    </row>
    <row r="51" spans="1:14" x14ac:dyDescent="0.25">
      <c r="A51" s="1">
        <f t="shared" si="0"/>
        <v>0.1</v>
      </c>
      <c r="B51" s="1">
        <f t="shared" si="1"/>
        <v>2.222E-2</v>
      </c>
      <c r="C51" s="1">
        <f t="shared" si="16"/>
        <v>1E-3</v>
      </c>
      <c r="D51" s="1">
        <f t="shared" si="3"/>
        <v>3.8155136268343807E-4</v>
      </c>
      <c r="E51" s="1">
        <f t="shared" si="17"/>
        <v>4.4444444444444432E-2</v>
      </c>
      <c r="F51" s="1">
        <f t="shared" si="10"/>
        <v>3.8777337857716072E-4</v>
      </c>
      <c r="G51" s="1">
        <f t="shared" si="11"/>
        <v>0.11461448077617503</v>
      </c>
      <c r="H51">
        <f t="shared" si="4"/>
        <v>8.4999999999999995E-4</v>
      </c>
      <c r="I51">
        <f t="shared" si="12"/>
        <v>134.84056561902946</v>
      </c>
      <c r="J51">
        <v>0.36399999999999999</v>
      </c>
      <c r="K51">
        <f>$A51*(150*(1-$J51)^2/$J51^3*$H51*$G51/C51^2+1.75*(1-$J51)/$J51^3*1000*$G51^2/C51)/1000</f>
        <v>42.572177750469059</v>
      </c>
      <c r="L51">
        <f>K51*1000/A51*2*D51/(1000*G51^2)</f>
        <v>24.73032869971918</v>
      </c>
      <c r="M51">
        <f t="shared" si="5"/>
        <v>24.730328699719177</v>
      </c>
      <c r="N51">
        <f t="shared" si="6"/>
        <v>30.303266655169242</v>
      </c>
    </row>
    <row r="52" spans="1:14" x14ac:dyDescent="0.25">
      <c r="A52" s="1">
        <f t="shared" si="0"/>
        <v>0.1</v>
      </c>
      <c r="B52" s="1">
        <f t="shared" si="1"/>
        <v>2.222E-2</v>
      </c>
      <c r="C52" s="1">
        <f t="shared" si="16"/>
        <v>1E-3</v>
      </c>
      <c r="D52" s="1">
        <f t="shared" si="3"/>
        <v>3.8155136268343807E-4</v>
      </c>
      <c r="E52" s="1">
        <f t="shared" si="17"/>
        <v>4.7222222222222207E-2</v>
      </c>
      <c r="F52" s="1">
        <f t="shared" si="10"/>
        <v>3.8777337857716072E-4</v>
      </c>
      <c r="G52" s="1">
        <f t="shared" si="11"/>
        <v>0.12177788582468596</v>
      </c>
      <c r="H52">
        <f t="shared" si="4"/>
        <v>8.4999999999999995E-4</v>
      </c>
      <c r="I52">
        <f t="shared" si="12"/>
        <v>143.2681009702188</v>
      </c>
      <c r="J52">
        <v>0.36399999999999999</v>
      </c>
      <c r="K52">
        <f>$A52*(150*(1-$J52)^2/$J52^3*$H52*$G52/C52^2+1.75*(1-$J52)/$J52^3*1000*$G52^2/C52)/1000</f>
        <v>47.246101916407632</v>
      </c>
      <c r="L52">
        <f>K52*1000/A52*2*D52/(1000*G52^2)</f>
        <v>24.311520807598722</v>
      </c>
      <c r="M52">
        <f t="shared" si="5"/>
        <v>24.311520807598725</v>
      </c>
      <c r="N52">
        <f t="shared" si="6"/>
        <v>30.074597546071473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Polo Laboratórios de Refrigeração e Termofisica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2019-04-23T12:38:41Z</dcterms:created>
  <dcterms:modified xsi:type="dcterms:W3CDTF">2019-04-24T20:29:54Z</dcterms:modified>
</cp:coreProperties>
</file>