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EstaPasta_de_trabalho" defaultThemeVersion="164011"/>
  <bookViews>
    <workbookView xWindow="0" yWindow="0" windowWidth="22260" windowHeight="12645" activeTab="1"/>
  </bookViews>
  <sheets>
    <sheet name="Data" sheetId="1" r:id="rId1"/>
    <sheet name="Input" sheetId="3" r:id="rId2"/>
    <sheet name="Planilha3" sheetId="4" r:id="rId3"/>
    <sheet name="Plan2" sheetId="2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3" i="1" l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U3" i="1"/>
  <c r="AU4" i="1"/>
  <c r="AU5" i="1"/>
  <c r="AU6" i="1"/>
  <c r="AU7" i="1"/>
  <c r="AU8" i="1"/>
  <c r="AU9" i="1"/>
  <c r="AU10" i="1"/>
  <c r="AU11" i="1"/>
  <c r="AU12" i="1"/>
  <c r="AU2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I3" i="1"/>
  <c r="AN3" i="1" s="1"/>
  <c r="I4" i="1"/>
  <c r="AN4" i="1" s="1"/>
  <c r="I5" i="1"/>
  <c r="AN5" i="1" s="1"/>
  <c r="I6" i="1"/>
  <c r="AN6" i="1" s="1"/>
  <c r="I7" i="1"/>
  <c r="AN7" i="1" s="1"/>
  <c r="I8" i="1"/>
  <c r="AN8" i="1" s="1"/>
  <c r="I9" i="1"/>
  <c r="AN9" i="1" s="1"/>
  <c r="I10" i="1"/>
  <c r="AN10" i="1" s="1"/>
  <c r="I11" i="1"/>
  <c r="AN11" i="1" s="1"/>
  <c r="I12" i="1"/>
  <c r="AN12" i="1" s="1"/>
  <c r="I13" i="1"/>
  <c r="AN13" i="1" s="1"/>
  <c r="I14" i="1"/>
  <c r="AN14" i="1" s="1"/>
  <c r="I15" i="1"/>
  <c r="AN15" i="1" s="1"/>
  <c r="I16" i="1"/>
  <c r="AN16" i="1" s="1"/>
  <c r="I17" i="1"/>
  <c r="AN17" i="1" s="1"/>
  <c r="I18" i="1"/>
  <c r="AN18" i="1" s="1"/>
  <c r="I19" i="1"/>
  <c r="AN19" i="1" s="1"/>
  <c r="I20" i="1"/>
  <c r="AN20" i="1" s="1"/>
  <c r="I21" i="1"/>
  <c r="AN21" i="1" s="1"/>
  <c r="I22" i="1"/>
  <c r="AN22" i="1" s="1"/>
  <c r="I23" i="1"/>
  <c r="AN23" i="1" s="1"/>
  <c r="I24" i="1"/>
  <c r="AN24" i="1" s="1"/>
  <c r="I25" i="1"/>
  <c r="AN25" i="1" s="1"/>
  <c r="I26" i="1"/>
  <c r="AN26" i="1" s="1"/>
  <c r="I27" i="1"/>
  <c r="AN27" i="1" s="1"/>
  <c r="I28" i="1"/>
  <c r="AN28" i="1" s="1"/>
  <c r="I29" i="1"/>
  <c r="AN29" i="1" s="1"/>
  <c r="I30" i="1"/>
  <c r="AN30" i="1" s="1"/>
  <c r="H2" i="1"/>
  <c r="I2" i="1" s="1"/>
  <c r="AN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AQ7" i="1" l="1"/>
  <c r="AR7" i="1"/>
  <c r="AR14" i="1"/>
  <c r="AQ14" i="1"/>
  <c r="AQ23" i="1"/>
  <c r="AR23" i="1"/>
  <c r="AR21" i="1"/>
  <c r="AQ21" i="1"/>
  <c r="AR5" i="1"/>
  <c r="AQ5" i="1"/>
  <c r="AQ15" i="1"/>
  <c r="AR15" i="1"/>
  <c r="AR30" i="1"/>
  <c r="AQ30" i="1"/>
  <c r="AR22" i="1"/>
  <c r="AQ22" i="1"/>
  <c r="AR6" i="1"/>
  <c r="AQ6" i="1"/>
  <c r="AR29" i="1"/>
  <c r="AQ29" i="1"/>
  <c r="AR13" i="1"/>
  <c r="AQ13" i="1"/>
  <c r="AR28" i="1"/>
  <c r="AQ28" i="1"/>
  <c r="AR20" i="1"/>
  <c r="AQ20" i="1"/>
  <c r="AR12" i="1"/>
  <c r="AQ12" i="1"/>
  <c r="AR4" i="1"/>
  <c r="AQ4" i="1"/>
  <c r="AQ27" i="1"/>
  <c r="AR27" i="1"/>
  <c r="AR19" i="1"/>
  <c r="AQ19" i="1"/>
  <c r="AR11" i="1"/>
  <c r="AQ11" i="1"/>
  <c r="AQ3" i="1"/>
  <c r="AR3" i="1"/>
  <c r="AQ9" i="1"/>
  <c r="AR9" i="1"/>
  <c r="AR26" i="1"/>
  <c r="AQ26" i="1"/>
  <c r="AQ18" i="1"/>
  <c r="AR18" i="1"/>
  <c r="AQ10" i="1"/>
  <c r="AR10" i="1"/>
  <c r="AQ25" i="1"/>
  <c r="AR25" i="1"/>
  <c r="AQ17" i="1"/>
  <c r="AR17" i="1"/>
  <c r="AQ24" i="1"/>
  <c r="AR24" i="1"/>
  <c r="AQ16" i="1"/>
  <c r="AR16" i="1"/>
  <c r="AQ8" i="1"/>
  <c r="AR8" i="1"/>
  <c r="AQ2" i="1"/>
  <c r="AR2" i="1"/>
  <c r="K13" i="1"/>
  <c r="L13" i="1"/>
  <c r="N13" i="1"/>
  <c r="P13" i="1"/>
  <c r="Q13" i="1"/>
  <c r="AJ13" i="1" s="1"/>
  <c r="K14" i="1"/>
  <c r="M14" i="1" s="1"/>
  <c r="L14" i="1"/>
  <c r="N14" i="1"/>
  <c r="P14" i="1"/>
  <c r="Q14" i="1"/>
  <c r="AJ14" i="1" s="1"/>
  <c r="K15" i="1"/>
  <c r="L15" i="1"/>
  <c r="M15" i="1" s="1"/>
  <c r="N15" i="1"/>
  <c r="P15" i="1"/>
  <c r="Q15" i="1"/>
  <c r="AJ15" i="1" s="1"/>
  <c r="K16" i="1"/>
  <c r="L16" i="1"/>
  <c r="N16" i="1"/>
  <c r="P16" i="1"/>
  <c r="Q16" i="1"/>
  <c r="AJ16" i="1" s="1"/>
  <c r="K17" i="1"/>
  <c r="L17" i="1"/>
  <c r="N17" i="1"/>
  <c r="P17" i="1"/>
  <c r="Q17" i="1"/>
  <c r="AJ17" i="1" s="1"/>
  <c r="K18" i="1"/>
  <c r="L18" i="1"/>
  <c r="N18" i="1"/>
  <c r="P18" i="1"/>
  <c r="Q18" i="1"/>
  <c r="AJ18" i="1" s="1"/>
  <c r="K19" i="1"/>
  <c r="L19" i="1"/>
  <c r="N19" i="1"/>
  <c r="P19" i="1"/>
  <c r="Q19" i="1"/>
  <c r="AJ19" i="1" s="1"/>
  <c r="K20" i="1"/>
  <c r="M20" i="1" s="1"/>
  <c r="L20" i="1"/>
  <c r="N20" i="1"/>
  <c r="P20" i="1"/>
  <c r="Q20" i="1"/>
  <c r="AJ20" i="1" s="1"/>
  <c r="K21" i="1"/>
  <c r="L21" i="1"/>
  <c r="N21" i="1"/>
  <c r="P21" i="1"/>
  <c r="Q21" i="1"/>
  <c r="AJ21" i="1" s="1"/>
  <c r="K22" i="1"/>
  <c r="L22" i="1"/>
  <c r="N22" i="1"/>
  <c r="P22" i="1"/>
  <c r="Q22" i="1"/>
  <c r="AJ22" i="1" s="1"/>
  <c r="K23" i="1"/>
  <c r="L23" i="1"/>
  <c r="N23" i="1"/>
  <c r="P23" i="1"/>
  <c r="Q23" i="1"/>
  <c r="AJ23" i="1" s="1"/>
  <c r="K24" i="1"/>
  <c r="L24" i="1"/>
  <c r="M24" i="1"/>
  <c r="N24" i="1"/>
  <c r="P24" i="1"/>
  <c r="Q24" i="1"/>
  <c r="AJ24" i="1" s="1"/>
  <c r="K25" i="1"/>
  <c r="L25" i="1"/>
  <c r="N25" i="1"/>
  <c r="P25" i="1"/>
  <c r="Q25" i="1"/>
  <c r="AJ25" i="1" s="1"/>
  <c r="K26" i="1"/>
  <c r="L26" i="1"/>
  <c r="N26" i="1"/>
  <c r="P26" i="1"/>
  <c r="Q26" i="1"/>
  <c r="AJ26" i="1" s="1"/>
  <c r="K27" i="1"/>
  <c r="L27" i="1"/>
  <c r="N27" i="1"/>
  <c r="P27" i="1"/>
  <c r="Q27" i="1"/>
  <c r="AJ27" i="1" s="1"/>
  <c r="K28" i="1"/>
  <c r="L28" i="1"/>
  <c r="N28" i="1"/>
  <c r="P28" i="1"/>
  <c r="Q28" i="1"/>
  <c r="AJ28" i="1" s="1"/>
  <c r="K29" i="1"/>
  <c r="L29" i="1"/>
  <c r="N29" i="1"/>
  <c r="P29" i="1"/>
  <c r="Q29" i="1"/>
  <c r="AJ29" i="1" s="1"/>
  <c r="K30" i="1"/>
  <c r="L30" i="1"/>
  <c r="N30" i="1"/>
  <c r="P30" i="1"/>
  <c r="Q30" i="1"/>
  <c r="AJ30" i="1" s="1"/>
  <c r="AC24" i="1"/>
  <c r="AB15" i="1"/>
  <c r="AB20" i="1"/>
  <c r="AC20" i="1"/>
  <c r="AB14" i="1"/>
  <c r="AC15" i="1"/>
  <c r="AC14" i="1"/>
  <c r="AB24" i="1"/>
  <c r="M28" i="1" l="1"/>
  <c r="Y29" i="1"/>
  <c r="M21" i="1"/>
  <c r="M30" i="1"/>
  <c r="Y16" i="1"/>
  <c r="O25" i="1"/>
  <c r="M23" i="1"/>
  <c r="Y17" i="1"/>
  <c r="AE17" i="1" s="1"/>
  <c r="AF17" i="1" s="1"/>
  <c r="AG17" i="1" s="1"/>
  <c r="O13" i="1"/>
  <c r="Y30" i="1"/>
  <c r="AE30" i="1" s="1"/>
  <c r="AF30" i="1" s="1"/>
  <c r="AG30" i="1" s="1"/>
  <c r="M27" i="1"/>
  <c r="O16" i="1"/>
  <c r="Y22" i="1"/>
  <c r="M16" i="1"/>
  <c r="O15" i="1"/>
  <c r="M29" i="1"/>
  <c r="O17" i="1"/>
  <c r="AE29" i="1"/>
  <c r="AF29" i="1" s="1"/>
  <c r="AG29" i="1" s="1"/>
  <c r="Z29" i="1"/>
  <c r="AA29" i="1" s="1"/>
  <c r="M19" i="1"/>
  <c r="Y23" i="1"/>
  <c r="Y14" i="1"/>
  <c r="Z22" i="1"/>
  <c r="AA22" i="1" s="1"/>
  <c r="Y27" i="1"/>
  <c r="Y24" i="1"/>
  <c r="O30" i="1"/>
  <c r="O28" i="1"/>
  <c r="Y28" i="1"/>
  <c r="Z28" i="1" s="1"/>
  <c r="AA28" i="1" s="1"/>
  <c r="M25" i="1"/>
  <c r="M17" i="1"/>
  <c r="O22" i="1"/>
  <c r="O20" i="1"/>
  <c r="Y20" i="1"/>
  <c r="Z20" i="1" s="1"/>
  <c r="AA20" i="1" s="1"/>
  <c r="Y15" i="1"/>
  <c r="O29" i="1"/>
  <c r="O26" i="1"/>
  <c r="Y26" i="1"/>
  <c r="O23" i="1"/>
  <c r="O24" i="1"/>
  <c r="M22" i="1"/>
  <c r="O21" i="1"/>
  <c r="M18" i="1"/>
  <c r="Y18" i="1"/>
  <c r="O14" i="1"/>
  <c r="M13" i="1"/>
  <c r="Y13" i="1"/>
  <c r="Y25" i="1"/>
  <c r="Y21" i="1"/>
  <c r="Y19" i="1"/>
  <c r="AI14" i="1"/>
  <c r="AI24" i="1"/>
  <c r="AI20" i="1"/>
  <c r="AI15" i="1"/>
  <c r="Z24" i="1"/>
  <c r="AA24" i="1" s="1"/>
  <c r="Z16" i="1"/>
  <c r="AA16" i="1" s="1"/>
  <c r="O27" i="1"/>
  <c r="O19" i="1"/>
  <c r="O18" i="1"/>
  <c r="M26" i="1"/>
  <c r="AB28" i="1"/>
  <c r="AC28" i="1"/>
  <c r="AD29" i="1"/>
  <c r="AC21" i="1"/>
  <c r="AB21" i="1"/>
  <c r="AC30" i="1"/>
  <c r="AB30" i="1"/>
  <c r="AD16" i="1"/>
  <c r="AC23" i="1"/>
  <c r="AB23" i="1"/>
  <c r="AD17" i="1"/>
  <c r="AB29" i="1"/>
  <c r="AC29" i="1"/>
  <c r="AD30" i="1"/>
  <c r="AC16" i="1"/>
  <c r="AB16" i="1"/>
  <c r="AB27" i="1"/>
  <c r="AC27" i="1"/>
  <c r="AD22" i="1"/>
  <c r="AC18" i="1"/>
  <c r="AB22" i="1"/>
  <c r="AB17" i="1"/>
  <c r="AD21" i="1"/>
  <c r="AC25" i="1"/>
  <c r="AD14" i="1"/>
  <c r="AD24" i="1"/>
  <c r="AD23" i="1"/>
  <c r="AC13" i="1"/>
  <c r="AB25" i="1"/>
  <c r="AB18" i="1"/>
  <c r="AC19" i="1"/>
  <c r="AC22" i="1"/>
  <c r="AD15" i="1"/>
  <c r="AD13" i="1"/>
  <c r="AC26" i="1"/>
  <c r="AD20" i="1"/>
  <c r="AD19" i="1"/>
  <c r="AB19" i="1"/>
  <c r="AD18" i="1"/>
  <c r="AD25" i="1"/>
  <c r="AC17" i="1"/>
  <c r="AD26" i="1"/>
  <c r="AB13" i="1"/>
  <c r="AB26" i="1"/>
  <c r="AD28" i="1"/>
  <c r="AD27" i="1"/>
  <c r="AI21" i="1" l="1"/>
  <c r="J29" i="1"/>
  <c r="AS29" i="1" s="1"/>
  <c r="AI28" i="1"/>
  <c r="AP24" i="1"/>
  <c r="AK24" i="1"/>
  <c r="AO24" i="1"/>
  <c r="AK15" i="1"/>
  <c r="AP15" i="1"/>
  <c r="AO15" i="1"/>
  <c r="AK22" i="1"/>
  <c r="AO22" i="1"/>
  <c r="AP22" i="1"/>
  <c r="AP25" i="1"/>
  <c r="AK25" i="1"/>
  <c r="AO25" i="1"/>
  <c r="AP18" i="1"/>
  <c r="AK18" i="1"/>
  <c r="AO18" i="1"/>
  <c r="AK14" i="1"/>
  <c r="AO14" i="1"/>
  <c r="AP14" i="1"/>
  <c r="AP26" i="1"/>
  <c r="AK26" i="1"/>
  <c r="AO26" i="1"/>
  <c r="AO19" i="1"/>
  <c r="AP19" i="1"/>
  <c r="AK19" i="1"/>
  <c r="AK29" i="1"/>
  <c r="AO29" i="1"/>
  <c r="AP29" i="1"/>
  <c r="AO28" i="1"/>
  <c r="AP28" i="1"/>
  <c r="AK28" i="1"/>
  <c r="AP16" i="1"/>
  <c r="AK16" i="1"/>
  <c r="AO16" i="1"/>
  <c r="AO27" i="1"/>
  <c r="AP27" i="1"/>
  <c r="AK27" i="1"/>
  <c r="AK30" i="1"/>
  <c r="AO30" i="1"/>
  <c r="AP30" i="1"/>
  <c r="AO21" i="1"/>
  <c r="AK21" i="1"/>
  <c r="AP21" i="1"/>
  <c r="AK23" i="1"/>
  <c r="AO23" i="1"/>
  <c r="AP23" i="1"/>
  <c r="AO20" i="1"/>
  <c r="AK20" i="1"/>
  <c r="AP20" i="1"/>
  <c r="AP17" i="1"/>
  <c r="AK17" i="1"/>
  <c r="AO17" i="1"/>
  <c r="AO13" i="1"/>
  <c r="AP13" i="1"/>
  <c r="AK13" i="1"/>
  <c r="AI30" i="1"/>
  <c r="J16" i="1"/>
  <c r="AS16" i="1" s="1"/>
  <c r="AH22" i="1"/>
  <c r="AM22" i="1" s="1"/>
  <c r="AH27" i="1"/>
  <c r="AM27" i="1" s="1"/>
  <c r="AH23" i="1"/>
  <c r="AM23" i="1" s="1"/>
  <c r="AH16" i="1"/>
  <c r="AM16" i="1" s="1"/>
  <c r="AH24" i="1"/>
  <c r="AM24" i="1" s="1"/>
  <c r="AH17" i="1"/>
  <c r="AM17" i="1" s="1"/>
  <c r="AH13" i="1"/>
  <c r="AM13" i="1" s="1"/>
  <c r="AH19" i="1"/>
  <c r="AM19" i="1" s="1"/>
  <c r="AH20" i="1"/>
  <c r="AM20" i="1" s="1"/>
  <c r="AH29" i="1"/>
  <c r="AM29" i="1" s="1"/>
  <c r="AH28" i="1"/>
  <c r="AM28" i="1" s="1"/>
  <c r="Z17" i="1"/>
  <c r="AA17" i="1" s="1"/>
  <c r="AH15" i="1"/>
  <c r="AM15" i="1" s="1"/>
  <c r="AH14" i="1"/>
  <c r="AM14" i="1" s="1"/>
  <c r="AH30" i="1"/>
  <c r="AM30" i="1" s="1"/>
  <c r="AH25" i="1"/>
  <c r="AM25" i="1" s="1"/>
  <c r="AH26" i="1"/>
  <c r="AM26" i="1" s="1"/>
  <c r="AH18" i="1"/>
  <c r="AM18" i="1" s="1"/>
  <c r="AH21" i="1"/>
  <c r="AM21" i="1" s="1"/>
  <c r="AE16" i="1"/>
  <c r="AF16" i="1" s="1"/>
  <c r="AG16" i="1" s="1"/>
  <c r="J22" i="1"/>
  <c r="AS22" i="1" s="1"/>
  <c r="AI27" i="1"/>
  <c r="AI16" i="1"/>
  <c r="J30" i="1"/>
  <c r="AS30" i="1" s="1"/>
  <c r="AI29" i="1"/>
  <c r="J17" i="1"/>
  <c r="AS17" i="1" s="1"/>
  <c r="AI23" i="1"/>
  <c r="AE22" i="1"/>
  <c r="AF22" i="1" s="1"/>
  <c r="AG22" i="1" s="1"/>
  <c r="Z30" i="1"/>
  <c r="AA30" i="1" s="1"/>
  <c r="J14" i="1"/>
  <c r="AS14" i="1" s="1"/>
  <c r="J20" i="1"/>
  <c r="AS20" i="1" s="1"/>
  <c r="J24" i="1"/>
  <c r="AS24" i="1" s="1"/>
  <c r="J26" i="1"/>
  <c r="AS26" i="1" s="1"/>
  <c r="J25" i="1"/>
  <c r="AS25" i="1" s="1"/>
  <c r="J21" i="1"/>
  <c r="AS21" i="1" s="1"/>
  <c r="J27" i="1"/>
  <c r="AS27" i="1" s="1"/>
  <c r="J28" i="1"/>
  <c r="AS28" i="1" s="1"/>
  <c r="J13" i="1"/>
  <c r="AS13" i="1" s="1"/>
  <c r="J18" i="1"/>
  <c r="AS18" i="1" s="1"/>
  <c r="J19" i="1"/>
  <c r="AS19" i="1" s="1"/>
  <c r="J23" i="1"/>
  <c r="AS23" i="1" s="1"/>
  <c r="J15" i="1"/>
  <c r="AS15" i="1" s="1"/>
  <c r="AI22" i="1"/>
  <c r="AI13" i="1"/>
  <c r="AI19" i="1"/>
  <c r="AI17" i="1"/>
  <c r="AI26" i="1"/>
  <c r="AI18" i="1"/>
  <c r="AI25" i="1"/>
  <c r="AE25" i="1"/>
  <c r="AF25" i="1" s="1"/>
  <c r="AG25" i="1" s="1"/>
  <c r="Z25" i="1"/>
  <c r="AA25" i="1" s="1"/>
  <c r="AE27" i="1"/>
  <c r="AF27" i="1" s="1"/>
  <c r="AG27" i="1" s="1"/>
  <c r="Z27" i="1"/>
  <c r="AA27" i="1" s="1"/>
  <c r="AE15" i="1"/>
  <c r="AF15" i="1" s="1"/>
  <c r="AG15" i="1" s="1"/>
  <c r="Z15" i="1"/>
  <c r="AA15" i="1" s="1"/>
  <c r="AE14" i="1"/>
  <c r="AF14" i="1" s="1"/>
  <c r="AG14" i="1" s="1"/>
  <c r="Z14" i="1"/>
  <c r="AA14" i="1" s="1"/>
  <c r="AE19" i="1"/>
  <c r="AF19" i="1" s="1"/>
  <c r="AG19" i="1" s="1"/>
  <c r="Z19" i="1"/>
  <c r="AA19" i="1" s="1"/>
  <c r="AE21" i="1"/>
  <c r="AF21" i="1" s="1"/>
  <c r="AG21" i="1" s="1"/>
  <c r="Z21" i="1"/>
  <c r="AA21" i="1" s="1"/>
  <c r="AE20" i="1"/>
  <c r="AF20" i="1" s="1"/>
  <c r="AG20" i="1" s="1"/>
  <c r="AE28" i="1"/>
  <c r="AF28" i="1" s="1"/>
  <c r="AG28" i="1" s="1"/>
  <c r="AE23" i="1"/>
  <c r="AF23" i="1" s="1"/>
  <c r="AG23" i="1" s="1"/>
  <c r="Z23" i="1"/>
  <c r="AA23" i="1" s="1"/>
  <c r="AE13" i="1"/>
  <c r="AF13" i="1" s="1"/>
  <c r="AG13" i="1" s="1"/>
  <c r="Z13" i="1"/>
  <c r="AA13" i="1" s="1"/>
  <c r="AE18" i="1"/>
  <c r="AF18" i="1" s="1"/>
  <c r="AG18" i="1" s="1"/>
  <c r="Z18" i="1"/>
  <c r="AA18" i="1" s="1"/>
  <c r="AE26" i="1"/>
  <c r="AF26" i="1" s="1"/>
  <c r="AG26" i="1" s="1"/>
  <c r="Z26" i="1"/>
  <c r="AA26" i="1" s="1"/>
  <c r="AE24" i="1"/>
  <c r="AF24" i="1" s="1"/>
  <c r="AG24" i="1" s="1"/>
  <c r="Q4" i="1" l="1"/>
  <c r="AJ4" i="1" s="1"/>
  <c r="Q5" i="1"/>
  <c r="AJ5" i="1" s="1"/>
  <c r="Q6" i="1"/>
  <c r="AJ6" i="1" s="1"/>
  <c r="Q9" i="1"/>
  <c r="AJ9" i="1" s="1"/>
  <c r="Q12" i="1"/>
  <c r="AJ12" i="1" s="1"/>
  <c r="Q2" i="1"/>
  <c r="Q3" i="1"/>
  <c r="AJ3" i="1" s="1"/>
  <c r="Q7" i="1"/>
  <c r="AJ7" i="1" s="1"/>
  <c r="Q8" i="1"/>
  <c r="AJ8" i="1" s="1"/>
  <c r="Q10" i="1"/>
  <c r="AJ10" i="1" s="1"/>
  <c r="Q11" i="1"/>
  <c r="AJ11" i="1" s="1"/>
  <c r="K3" i="1"/>
  <c r="K4" i="1"/>
  <c r="K5" i="1"/>
  <c r="K6" i="1"/>
  <c r="K7" i="1"/>
  <c r="K8" i="1"/>
  <c r="K9" i="1"/>
  <c r="K10" i="1"/>
  <c r="K11" i="1"/>
  <c r="K12" i="1"/>
  <c r="K2" i="1"/>
  <c r="L3" i="1"/>
  <c r="L4" i="1"/>
  <c r="L5" i="1"/>
  <c r="L6" i="1"/>
  <c r="L7" i="1"/>
  <c r="L8" i="1"/>
  <c r="L9" i="1"/>
  <c r="L10" i="1"/>
  <c r="L11" i="1"/>
  <c r="L12" i="1"/>
  <c r="L2" i="1"/>
  <c r="N3" i="1"/>
  <c r="N4" i="1"/>
  <c r="N5" i="1"/>
  <c r="N6" i="1"/>
  <c r="N7" i="1"/>
  <c r="N8" i="1"/>
  <c r="N9" i="1"/>
  <c r="N10" i="1"/>
  <c r="N11" i="1"/>
  <c r="N12" i="1"/>
  <c r="N2" i="1"/>
  <c r="P3" i="1"/>
  <c r="P4" i="1"/>
  <c r="P5" i="1"/>
  <c r="P6" i="1"/>
  <c r="P7" i="1"/>
  <c r="P8" i="1"/>
  <c r="P9" i="1"/>
  <c r="P10" i="1"/>
  <c r="P11" i="1"/>
  <c r="P12" i="1"/>
  <c r="P2" i="1"/>
  <c r="Y2" i="1" l="1"/>
  <c r="AJ2" i="1"/>
  <c r="O8" i="1"/>
  <c r="Y11" i="1"/>
  <c r="AE11" i="1" s="1"/>
  <c r="AF11" i="1" s="1"/>
  <c r="AG11" i="1" s="1"/>
  <c r="AT11" i="1" s="1"/>
  <c r="Y3" i="1"/>
  <c r="O7" i="1"/>
  <c r="M6" i="1"/>
  <c r="M11" i="1"/>
  <c r="O3" i="1"/>
  <c r="O12" i="1"/>
  <c r="M8" i="1"/>
  <c r="Y8" i="1"/>
  <c r="O4" i="1"/>
  <c r="AE2" i="1"/>
  <c r="AF2" i="1" s="1"/>
  <c r="Z2" i="1"/>
  <c r="AA2" i="1" s="1"/>
  <c r="M7" i="1"/>
  <c r="Y7" i="1"/>
  <c r="O11" i="1"/>
  <c r="O9" i="1"/>
  <c r="Y9" i="1"/>
  <c r="O6" i="1"/>
  <c r="Y6" i="1"/>
  <c r="O10" i="1"/>
  <c r="Y10" i="1"/>
  <c r="M2" i="1"/>
  <c r="O2" i="1"/>
  <c r="M5" i="1"/>
  <c r="Y5" i="1"/>
  <c r="M3" i="1"/>
  <c r="O5" i="1"/>
  <c r="M12" i="1"/>
  <c r="Y12" i="1"/>
  <c r="M4" i="1"/>
  <c r="Y4" i="1"/>
  <c r="M10" i="1"/>
  <c r="M9" i="1"/>
  <c r="AD2" i="1"/>
  <c r="AD11" i="1"/>
  <c r="AD3" i="1"/>
  <c r="AC6" i="1"/>
  <c r="AB6" i="1"/>
  <c r="AC2" i="1"/>
  <c r="AD8" i="1"/>
  <c r="AD4" i="1"/>
  <c r="AB7" i="1"/>
  <c r="AD12" i="1"/>
  <c r="AC12" i="1"/>
  <c r="AB10" i="1"/>
  <c r="AB4" i="1"/>
  <c r="AB9" i="1"/>
  <c r="AC3" i="1"/>
  <c r="AD7" i="1"/>
  <c r="AC8" i="1"/>
  <c r="AC10" i="1"/>
  <c r="AB11" i="1"/>
  <c r="AB8" i="1"/>
  <c r="AD5" i="1"/>
  <c r="AD6" i="1"/>
  <c r="AD10" i="1"/>
  <c r="AB2" i="1"/>
  <c r="AC9" i="1"/>
  <c r="AC5" i="1"/>
  <c r="AC11" i="1"/>
  <c r="AD9" i="1"/>
  <c r="AC7" i="1"/>
  <c r="AB3" i="1"/>
  <c r="AB12" i="1"/>
  <c r="AC4" i="1"/>
  <c r="AB5" i="1"/>
  <c r="AI2" i="1" l="1"/>
  <c r="J2" i="1"/>
  <c r="AS2" i="1" s="1"/>
  <c r="AK5" i="1"/>
  <c r="AO5" i="1"/>
  <c r="AP5" i="1"/>
  <c r="AP9" i="1"/>
  <c r="AK9" i="1"/>
  <c r="AO9" i="1"/>
  <c r="AP8" i="1"/>
  <c r="AK8" i="1"/>
  <c r="AO8" i="1"/>
  <c r="AK6" i="1"/>
  <c r="AO6" i="1"/>
  <c r="AP6" i="1"/>
  <c r="AO11" i="1"/>
  <c r="AP11" i="1"/>
  <c r="AK11" i="1"/>
  <c r="AO12" i="1"/>
  <c r="AK12" i="1"/>
  <c r="AP12" i="1"/>
  <c r="AP10" i="1"/>
  <c r="AO10" i="1"/>
  <c r="AK10" i="1"/>
  <c r="AK7" i="1"/>
  <c r="AP7" i="1"/>
  <c r="AO7" i="1"/>
  <c r="AO4" i="1"/>
  <c r="AK4" i="1"/>
  <c r="AP4" i="1"/>
  <c r="AK2" i="1"/>
  <c r="AP2" i="1"/>
  <c r="AO2" i="1"/>
  <c r="AO3" i="1"/>
  <c r="AP3" i="1"/>
  <c r="AK3" i="1"/>
  <c r="AH5" i="1"/>
  <c r="AM5" i="1" s="1"/>
  <c r="AH4" i="1"/>
  <c r="AM4" i="1" s="1"/>
  <c r="AH9" i="1"/>
  <c r="AM9" i="1" s="1"/>
  <c r="AH11" i="1"/>
  <c r="AM11" i="1" s="1"/>
  <c r="AH8" i="1"/>
  <c r="AM8" i="1" s="1"/>
  <c r="AH7" i="1"/>
  <c r="AM7" i="1" s="1"/>
  <c r="AH12" i="1"/>
  <c r="AM12" i="1" s="1"/>
  <c r="Z11" i="1"/>
  <c r="AA11" i="1" s="1"/>
  <c r="AH6" i="1"/>
  <c r="AM6" i="1" s="1"/>
  <c r="AH3" i="1"/>
  <c r="AM3" i="1" s="1"/>
  <c r="AH10" i="1"/>
  <c r="AM10" i="1" s="1"/>
  <c r="AI6" i="1"/>
  <c r="J3" i="1"/>
  <c r="AS3" i="1" s="1"/>
  <c r="J11" i="1"/>
  <c r="AS11" i="1" s="1"/>
  <c r="Z3" i="1"/>
  <c r="AA3" i="1" s="1"/>
  <c r="AE3" i="1"/>
  <c r="AF3" i="1" s="1"/>
  <c r="AG3" i="1" s="1"/>
  <c r="AT3" i="1" s="1"/>
  <c r="AH2" i="1"/>
  <c r="AM2" i="1" s="1"/>
  <c r="J12" i="1"/>
  <c r="AS12" i="1" s="1"/>
  <c r="J10" i="1"/>
  <c r="AS10" i="1" s="1"/>
  <c r="J6" i="1"/>
  <c r="AS6" i="1" s="1"/>
  <c r="J5" i="1"/>
  <c r="AS5" i="1" s="1"/>
  <c r="J4" i="1"/>
  <c r="AS4" i="1" s="1"/>
  <c r="J9" i="1"/>
  <c r="AS9" i="1" s="1"/>
  <c r="J7" i="1"/>
  <c r="AS7" i="1" s="1"/>
  <c r="J8" i="1"/>
  <c r="AS8" i="1" s="1"/>
  <c r="AI5" i="1"/>
  <c r="AI8" i="1"/>
  <c r="AI9" i="1"/>
  <c r="AI4" i="1"/>
  <c r="AI10" i="1"/>
  <c r="AI7" i="1"/>
  <c r="AI12" i="1"/>
  <c r="AI11" i="1"/>
  <c r="AI3" i="1"/>
  <c r="AE4" i="1"/>
  <c r="AF4" i="1" s="1"/>
  <c r="AG4" i="1" s="1"/>
  <c r="AT4" i="1" s="1"/>
  <c r="Z4" i="1"/>
  <c r="AA4" i="1" s="1"/>
  <c r="AG2" i="1"/>
  <c r="AT2" i="1" s="1"/>
  <c r="AE7" i="1"/>
  <c r="AF7" i="1" s="1"/>
  <c r="AG7" i="1" s="1"/>
  <c r="AT7" i="1" s="1"/>
  <c r="Z7" i="1"/>
  <c r="AA7" i="1" s="1"/>
  <c r="AE12" i="1"/>
  <c r="AF12" i="1" s="1"/>
  <c r="AG12" i="1" s="1"/>
  <c r="AT12" i="1" s="1"/>
  <c r="Z12" i="1"/>
  <c r="AA12" i="1" s="1"/>
  <c r="AE10" i="1"/>
  <c r="AF10" i="1" s="1"/>
  <c r="AG10" i="1" s="1"/>
  <c r="AT10" i="1" s="1"/>
  <c r="Z10" i="1"/>
  <c r="AA10" i="1" s="1"/>
  <c r="AE6" i="1"/>
  <c r="AF6" i="1" s="1"/>
  <c r="AG6" i="1" s="1"/>
  <c r="AT6" i="1" s="1"/>
  <c r="Z6" i="1"/>
  <c r="AA6" i="1" s="1"/>
  <c r="AE5" i="1"/>
  <c r="AF5" i="1" s="1"/>
  <c r="AG5" i="1" s="1"/>
  <c r="AT5" i="1" s="1"/>
  <c r="Z5" i="1"/>
  <c r="AA5" i="1" s="1"/>
  <c r="AE9" i="1"/>
  <c r="AF9" i="1" s="1"/>
  <c r="AG9" i="1" s="1"/>
  <c r="AT9" i="1" s="1"/>
  <c r="Z9" i="1"/>
  <c r="AA9" i="1" s="1"/>
  <c r="AE8" i="1"/>
  <c r="AF8" i="1" s="1"/>
  <c r="AG8" i="1" s="1"/>
  <c r="AT8" i="1" s="1"/>
  <c r="Z8" i="1"/>
  <c r="AA8" i="1" s="1"/>
</calcChain>
</file>

<file path=xl/sharedStrings.xml><?xml version="1.0" encoding="utf-8"?>
<sst xmlns="http://schemas.openxmlformats.org/spreadsheetml/2006/main" count="57" uniqueCount="45">
  <si>
    <t>dT[K]</t>
  </si>
  <si>
    <t>f[Hz]</t>
  </si>
  <si>
    <t>FE</t>
  </si>
  <si>
    <t>CB[kg/s]</t>
  </si>
  <si>
    <t>Qc[W]</t>
  </si>
  <si>
    <t>Wpump[W]</t>
  </si>
  <si>
    <t>D [m]</t>
  </si>
  <si>
    <t>L [m]</t>
  </si>
  <si>
    <t>m [kg]</t>
  </si>
  <si>
    <t>d [m]</t>
  </si>
  <si>
    <t>mf [kg/s]</t>
  </si>
  <si>
    <t>cf</t>
  </si>
  <si>
    <t>Ks</t>
  </si>
  <si>
    <t>kf</t>
  </si>
  <si>
    <t>v</t>
  </si>
  <si>
    <t>D</t>
  </si>
  <si>
    <t>K</t>
  </si>
  <si>
    <t>Area</t>
  </si>
  <si>
    <t>h</t>
  </si>
  <si>
    <t>Re</t>
  </si>
  <si>
    <t>h_cas</t>
  </si>
  <si>
    <t>h_eff</t>
  </si>
  <si>
    <t>phi</t>
  </si>
  <si>
    <t>NTU</t>
  </si>
  <si>
    <t>c_f</t>
  </si>
  <si>
    <t>C_s</t>
  </si>
  <si>
    <t>E</t>
  </si>
  <si>
    <t>Qc</t>
  </si>
  <si>
    <t>W_mag_CB</t>
  </si>
  <si>
    <t>W_mag_HB</t>
  </si>
  <si>
    <t>Q_reg_HB</t>
  </si>
  <si>
    <t>Q_pas_CB</t>
  </si>
  <si>
    <t>Q_cas</t>
  </si>
  <si>
    <t>Wp</t>
  </si>
  <si>
    <t>H [mm]</t>
  </si>
  <si>
    <t>W [mm]</t>
  </si>
  <si>
    <t>T_h</t>
  </si>
  <si>
    <t>N_reg</t>
  </si>
  <si>
    <t>dP</t>
  </si>
  <si>
    <t>Qc_reg</t>
  </si>
  <si>
    <t>Cs_l</t>
  </si>
  <si>
    <t>Cs_h</t>
  </si>
  <si>
    <t>dT_mag</t>
  </si>
  <si>
    <t>dT_dmag</t>
  </si>
  <si>
    <t>Q_dis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</si>
</sst>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cuments/GitHub/Jupyter/Eta/Dimensionless/Add-ins/Convectio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definedNames>
      <definedName name="Convection"/>
      <definedName name="HeatTransferArea"/>
      <definedName name="PressureDrop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AU30"/>
  <sheetViews>
    <sheetView topLeftCell="U1" workbookViewId="0">
      <selection activeCell="AK27" sqref="AK27"/>
    </sheetView>
  </sheetViews>
  <sheetFormatPr defaultRowHeight="15" x14ac:dyDescent="0.25"/>
  <cols>
    <col min="10" max="10" width="12" bestFit="1" customWidth="1"/>
    <col min="13" max="13" width="12" bestFit="1" customWidth="1"/>
    <col min="41" max="41" width="12.42578125" customWidth="1"/>
    <col min="42" max="42" width="14.140625" customWidth="1"/>
  </cols>
  <sheetData>
    <row r="1" spans="1:47" s="1" customFormat="1" x14ac:dyDescent="0.25">
      <c r="A1" s="1" t="s">
        <v>37</v>
      </c>
      <c r="B1" s="1" t="s">
        <v>36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3</v>
      </c>
      <c r="H1" s="1" t="s">
        <v>4</v>
      </c>
      <c r="I1" s="1" t="s">
        <v>39</v>
      </c>
      <c r="J1" s="1" t="s">
        <v>5</v>
      </c>
      <c r="K1" s="1" t="s">
        <v>34</v>
      </c>
      <c r="L1" s="1" t="s">
        <v>35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38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22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33</v>
      </c>
      <c r="AT1" s="1" t="s">
        <v>32</v>
      </c>
      <c r="AU1" s="1" t="s">
        <v>44</v>
      </c>
    </row>
    <row r="2" spans="1:47" s="1" customFormat="1" x14ac:dyDescent="0.25">
      <c r="A2" s="1">
        <v>24</v>
      </c>
      <c r="B2" s="1">
        <v>298</v>
      </c>
      <c r="C2">
        <v>2.42</v>
      </c>
      <c r="D2">
        <v>0.25</v>
      </c>
      <c r="E2">
        <f>1/3</f>
        <v>0.33333333333333331</v>
      </c>
      <c r="F2" s="1">
        <f>G2/3600/8</f>
        <v>1.7361111111111112E-2</v>
      </c>
      <c r="G2">
        <v>500</v>
      </c>
      <c r="H2">
        <f>200</f>
        <v>200</v>
      </c>
      <c r="I2">
        <f>H2/A2</f>
        <v>8.3333333333333339</v>
      </c>
      <c r="J2" s="2">
        <f>AD2*F2*100*2*E2</f>
        <v>0.66671262944956189</v>
      </c>
      <c r="K2" s="2">
        <f>18.6/1000</f>
        <v>1.8600000000000002E-2</v>
      </c>
      <c r="L2" s="2">
        <f>12.5/1000</f>
        <v>1.2500000000000001E-2</v>
      </c>
      <c r="M2" s="1">
        <f>4*(K2*L2)/(2*(K2+L2))</f>
        <v>1.4951768488745982E-2</v>
      </c>
      <c r="N2" s="1">
        <f>100/1000</f>
        <v>0.1</v>
      </c>
      <c r="O2" s="1">
        <f>K2*L2*N2*(1-0.36)*7900</f>
        <v>0.11755200000000005</v>
      </c>
      <c r="P2" s="1">
        <f>(0.25+0.8)/2000</f>
        <v>5.2500000000000008E-4</v>
      </c>
      <c r="Q2" s="1">
        <f>F2</f>
        <v>1.7361111111111112E-2</v>
      </c>
      <c r="R2" s="1">
        <v>3885</v>
      </c>
      <c r="S2">
        <v>216.68339907011429</v>
      </c>
      <c r="T2">
        <v>257.84818992606017</v>
      </c>
      <c r="U2">
        <v>2.1734687094661349</v>
      </c>
      <c r="V2">
        <v>2.4811480269373272</v>
      </c>
      <c r="W2" s="1">
        <v>9</v>
      </c>
      <c r="X2" s="1">
        <v>0.5</v>
      </c>
      <c r="Y2" s="1">
        <f>Q2/1000/(K2*L2)</f>
        <v>7.4671445639187567E-2</v>
      </c>
      <c r="Z2" s="1">
        <f t="shared" ref="Z2:Z30" si="0">0.75*1000*R2*Y2*P2/2</f>
        <v>57.113155241935488</v>
      </c>
      <c r="AA2" s="1">
        <f>(1-0.36)*W2+0.36*(Z2+X2)</f>
        <v>26.500735887096774</v>
      </c>
      <c r="AB2" s="1">
        <f>[1]!HeatTransferArea(M2,N2,0.36,P2)</f>
        <v>0.12842421804523763</v>
      </c>
      <c r="AC2" s="1">
        <f>[1]!Convection(M2,Q2,1000,9*10^-4,P2,X2,0.36,7)</f>
        <v>32053.693041096023</v>
      </c>
      <c r="AD2" s="1">
        <f>[1]!PressureDrop(Y2, 1000, 9*10^-4, P2, 0.36,N2)/100/1000</f>
        <v>0.57603971184442149</v>
      </c>
      <c r="AE2" s="1">
        <f t="shared" ref="AE2:AE30" si="1">Y2*P2*1000/(9*10^-4)</f>
        <v>43.558343289526086</v>
      </c>
      <c r="AF2" s="1">
        <f t="shared" ref="AF2:AF30" si="2">0.17*AE2^0.79*X2/P2</f>
        <v>3192.4638736540473</v>
      </c>
      <c r="AG2" s="1">
        <f t="shared" ref="AG2:AG12" si="3">(1/AF2+1.6/1000/0.3+0.8/1000/0.02)^-1</f>
        <v>21.907450606791532</v>
      </c>
      <c r="AH2" s="1">
        <f>F2*E2/(D2*O2)</f>
        <v>0.19691836930165491</v>
      </c>
      <c r="AI2" s="1">
        <f>AC2*AB2/(Q2*R2)</f>
        <v>61.031840087941895</v>
      </c>
      <c r="AJ2" s="1">
        <f>Q2*R2</f>
        <v>67.447916666666671</v>
      </c>
      <c r="AK2" s="1">
        <f>O2*T2*D2/E2</f>
        <v>22.73292781664118</v>
      </c>
      <c r="AL2" s="1">
        <v>0.33879999999999999</v>
      </c>
      <c r="AM2" s="1">
        <f>AH2</f>
        <v>0.19691836930165491</v>
      </c>
      <c r="AN2" s="1">
        <f>I2</f>
        <v>8.3333333333333339</v>
      </c>
      <c r="AO2" s="1">
        <f>O2*D2*S2*V2</f>
        <v>15.799682006286025</v>
      </c>
      <c r="AP2" s="1">
        <f>O2*D2*T2*U2</f>
        <v>16.469769094673968</v>
      </c>
      <c r="AQ2" s="1">
        <f>F2*R2*C2*E2</f>
        <v>54.407986111111114</v>
      </c>
      <c r="AR2" s="1">
        <f>F2*R2*C2*AL2*E2</f>
        <v>18.433425694444445</v>
      </c>
      <c r="AS2" s="1">
        <f>J2</f>
        <v>0.66671262944956189</v>
      </c>
      <c r="AT2" s="1">
        <f>AG2*(2*K2+2*L2)*N2*C2/2</f>
        <v>0.16487985475683445</v>
      </c>
      <c r="AU2" s="1">
        <f>10*D2</f>
        <v>2.5</v>
      </c>
    </row>
    <row r="3" spans="1:47" x14ac:dyDescent="0.25">
      <c r="A3" s="1">
        <v>24</v>
      </c>
      <c r="B3" s="1">
        <v>298</v>
      </c>
      <c r="C3">
        <v>9.84</v>
      </c>
      <c r="D3">
        <v>0.5</v>
      </c>
      <c r="E3">
        <f t="shared" ref="E3:E30" si="4">1/3</f>
        <v>0.33333333333333331</v>
      </c>
      <c r="F3" s="1">
        <f t="shared" ref="F3:F30" si="5">G3/3600/8</f>
        <v>1.7361111111111112E-2</v>
      </c>
      <c r="G3">
        <v>500</v>
      </c>
      <c r="H3">
        <v>200</v>
      </c>
      <c r="I3">
        <f t="shared" ref="I3:I30" si="6">H3/A3</f>
        <v>8.3333333333333339</v>
      </c>
      <c r="J3" s="2">
        <f t="shared" ref="J3:J30" si="7">AD3*F3*100*2*E3</f>
        <v>0.66671262944956189</v>
      </c>
      <c r="K3" s="2">
        <f t="shared" ref="K3:K30" si="8">18.6/1000</f>
        <v>1.8600000000000002E-2</v>
      </c>
      <c r="L3" s="2">
        <f t="shared" ref="L3:L30" si="9">12.5/1000</f>
        <v>1.2500000000000001E-2</v>
      </c>
      <c r="M3" s="1">
        <f t="shared" ref="M3:M12" si="10">4*(K3*L3)/(2*(K3+L3))</f>
        <v>1.4951768488745982E-2</v>
      </c>
      <c r="N3" s="1">
        <f t="shared" ref="N3:N30" si="11">100/1000</f>
        <v>0.1</v>
      </c>
      <c r="O3" s="1">
        <f t="shared" ref="O3:O12" si="12">K3*L3*N3*(1-0.36)*7900</f>
        <v>0.11755200000000005</v>
      </c>
      <c r="P3" s="1">
        <f t="shared" ref="P3:P30" si="13">(0.25+0.8)/2000</f>
        <v>5.2500000000000008E-4</v>
      </c>
      <c r="Q3" s="1">
        <f t="shared" ref="Q3:Q12" si="14">F3</f>
        <v>1.7361111111111112E-2</v>
      </c>
      <c r="R3" s="1">
        <v>3885</v>
      </c>
      <c r="S3">
        <v>235.05984363084141</v>
      </c>
      <c r="T3">
        <v>272.32518127357821</v>
      </c>
      <c r="U3">
        <v>2.5259258149265351</v>
      </c>
      <c r="V3">
        <v>2.7204124018877338</v>
      </c>
      <c r="W3" s="1">
        <v>9</v>
      </c>
      <c r="X3" s="1">
        <v>0.5</v>
      </c>
      <c r="Y3" s="1">
        <f t="shared" ref="Y3:Y30" si="15">F3/1000/(K3*L3)</f>
        <v>7.4671445639187567E-2</v>
      </c>
      <c r="Z3" s="1">
        <f t="shared" si="0"/>
        <v>57.113155241935488</v>
      </c>
      <c r="AA3" s="1">
        <f t="shared" ref="AA3:AA12" si="16">(1-0.36)*W3+0.36*(Z3+X3)</f>
        <v>26.500735887096774</v>
      </c>
      <c r="AB3" s="1">
        <f>[1]!HeatTransferArea(M3,N3,0.36,P3)</f>
        <v>0.12842421804523763</v>
      </c>
      <c r="AC3" s="1">
        <f>[1]!Convection(M3,Q3,1000,9*10^-4,P3,X3,0.36,7)</f>
        <v>32053.693041096023</v>
      </c>
      <c r="AD3" s="1">
        <f>[1]!PressureDrop(Y3, 1000, 9*10^-4, P3, 0.36,N3)/100/1000</f>
        <v>0.57603971184442149</v>
      </c>
      <c r="AE3" s="1">
        <f t="shared" si="1"/>
        <v>43.558343289526086</v>
      </c>
      <c r="AF3" s="1">
        <f t="shared" si="2"/>
        <v>3192.4638736540473</v>
      </c>
      <c r="AG3" s="1">
        <f t="shared" si="3"/>
        <v>21.907450606791532</v>
      </c>
      <c r="AH3" s="1">
        <f t="shared" ref="AH3:AH30" si="17">F3*E3/(D3*O3)</f>
        <v>9.8459184650827453E-2</v>
      </c>
      <c r="AI3" s="1">
        <f t="shared" ref="AI3:AI30" si="18">AC3*AB3/(Q3*R3)</f>
        <v>61.031840087941895</v>
      </c>
      <c r="AJ3" s="1">
        <f t="shared" ref="AJ3:AJ30" si="19">Q3*R3</f>
        <v>67.447916666666671</v>
      </c>
      <c r="AK3" s="1">
        <f t="shared" ref="AK3:AK30" si="20">O3*T3*D3/E3</f>
        <v>48.018554563607516</v>
      </c>
      <c r="AL3">
        <v>0.70989999999999998</v>
      </c>
      <c r="AM3" s="1">
        <f t="shared" ref="AM3:AM30" si="21">AH3</f>
        <v>9.8459184650827453E-2</v>
      </c>
      <c r="AN3" s="1">
        <f t="shared" ref="AN3:AN30" si="22">I3</f>
        <v>8.3333333333333339</v>
      </c>
      <c r="AO3" s="1">
        <f t="shared" ref="AO3:AO30" si="23">O3*D3*S3*V3</f>
        <v>37.58488413825782</v>
      </c>
      <c r="AP3" s="1">
        <f t="shared" ref="AP3:AP30" si="24">O3*D3*T3*U3</f>
        <v>40.430435522558206</v>
      </c>
      <c r="AQ3" s="1">
        <f t="shared" ref="AQ3:AQ30" si="25">F3*R3*C3*E3</f>
        <v>221.22916666666666</v>
      </c>
      <c r="AR3" s="1">
        <f t="shared" ref="AR3:AR30" si="26">F3*R3*C3*AL3*E3</f>
        <v>157.05058541666665</v>
      </c>
      <c r="AS3" s="1">
        <f t="shared" ref="AS3:AS30" si="27">J3</f>
        <v>0.66671262944956189</v>
      </c>
      <c r="AT3" s="1">
        <f t="shared" ref="AT3:AT30" si="28">AG3*(2*K3+2*L3)*N3*C3/2</f>
        <v>0.67042056644927728</v>
      </c>
      <c r="AU3" s="1">
        <f t="shared" ref="AU3:AU30" si="29">10*D3</f>
        <v>5</v>
      </c>
    </row>
    <row r="4" spans="1:47" x14ac:dyDescent="0.25">
      <c r="A4" s="1">
        <v>24</v>
      </c>
      <c r="B4" s="1">
        <v>298</v>
      </c>
      <c r="C4">
        <v>15.78</v>
      </c>
      <c r="D4">
        <v>1</v>
      </c>
      <c r="E4">
        <f t="shared" si="4"/>
        <v>0.33333333333333331</v>
      </c>
      <c r="F4" s="1">
        <f t="shared" si="5"/>
        <v>1.7361111111111112E-2</v>
      </c>
      <c r="G4">
        <v>500</v>
      </c>
      <c r="H4">
        <v>200</v>
      </c>
      <c r="I4">
        <f t="shared" si="6"/>
        <v>8.3333333333333339</v>
      </c>
      <c r="J4" s="2">
        <f t="shared" si="7"/>
        <v>0.66671262944956189</v>
      </c>
      <c r="K4" s="2">
        <f t="shared" si="8"/>
        <v>1.8600000000000002E-2</v>
      </c>
      <c r="L4" s="2">
        <f t="shared" si="9"/>
        <v>1.2500000000000001E-2</v>
      </c>
      <c r="M4" s="1">
        <f t="shared" si="10"/>
        <v>1.4951768488745982E-2</v>
      </c>
      <c r="N4" s="1">
        <f t="shared" si="11"/>
        <v>0.1</v>
      </c>
      <c r="O4" s="1">
        <f t="shared" si="12"/>
        <v>0.11755200000000005</v>
      </c>
      <c r="P4" s="1">
        <f t="shared" si="13"/>
        <v>5.2500000000000008E-4</v>
      </c>
      <c r="Q4" s="1">
        <f t="shared" si="14"/>
        <v>1.7361111111111112E-2</v>
      </c>
      <c r="R4" s="1">
        <v>3885</v>
      </c>
      <c r="S4">
        <v>266.48318620972879</v>
      </c>
      <c r="T4">
        <v>278.68919139028742</v>
      </c>
      <c r="U4">
        <v>2.4928994545542</v>
      </c>
      <c r="V4">
        <v>2.5035036156001529</v>
      </c>
      <c r="W4" s="1">
        <v>9</v>
      </c>
      <c r="X4" s="1">
        <v>0.5</v>
      </c>
      <c r="Y4" s="1">
        <f t="shared" si="15"/>
        <v>7.4671445639187567E-2</v>
      </c>
      <c r="Z4" s="1">
        <f t="shared" si="0"/>
        <v>57.113155241935488</v>
      </c>
      <c r="AA4" s="1">
        <f t="shared" si="16"/>
        <v>26.500735887096774</v>
      </c>
      <c r="AB4" s="1">
        <f>[1]!HeatTransferArea(M4,N4,0.36,P4)</f>
        <v>0.12842421804523763</v>
      </c>
      <c r="AC4" s="1">
        <f>[1]!Convection(M4,Q4,1000,9*10^-4,P4,X4,0.36,7)</f>
        <v>32053.693041096023</v>
      </c>
      <c r="AD4" s="1">
        <f>[1]!PressureDrop(Y4, 1000, 9*10^-4, P4, 0.36,N4)/100/1000</f>
        <v>0.57603971184442149</v>
      </c>
      <c r="AE4" s="1">
        <f t="shared" si="1"/>
        <v>43.558343289526086</v>
      </c>
      <c r="AF4" s="1">
        <f t="shared" si="2"/>
        <v>3192.4638736540473</v>
      </c>
      <c r="AG4" s="1">
        <f t="shared" si="3"/>
        <v>21.907450606791532</v>
      </c>
      <c r="AH4" s="1">
        <f t="shared" si="17"/>
        <v>4.9229592325413726E-2</v>
      </c>
      <c r="AI4" s="1">
        <f t="shared" si="18"/>
        <v>61.031840087941895</v>
      </c>
      <c r="AJ4" s="1">
        <f t="shared" si="19"/>
        <v>67.447916666666671</v>
      </c>
      <c r="AK4" s="1">
        <f t="shared" si="20"/>
        <v>98.281415478933255</v>
      </c>
      <c r="AL4">
        <v>0.94140000000000001</v>
      </c>
      <c r="AM4" s="1">
        <f t="shared" si="21"/>
        <v>4.9229592325413726E-2</v>
      </c>
      <c r="AN4" s="1">
        <f t="shared" si="22"/>
        <v>8.3333333333333339</v>
      </c>
      <c r="AO4" s="1">
        <f t="shared" si="23"/>
        <v>78.423831734541821</v>
      </c>
      <c r="AP4" s="1">
        <f t="shared" si="24"/>
        <v>81.668562346749141</v>
      </c>
      <c r="AQ4" s="1">
        <f t="shared" si="25"/>
        <v>354.77604166666663</v>
      </c>
      <c r="AR4" s="1">
        <f t="shared" si="26"/>
        <v>333.98616562500001</v>
      </c>
      <c r="AS4" s="1">
        <f t="shared" si="27"/>
        <v>0.66671262944956189</v>
      </c>
      <c r="AT4" s="1">
        <f t="shared" si="28"/>
        <v>1.0751256644887799</v>
      </c>
      <c r="AU4" s="1">
        <f t="shared" si="29"/>
        <v>10</v>
      </c>
    </row>
    <row r="5" spans="1:47" x14ac:dyDescent="0.25">
      <c r="A5" s="1">
        <v>24</v>
      </c>
      <c r="B5" s="1">
        <v>298</v>
      </c>
      <c r="C5">
        <v>17.52</v>
      </c>
      <c r="D5">
        <v>1.5</v>
      </c>
      <c r="E5">
        <f t="shared" si="4"/>
        <v>0.33333333333333331</v>
      </c>
      <c r="F5" s="1">
        <f t="shared" si="5"/>
        <v>1.7361111111111112E-2</v>
      </c>
      <c r="G5">
        <v>500</v>
      </c>
      <c r="H5">
        <v>200</v>
      </c>
      <c r="I5">
        <f t="shared" si="6"/>
        <v>8.3333333333333339</v>
      </c>
      <c r="J5" s="2">
        <f t="shared" si="7"/>
        <v>0.66671262944956189</v>
      </c>
      <c r="K5" s="2">
        <f t="shared" si="8"/>
        <v>1.8600000000000002E-2</v>
      </c>
      <c r="L5" s="2">
        <f t="shared" si="9"/>
        <v>1.2500000000000001E-2</v>
      </c>
      <c r="M5" s="1">
        <f t="shared" si="10"/>
        <v>1.4951768488745982E-2</v>
      </c>
      <c r="N5" s="1">
        <f t="shared" si="11"/>
        <v>0.1</v>
      </c>
      <c r="O5" s="1">
        <f t="shared" si="12"/>
        <v>0.11755200000000005</v>
      </c>
      <c r="P5" s="1">
        <f t="shared" si="13"/>
        <v>5.2500000000000008E-4</v>
      </c>
      <c r="Q5" s="1">
        <f t="shared" si="14"/>
        <v>1.7361111111111112E-2</v>
      </c>
      <c r="R5" s="1">
        <v>3885</v>
      </c>
      <c r="S5">
        <v>273.36869748655317</v>
      </c>
      <c r="T5">
        <v>281.09479283030453</v>
      </c>
      <c r="U5">
        <v>2.4369308605496069</v>
      </c>
      <c r="V5">
        <v>2.4294372548981191</v>
      </c>
      <c r="W5" s="1">
        <v>9</v>
      </c>
      <c r="X5" s="1">
        <v>0.5</v>
      </c>
      <c r="Y5" s="1">
        <f t="shared" si="15"/>
        <v>7.4671445639187567E-2</v>
      </c>
      <c r="Z5" s="1">
        <f t="shared" si="0"/>
        <v>57.113155241935488</v>
      </c>
      <c r="AA5" s="1">
        <f t="shared" si="16"/>
        <v>26.500735887096774</v>
      </c>
      <c r="AB5" s="1">
        <f>[1]!HeatTransferArea(M5,N5,0.36,P5)</f>
        <v>0.12842421804523763</v>
      </c>
      <c r="AC5" s="1">
        <f>[1]!Convection(M5,Q5,1000,9*10^-4,P5,X5,0.36,7)</f>
        <v>32053.693041096023</v>
      </c>
      <c r="AD5" s="1">
        <f>[1]!PressureDrop(Y5, 1000, 9*10^-4, P5, 0.36,N5)/100/1000</f>
        <v>0.57603971184442149</v>
      </c>
      <c r="AE5" s="1">
        <f t="shared" si="1"/>
        <v>43.558343289526086</v>
      </c>
      <c r="AF5" s="1">
        <f t="shared" si="2"/>
        <v>3192.4638736540473</v>
      </c>
      <c r="AG5" s="1">
        <f t="shared" si="3"/>
        <v>21.907450606791532</v>
      </c>
      <c r="AH5" s="1">
        <f t="shared" si="17"/>
        <v>3.2819728216942484E-2</v>
      </c>
      <c r="AI5" s="1">
        <f t="shared" si="18"/>
        <v>61.031840087941895</v>
      </c>
      <c r="AJ5" s="1">
        <f t="shared" si="19"/>
        <v>67.447916666666671</v>
      </c>
      <c r="AK5" s="1">
        <f t="shared" si="20"/>
        <v>148.69464789054587</v>
      </c>
      <c r="AL5">
        <v>0.95589999999999997</v>
      </c>
      <c r="AM5" s="1">
        <f t="shared" si="21"/>
        <v>3.2819728216942484E-2</v>
      </c>
      <c r="AN5" s="1">
        <f t="shared" si="22"/>
        <v>8.3333333333333339</v>
      </c>
      <c r="AO5" s="1">
        <f t="shared" si="23"/>
        <v>117.10508457558086</v>
      </c>
      <c r="AP5" s="1">
        <f t="shared" si="24"/>
        <v>120.78619208100957</v>
      </c>
      <c r="AQ5" s="1">
        <f t="shared" si="25"/>
        <v>393.89583333333331</v>
      </c>
      <c r="AR5" s="1">
        <f t="shared" si="26"/>
        <v>376.52502708333333</v>
      </c>
      <c r="AS5" s="1">
        <f t="shared" si="27"/>
        <v>0.66671262944956189</v>
      </c>
      <c r="AT5" s="1">
        <f t="shared" si="28"/>
        <v>1.1936756427023716</v>
      </c>
      <c r="AU5" s="1">
        <f t="shared" si="29"/>
        <v>15</v>
      </c>
    </row>
    <row r="6" spans="1:47" x14ac:dyDescent="0.25">
      <c r="A6" s="1">
        <v>24</v>
      </c>
      <c r="B6" s="1">
        <v>298</v>
      </c>
      <c r="C6">
        <v>18.899999999999999</v>
      </c>
      <c r="D6">
        <v>2.25</v>
      </c>
      <c r="E6">
        <f t="shared" si="4"/>
        <v>0.33333333333333331</v>
      </c>
      <c r="F6" s="1">
        <f t="shared" si="5"/>
        <v>1.7361111111111112E-2</v>
      </c>
      <c r="G6">
        <v>500</v>
      </c>
      <c r="H6">
        <v>200</v>
      </c>
      <c r="I6">
        <f t="shared" si="6"/>
        <v>8.3333333333333339</v>
      </c>
      <c r="J6" s="2">
        <f t="shared" si="7"/>
        <v>0.66671262944956189</v>
      </c>
      <c r="K6" s="2">
        <f t="shared" si="8"/>
        <v>1.8600000000000002E-2</v>
      </c>
      <c r="L6" s="2">
        <f t="shared" si="9"/>
        <v>1.2500000000000001E-2</v>
      </c>
      <c r="M6" s="1">
        <f t="shared" si="10"/>
        <v>1.4951768488745982E-2</v>
      </c>
      <c r="N6" s="1">
        <f t="shared" si="11"/>
        <v>0.1</v>
      </c>
      <c r="O6" s="1">
        <f t="shared" si="12"/>
        <v>0.11755200000000005</v>
      </c>
      <c r="P6" s="1">
        <f t="shared" si="13"/>
        <v>5.2500000000000008E-4</v>
      </c>
      <c r="Q6" s="1">
        <f t="shared" si="14"/>
        <v>1.7361111111111112E-2</v>
      </c>
      <c r="R6" s="1">
        <v>3885</v>
      </c>
      <c r="S6">
        <v>276.53919665198731</v>
      </c>
      <c r="T6">
        <v>282.01738674642309</v>
      </c>
      <c r="U6">
        <v>2.3850823250378359</v>
      </c>
      <c r="V6">
        <v>2.368169655500366</v>
      </c>
      <c r="W6" s="1">
        <v>9</v>
      </c>
      <c r="X6" s="1">
        <v>0.5</v>
      </c>
      <c r="Y6" s="1">
        <f t="shared" si="15"/>
        <v>7.4671445639187567E-2</v>
      </c>
      <c r="Z6" s="1">
        <f t="shared" si="0"/>
        <v>57.113155241935488</v>
      </c>
      <c r="AA6" s="1">
        <f t="shared" si="16"/>
        <v>26.500735887096774</v>
      </c>
      <c r="AB6" s="1">
        <f>[1]!HeatTransferArea(M6,N6,0.36,P6)</f>
        <v>0.12842421804523763</v>
      </c>
      <c r="AC6" s="1">
        <f>[1]!Convection(M6,Q6,1000,9*10^-4,P6,X6,0.36,7)</f>
        <v>32053.693041096023</v>
      </c>
      <c r="AD6" s="1">
        <f>[1]!PressureDrop(Y6, 1000, 9*10^-4, P6, 0.36,N6)/100/1000</f>
        <v>0.57603971184442149</v>
      </c>
      <c r="AE6" s="1">
        <f t="shared" si="1"/>
        <v>43.558343289526086</v>
      </c>
      <c r="AF6" s="1">
        <f t="shared" si="2"/>
        <v>3192.4638736540473</v>
      </c>
      <c r="AG6" s="1">
        <f t="shared" si="3"/>
        <v>21.907450606791532</v>
      </c>
      <c r="AH6" s="1">
        <f t="shared" si="17"/>
        <v>2.1879818811294988E-2</v>
      </c>
      <c r="AI6" s="1">
        <f t="shared" si="18"/>
        <v>61.031840087941895</v>
      </c>
      <c r="AJ6" s="1">
        <f t="shared" si="19"/>
        <v>67.447916666666671</v>
      </c>
      <c r="AK6" s="1">
        <f t="shared" si="20"/>
        <v>223.77402796600492</v>
      </c>
      <c r="AL6">
        <v>0.96179999999999999</v>
      </c>
      <c r="AM6" s="1">
        <f t="shared" si="21"/>
        <v>2.1879818811294988E-2</v>
      </c>
      <c r="AN6" s="1">
        <f t="shared" si="22"/>
        <v>8.3333333333333339</v>
      </c>
      <c r="AO6" s="1">
        <f t="shared" si="23"/>
        <v>173.21362452703016</v>
      </c>
      <c r="AP6" s="1">
        <f t="shared" si="24"/>
        <v>177.90649296808024</v>
      </c>
      <c r="AQ6" s="1">
        <f t="shared" si="25"/>
        <v>424.921875</v>
      </c>
      <c r="AR6" s="1">
        <f t="shared" si="26"/>
        <v>408.68985937499997</v>
      </c>
      <c r="AS6" s="1">
        <f t="shared" si="27"/>
        <v>0.66671262944956189</v>
      </c>
      <c r="AT6" s="1">
        <f t="shared" si="28"/>
        <v>1.2876980392165995</v>
      </c>
      <c r="AU6" s="1">
        <f t="shared" si="29"/>
        <v>22.5</v>
      </c>
    </row>
    <row r="7" spans="1:47" x14ac:dyDescent="0.25">
      <c r="A7" s="1">
        <v>24</v>
      </c>
      <c r="B7" s="1">
        <v>298</v>
      </c>
      <c r="C7">
        <v>18.739999999999998</v>
      </c>
      <c r="D7">
        <v>3</v>
      </c>
      <c r="E7">
        <f t="shared" si="4"/>
        <v>0.33333333333333331</v>
      </c>
      <c r="F7" s="1">
        <f t="shared" si="5"/>
        <v>1.7361111111111112E-2</v>
      </c>
      <c r="G7">
        <v>500</v>
      </c>
      <c r="H7">
        <v>200</v>
      </c>
      <c r="I7">
        <f t="shared" si="6"/>
        <v>8.3333333333333339</v>
      </c>
      <c r="J7" s="2">
        <f t="shared" si="7"/>
        <v>0.66671262944956189</v>
      </c>
      <c r="K7" s="2">
        <f t="shared" si="8"/>
        <v>1.8600000000000002E-2</v>
      </c>
      <c r="L7" s="2">
        <f t="shared" si="9"/>
        <v>1.2500000000000001E-2</v>
      </c>
      <c r="M7" s="1">
        <f t="shared" si="10"/>
        <v>1.4951768488745982E-2</v>
      </c>
      <c r="N7" s="1">
        <f t="shared" si="11"/>
        <v>0.1</v>
      </c>
      <c r="O7" s="1">
        <f t="shared" si="12"/>
        <v>0.11755200000000005</v>
      </c>
      <c r="P7" s="1">
        <f t="shared" si="13"/>
        <v>5.2500000000000008E-4</v>
      </c>
      <c r="Q7" s="1">
        <f t="shared" si="14"/>
        <v>1.7361111111111112E-2</v>
      </c>
      <c r="R7" s="1">
        <v>3885</v>
      </c>
      <c r="S7">
        <v>276.05284522590148</v>
      </c>
      <c r="T7">
        <v>281.50653991435058</v>
      </c>
      <c r="U7">
        <v>2.3858976200080591</v>
      </c>
      <c r="V7">
        <v>2.3695745254030189</v>
      </c>
      <c r="W7" s="1">
        <v>9</v>
      </c>
      <c r="X7" s="1">
        <v>0.5</v>
      </c>
      <c r="Y7" s="1">
        <f t="shared" si="15"/>
        <v>7.4671445639187567E-2</v>
      </c>
      <c r="Z7" s="1">
        <f t="shared" si="0"/>
        <v>57.113155241935488</v>
      </c>
      <c r="AA7" s="1">
        <f t="shared" si="16"/>
        <v>26.500735887096774</v>
      </c>
      <c r="AB7" s="1">
        <f>[1]!HeatTransferArea(M7,N7,0.36,P7)</f>
        <v>0.12842421804523763</v>
      </c>
      <c r="AC7" s="1">
        <f>[1]!Convection(M7,Q7,1000,9*10^-4,P7,X7,0.36,7)</f>
        <v>32053.693041096023</v>
      </c>
      <c r="AD7" s="1">
        <f>[1]!PressureDrop(Y7, 1000, 9*10^-4, P7, 0.36,N7)/100/1000</f>
        <v>0.57603971184442149</v>
      </c>
      <c r="AE7" s="1">
        <f t="shared" si="1"/>
        <v>43.558343289526086</v>
      </c>
      <c r="AF7" s="1">
        <f t="shared" si="2"/>
        <v>3192.4638736540473</v>
      </c>
      <c r="AG7" s="1">
        <f t="shared" si="3"/>
        <v>21.907450606791532</v>
      </c>
      <c r="AH7" s="1">
        <f t="shared" si="17"/>
        <v>1.6409864108471242E-2</v>
      </c>
      <c r="AI7" s="1">
        <f t="shared" si="18"/>
        <v>61.031840087941895</v>
      </c>
      <c r="AJ7" s="1">
        <f t="shared" si="19"/>
        <v>67.447916666666671</v>
      </c>
      <c r="AK7" s="1">
        <f t="shared" si="20"/>
        <v>297.82491102010579</v>
      </c>
      <c r="AL7">
        <v>0.96399999999999997</v>
      </c>
      <c r="AM7" s="1">
        <f t="shared" si="21"/>
        <v>1.6409864108471242E-2</v>
      </c>
      <c r="AN7" s="1">
        <f t="shared" si="22"/>
        <v>8.3333333333333339</v>
      </c>
      <c r="AO7" s="1">
        <f t="shared" si="23"/>
        <v>230.68208980878751</v>
      </c>
      <c r="AP7" s="1">
        <f t="shared" si="24"/>
        <v>236.85991546066077</v>
      </c>
      <c r="AQ7" s="1">
        <f t="shared" si="25"/>
        <v>421.32465277777771</v>
      </c>
      <c r="AR7" s="1">
        <f t="shared" si="26"/>
        <v>406.15696527777777</v>
      </c>
      <c r="AS7" s="1">
        <f t="shared" si="27"/>
        <v>0.66671262944956189</v>
      </c>
      <c r="AT7" s="1">
        <f t="shared" si="28"/>
        <v>1.2767968917946602</v>
      </c>
      <c r="AU7" s="1">
        <f t="shared" si="29"/>
        <v>30</v>
      </c>
    </row>
    <row r="8" spans="1:47" x14ac:dyDescent="0.25">
      <c r="A8" s="1">
        <v>24</v>
      </c>
      <c r="B8" s="1">
        <v>298</v>
      </c>
      <c r="C8">
        <v>18.34</v>
      </c>
      <c r="D8">
        <v>4</v>
      </c>
      <c r="E8">
        <f t="shared" si="4"/>
        <v>0.33333333333333331</v>
      </c>
      <c r="F8" s="1">
        <f t="shared" si="5"/>
        <v>1.7361111111111112E-2</v>
      </c>
      <c r="G8">
        <v>500</v>
      </c>
      <c r="H8">
        <v>200</v>
      </c>
      <c r="I8">
        <f t="shared" si="6"/>
        <v>8.3333333333333339</v>
      </c>
      <c r="J8" s="2">
        <f t="shared" si="7"/>
        <v>0.66671262944956189</v>
      </c>
      <c r="K8" s="2">
        <f t="shared" si="8"/>
        <v>1.8600000000000002E-2</v>
      </c>
      <c r="L8" s="2">
        <f t="shared" si="9"/>
        <v>1.2500000000000001E-2</v>
      </c>
      <c r="M8" s="1">
        <f t="shared" si="10"/>
        <v>1.4951768488745982E-2</v>
      </c>
      <c r="N8" s="1">
        <f t="shared" si="11"/>
        <v>0.1</v>
      </c>
      <c r="O8" s="1">
        <f t="shared" si="12"/>
        <v>0.11755200000000005</v>
      </c>
      <c r="P8" s="1">
        <f t="shared" si="13"/>
        <v>5.2500000000000008E-4</v>
      </c>
      <c r="Q8" s="1">
        <f t="shared" si="14"/>
        <v>1.7361111111111112E-2</v>
      </c>
      <c r="R8" s="1">
        <v>3885</v>
      </c>
      <c r="S8">
        <v>275.12751260211451</v>
      </c>
      <c r="T8">
        <v>281.27715646151989</v>
      </c>
      <c r="U8">
        <v>2.4024461260666659</v>
      </c>
      <c r="V8">
        <v>2.388580597419065</v>
      </c>
      <c r="W8" s="1">
        <v>9</v>
      </c>
      <c r="X8" s="1">
        <v>0.5</v>
      </c>
      <c r="Y8" s="1">
        <f t="shared" si="15"/>
        <v>7.4671445639187567E-2</v>
      </c>
      <c r="Z8" s="1">
        <f t="shared" si="0"/>
        <v>57.113155241935488</v>
      </c>
      <c r="AA8" s="1">
        <f t="shared" si="16"/>
        <v>26.500735887096774</v>
      </c>
      <c r="AB8" s="1">
        <f>[1]!HeatTransferArea(M8,N8,0.36,P8)</f>
        <v>0.12842421804523763</v>
      </c>
      <c r="AC8" s="1">
        <f>[1]!Convection(M8,Q8,1000,9*10^-4,P8,X8,0.36,7)</f>
        <v>32053.693041096023</v>
      </c>
      <c r="AD8" s="1">
        <f>[1]!PressureDrop(Y8, 1000, 9*10^-4, P8, 0.36,N8)/100/1000</f>
        <v>0.57603971184442149</v>
      </c>
      <c r="AE8" s="1">
        <f t="shared" si="1"/>
        <v>43.558343289526086</v>
      </c>
      <c r="AF8" s="1">
        <f t="shared" si="2"/>
        <v>3192.4638736540473</v>
      </c>
      <c r="AG8" s="1">
        <f t="shared" si="3"/>
        <v>21.907450606791532</v>
      </c>
      <c r="AH8" s="1">
        <f t="shared" si="17"/>
        <v>1.2307398081353432E-2</v>
      </c>
      <c r="AI8" s="1">
        <f t="shared" si="18"/>
        <v>61.031840087941895</v>
      </c>
      <c r="AJ8" s="1">
        <f t="shared" si="19"/>
        <v>67.447916666666671</v>
      </c>
      <c r="AK8" s="1">
        <f t="shared" si="20"/>
        <v>396.77630755637517</v>
      </c>
      <c r="AL8">
        <v>0.96550000000000002</v>
      </c>
      <c r="AM8" s="1">
        <f t="shared" si="21"/>
        <v>1.2307398081353432E-2</v>
      </c>
      <c r="AN8" s="1">
        <f t="shared" si="22"/>
        <v>8.3333333333333339</v>
      </c>
      <c r="AO8" s="1">
        <f t="shared" si="23"/>
        <v>309.00388221785357</v>
      </c>
      <c r="AP8" s="1">
        <f t="shared" si="24"/>
        <v>317.74456766794981</v>
      </c>
      <c r="AQ8" s="1">
        <f t="shared" si="25"/>
        <v>412.33159722222223</v>
      </c>
      <c r="AR8" s="1">
        <f t="shared" si="26"/>
        <v>398.10615711805559</v>
      </c>
      <c r="AS8" s="1">
        <f t="shared" si="27"/>
        <v>0.66671262944956189</v>
      </c>
      <c r="AT8" s="1">
        <f t="shared" si="28"/>
        <v>1.2495440232398114</v>
      </c>
      <c r="AU8" s="1">
        <f t="shared" si="29"/>
        <v>40</v>
      </c>
    </row>
    <row r="9" spans="1:47" x14ac:dyDescent="0.25">
      <c r="A9" s="1">
        <v>24</v>
      </c>
      <c r="B9" s="1">
        <v>298</v>
      </c>
      <c r="C9">
        <v>17.690000000000001</v>
      </c>
      <c r="D9">
        <v>5</v>
      </c>
      <c r="E9">
        <f t="shared" si="4"/>
        <v>0.33333333333333331</v>
      </c>
      <c r="F9" s="1">
        <f t="shared" si="5"/>
        <v>1.7361111111111112E-2</v>
      </c>
      <c r="G9">
        <v>500</v>
      </c>
      <c r="H9">
        <v>200</v>
      </c>
      <c r="I9">
        <f t="shared" si="6"/>
        <v>8.3333333333333339</v>
      </c>
      <c r="J9" s="2">
        <f t="shared" si="7"/>
        <v>0.66671262944956189</v>
      </c>
      <c r="K9" s="2">
        <f t="shared" si="8"/>
        <v>1.8600000000000002E-2</v>
      </c>
      <c r="L9" s="2">
        <f t="shared" si="9"/>
        <v>1.2500000000000001E-2</v>
      </c>
      <c r="M9" s="1">
        <f t="shared" si="10"/>
        <v>1.4951768488745982E-2</v>
      </c>
      <c r="N9" s="1">
        <f t="shared" si="11"/>
        <v>0.1</v>
      </c>
      <c r="O9" s="1">
        <f t="shared" si="12"/>
        <v>0.11755200000000005</v>
      </c>
      <c r="P9" s="1">
        <f t="shared" si="13"/>
        <v>5.2500000000000008E-4</v>
      </c>
      <c r="Q9" s="1">
        <f t="shared" si="14"/>
        <v>1.7361111111111112E-2</v>
      </c>
      <c r="R9" s="1">
        <v>3885</v>
      </c>
      <c r="S9">
        <v>272.56013626245618</v>
      </c>
      <c r="T9">
        <v>280.04646354533583</v>
      </c>
      <c r="U9">
        <v>2.4231661199792769</v>
      </c>
      <c r="V9">
        <v>2.4129901315166329</v>
      </c>
      <c r="W9" s="1">
        <v>9</v>
      </c>
      <c r="X9" s="1">
        <v>0.5</v>
      </c>
      <c r="Y9" s="1">
        <f t="shared" si="15"/>
        <v>7.4671445639187567E-2</v>
      </c>
      <c r="Z9" s="1">
        <f t="shared" si="0"/>
        <v>57.113155241935488</v>
      </c>
      <c r="AA9" s="1">
        <f t="shared" si="16"/>
        <v>26.500735887096774</v>
      </c>
      <c r="AB9" s="1">
        <f>[1]!HeatTransferArea(M9,N9,0.36,P9)</f>
        <v>0.12842421804523763</v>
      </c>
      <c r="AC9" s="1">
        <f>[1]!Convection(M9,Q9,1000,9*10^-4,P9,X9,0.36,7)</f>
        <v>32053.693041096023</v>
      </c>
      <c r="AD9" s="1">
        <f>[1]!PressureDrop(Y9, 1000, 9*10^-4, P9, 0.36,N9)/100/1000</f>
        <v>0.57603971184442149</v>
      </c>
      <c r="AE9" s="1">
        <f t="shared" si="1"/>
        <v>43.558343289526086</v>
      </c>
      <c r="AF9" s="1">
        <f t="shared" si="2"/>
        <v>3192.4638736540473</v>
      </c>
      <c r="AG9" s="1">
        <f t="shared" si="3"/>
        <v>21.907450606791532</v>
      </c>
      <c r="AH9" s="1">
        <f t="shared" si="17"/>
        <v>9.8459184650827453E-3</v>
      </c>
      <c r="AI9" s="1">
        <f t="shared" si="18"/>
        <v>61.031840087941895</v>
      </c>
      <c r="AJ9" s="1">
        <f t="shared" si="19"/>
        <v>67.447916666666671</v>
      </c>
      <c r="AK9" s="1">
        <f t="shared" si="20"/>
        <v>493.80032824022004</v>
      </c>
      <c r="AL9">
        <v>0.96619999999999995</v>
      </c>
      <c r="AM9" s="1">
        <f t="shared" si="21"/>
        <v>9.8459184650827453E-3</v>
      </c>
      <c r="AN9" s="1">
        <f t="shared" si="22"/>
        <v>8.3333333333333339</v>
      </c>
      <c r="AO9" s="1">
        <f t="shared" si="23"/>
        <v>386.5608880185568</v>
      </c>
      <c r="AP9" s="1">
        <f t="shared" si="24"/>
        <v>398.8534084754491</v>
      </c>
      <c r="AQ9" s="1">
        <f t="shared" si="25"/>
        <v>397.71788194444446</v>
      </c>
      <c r="AR9" s="1">
        <f t="shared" si="26"/>
        <v>384.27501753472222</v>
      </c>
      <c r="AS9" s="1">
        <f t="shared" si="27"/>
        <v>0.66671262944956189</v>
      </c>
      <c r="AT9" s="1">
        <f t="shared" si="28"/>
        <v>1.2052581118381824</v>
      </c>
      <c r="AU9" s="1">
        <f t="shared" si="29"/>
        <v>50</v>
      </c>
    </row>
    <row r="10" spans="1:47" x14ac:dyDescent="0.25">
      <c r="A10" s="1">
        <v>24</v>
      </c>
      <c r="B10" s="1">
        <v>298</v>
      </c>
      <c r="C10">
        <v>16.760000000000002</v>
      </c>
      <c r="D10">
        <v>6</v>
      </c>
      <c r="E10">
        <f t="shared" si="4"/>
        <v>0.33333333333333331</v>
      </c>
      <c r="F10" s="1">
        <f t="shared" si="5"/>
        <v>1.7361111111111112E-2</v>
      </c>
      <c r="G10">
        <v>500</v>
      </c>
      <c r="H10">
        <v>200</v>
      </c>
      <c r="I10">
        <f t="shared" si="6"/>
        <v>8.3333333333333339</v>
      </c>
      <c r="J10" s="2">
        <f t="shared" si="7"/>
        <v>0.66671262944956189</v>
      </c>
      <c r="K10" s="2">
        <f t="shared" si="8"/>
        <v>1.8600000000000002E-2</v>
      </c>
      <c r="L10" s="2">
        <f t="shared" si="9"/>
        <v>1.2500000000000001E-2</v>
      </c>
      <c r="M10" s="1">
        <f t="shared" si="10"/>
        <v>1.4951768488745982E-2</v>
      </c>
      <c r="N10" s="1">
        <f t="shared" si="11"/>
        <v>0.1</v>
      </c>
      <c r="O10" s="1">
        <f t="shared" si="12"/>
        <v>0.11755200000000005</v>
      </c>
      <c r="P10" s="1">
        <f t="shared" si="13"/>
        <v>5.2500000000000008E-4</v>
      </c>
      <c r="Q10" s="1">
        <f t="shared" si="14"/>
        <v>1.7361111111111112E-2</v>
      </c>
      <c r="R10" s="1">
        <v>3885</v>
      </c>
      <c r="S10">
        <v>270.34080333435509</v>
      </c>
      <c r="T10">
        <v>279.86885162879048</v>
      </c>
      <c r="U10">
        <v>2.4616710146029268</v>
      </c>
      <c r="V10">
        <v>2.4605634182296918</v>
      </c>
      <c r="W10" s="1">
        <v>9</v>
      </c>
      <c r="X10" s="1">
        <v>0.5</v>
      </c>
      <c r="Y10" s="1">
        <f t="shared" si="15"/>
        <v>7.4671445639187567E-2</v>
      </c>
      <c r="Z10" s="1">
        <f t="shared" si="0"/>
        <v>57.113155241935488</v>
      </c>
      <c r="AA10" s="1">
        <f t="shared" si="16"/>
        <v>26.500735887096774</v>
      </c>
      <c r="AB10" s="1">
        <f>[1]!HeatTransferArea(M10,N10,0.36,P10)</f>
        <v>0.12842421804523763</v>
      </c>
      <c r="AC10" s="1">
        <f>[1]!Convection(M10,Q10,1000,9*10^-4,P10,X10,0.36,7)</f>
        <v>32053.693041096023</v>
      </c>
      <c r="AD10" s="1">
        <f>[1]!PressureDrop(Y10, 1000, 9*10^-4, P10, 0.36,N10)/100/1000</f>
        <v>0.57603971184442149</v>
      </c>
      <c r="AE10" s="1">
        <f t="shared" si="1"/>
        <v>43.558343289526086</v>
      </c>
      <c r="AF10" s="1">
        <f t="shared" si="2"/>
        <v>3192.4638736540473</v>
      </c>
      <c r="AG10" s="1">
        <f t="shared" si="3"/>
        <v>21.907450606791532</v>
      </c>
      <c r="AH10" s="1">
        <f t="shared" si="17"/>
        <v>8.2049320542356211E-3</v>
      </c>
      <c r="AI10" s="1">
        <f t="shared" si="18"/>
        <v>61.031840087941895</v>
      </c>
      <c r="AJ10" s="1">
        <f t="shared" si="19"/>
        <v>67.447916666666671</v>
      </c>
      <c r="AK10" s="1">
        <f t="shared" si="20"/>
        <v>592.18457844001671</v>
      </c>
      <c r="AL10">
        <v>0.9667</v>
      </c>
      <c r="AM10" s="1">
        <f t="shared" si="21"/>
        <v>8.2049320542356211E-3</v>
      </c>
      <c r="AN10" s="1">
        <f t="shared" si="22"/>
        <v>8.3333333333333339</v>
      </c>
      <c r="AO10" s="1">
        <f t="shared" si="23"/>
        <v>469.16697674887155</v>
      </c>
      <c r="AP10" s="1">
        <f t="shared" si="24"/>
        <v>485.92120401354742</v>
      </c>
      <c r="AQ10" s="1">
        <f t="shared" si="25"/>
        <v>376.80902777777783</v>
      </c>
      <c r="AR10" s="1">
        <f t="shared" si="26"/>
        <v>364.26128715277775</v>
      </c>
      <c r="AS10" s="1">
        <f t="shared" si="27"/>
        <v>0.66671262944956189</v>
      </c>
      <c r="AT10" s="1">
        <f t="shared" si="28"/>
        <v>1.1418951924481593</v>
      </c>
      <c r="AU10" s="1">
        <f t="shared" si="29"/>
        <v>60</v>
      </c>
    </row>
    <row r="11" spans="1:47" x14ac:dyDescent="0.25">
      <c r="A11" s="1">
        <v>24</v>
      </c>
      <c r="B11" s="1">
        <v>298</v>
      </c>
      <c r="C11">
        <v>15.93</v>
      </c>
      <c r="D11">
        <v>7</v>
      </c>
      <c r="E11">
        <f t="shared" si="4"/>
        <v>0.33333333333333331</v>
      </c>
      <c r="F11" s="1">
        <f t="shared" si="5"/>
        <v>1.7361111111111112E-2</v>
      </c>
      <c r="G11">
        <v>500</v>
      </c>
      <c r="H11">
        <v>200</v>
      </c>
      <c r="I11">
        <f t="shared" si="6"/>
        <v>8.3333333333333339</v>
      </c>
      <c r="J11" s="2">
        <f t="shared" si="7"/>
        <v>0.66671262944956189</v>
      </c>
      <c r="K11" s="2">
        <f t="shared" si="8"/>
        <v>1.8600000000000002E-2</v>
      </c>
      <c r="L11" s="2">
        <f t="shared" si="9"/>
        <v>1.2500000000000001E-2</v>
      </c>
      <c r="M11" s="1">
        <f t="shared" si="10"/>
        <v>1.4951768488745982E-2</v>
      </c>
      <c r="N11" s="1">
        <f t="shared" si="11"/>
        <v>0.1</v>
      </c>
      <c r="O11" s="1">
        <f t="shared" si="12"/>
        <v>0.11755200000000005</v>
      </c>
      <c r="P11" s="1">
        <f t="shared" si="13"/>
        <v>5.2500000000000008E-4</v>
      </c>
      <c r="Q11" s="1">
        <f t="shared" si="14"/>
        <v>1.7361111111111112E-2</v>
      </c>
      <c r="R11" s="1">
        <v>3885</v>
      </c>
      <c r="S11">
        <v>268.07816705920288</v>
      </c>
      <c r="T11">
        <v>279.74312047571459</v>
      </c>
      <c r="U11">
        <v>2.494138178000767</v>
      </c>
      <c r="V11">
        <v>2.50317560061433</v>
      </c>
      <c r="W11" s="1">
        <v>9</v>
      </c>
      <c r="X11" s="1">
        <v>0.5</v>
      </c>
      <c r="Y11" s="1">
        <f t="shared" si="15"/>
        <v>7.4671445639187567E-2</v>
      </c>
      <c r="Z11" s="1">
        <f t="shared" si="0"/>
        <v>57.113155241935488</v>
      </c>
      <c r="AA11" s="1">
        <f t="shared" si="16"/>
        <v>26.500735887096774</v>
      </c>
      <c r="AB11" s="1">
        <f>[1]!HeatTransferArea(M11,N11,0.36,P11)</f>
        <v>0.12842421804523763</v>
      </c>
      <c r="AC11" s="1">
        <f>[1]!Convection(M11,Q11,1000,9*10^-4,P11,X11,0.36,7)</f>
        <v>32053.693041096023</v>
      </c>
      <c r="AD11" s="1">
        <f>[1]!PressureDrop(Y11, 1000, 9*10^-4, P11, 0.36,N11)/100/1000</f>
        <v>0.57603971184442149</v>
      </c>
      <c r="AE11" s="1">
        <f t="shared" si="1"/>
        <v>43.558343289526086</v>
      </c>
      <c r="AF11" s="1">
        <f t="shared" si="2"/>
        <v>3192.4638736540473</v>
      </c>
      <c r="AG11" s="1">
        <f t="shared" si="3"/>
        <v>21.907450606791532</v>
      </c>
      <c r="AH11" s="1">
        <f t="shared" si="17"/>
        <v>7.0327989036305331E-3</v>
      </c>
      <c r="AI11" s="1">
        <f t="shared" si="18"/>
        <v>61.031840087941895</v>
      </c>
      <c r="AJ11" s="1">
        <f t="shared" si="19"/>
        <v>67.447916666666671</v>
      </c>
      <c r="AK11" s="1">
        <f t="shared" si="20"/>
        <v>690.57162926138551</v>
      </c>
      <c r="AL11">
        <v>0.96699999999999997</v>
      </c>
      <c r="AM11" s="1">
        <f t="shared" si="21"/>
        <v>7.0327989036305331E-3</v>
      </c>
      <c r="AN11" s="1">
        <f t="shared" si="22"/>
        <v>8.3333333333333339</v>
      </c>
      <c r="AO11" s="1">
        <f t="shared" si="23"/>
        <v>552.18019383447722</v>
      </c>
      <c r="AP11" s="1">
        <f t="shared" si="24"/>
        <v>574.1270217283377</v>
      </c>
      <c r="AQ11" s="1">
        <f t="shared" si="25"/>
        <v>358.1484375</v>
      </c>
      <c r="AR11" s="1">
        <f t="shared" si="26"/>
        <v>346.32953906249998</v>
      </c>
      <c r="AS11" s="1">
        <f t="shared" si="27"/>
        <v>0.66671262944956189</v>
      </c>
      <c r="AT11" s="1">
        <f t="shared" si="28"/>
        <v>1.0853454901968482</v>
      </c>
      <c r="AU11" s="1">
        <f t="shared" si="29"/>
        <v>70</v>
      </c>
    </row>
    <row r="12" spans="1:47" x14ac:dyDescent="0.25">
      <c r="A12" s="1">
        <v>24</v>
      </c>
      <c r="B12" s="1">
        <v>298</v>
      </c>
      <c r="C12">
        <v>14.97</v>
      </c>
      <c r="D12">
        <v>8</v>
      </c>
      <c r="E12">
        <f t="shared" si="4"/>
        <v>0.33333333333333331</v>
      </c>
      <c r="F12" s="1">
        <f t="shared" si="5"/>
        <v>1.7361111111111112E-2</v>
      </c>
      <c r="G12">
        <v>500</v>
      </c>
      <c r="H12">
        <v>200</v>
      </c>
      <c r="I12">
        <f t="shared" si="6"/>
        <v>8.3333333333333339</v>
      </c>
      <c r="J12" s="2">
        <f t="shared" si="7"/>
        <v>0.66671262944956189</v>
      </c>
      <c r="K12" s="2">
        <f t="shared" si="8"/>
        <v>1.8600000000000002E-2</v>
      </c>
      <c r="L12" s="2">
        <f t="shared" si="9"/>
        <v>1.2500000000000001E-2</v>
      </c>
      <c r="M12" s="1">
        <f t="shared" si="10"/>
        <v>1.4951768488745982E-2</v>
      </c>
      <c r="N12" s="1">
        <f t="shared" si="11"/>
        <v>0.1</v>
      </c>
      <c r="O12" s="1">
        <f t="shared" si="12"/>
        <v>0.11755200000000005</v>
      </c>
      <c r="P12" s="1">
        <f t="shared" si="13"/>
        <v>5.2500000000000008E-4</v>
      </c>
      <c r="Q12" s="1">
        <f t="shared" si="14"/>
        <v>1.7361111111111112E-2</v>
      </c>
      <c r="R12" s="1">
        <v>3885</v>
      </c>
      <c r="S12">
        <v>263.36801454302707</v>
      </c>
      <c r="T12">
        <v>278.11951552341549</v>
      </c>
      <c r="U12">
        <v>2.518091005822567</v>
      </c>
      <c r="V12">
        <v>2.5415593425894412</v>
      </c>
      <c r="W12" s="1">
        <v>9</v>
      </c>
      <c r="X12" s="1">
        <v>0.5</v>
      </c>
      <c r="Y12" s="1">
        <f t="shared" si="15"/>
        <v>7.4671445639187567E-2</v>
      </c>
      <c r="Z12" s="1">
        <f t="shared" si="0"/>
        <v>57.113155241935488</v>
      </c>
      <c r="AA12" s="1">
        <f t="shared" si="16"/>
        <v>26.500735887096774</v>
      </c>
      <c r="AB12" s="1">
        <f>[1]!HeatTransferArea(M12,N12,0.36,P12)</f>
        <v>0.12842421804523763</v>
      </c>
      <c r="AC12" s="1">
        <f>[1]!Convection(M12,Q12,1000,9*10^-4,P12,X12,0.36,7)</f>
        <v>32053.693041096023</v>
      </c>
      <c r="AD12" s="1">
        <f>[1]!PressureDrop(Y12, 1000, 9*10^-4, P12, 0.36,N12)/100/1000</f>
        <v>0.57603971184442149</v>
      </c>
      <c r="AE12" s="1">
        <f t="shared" si="1"/>
        <v>43.558343289526086</v>
      </c>
      <c r="AF12" s="1">
        <f t="shared" si="2"/>
        <v>3192.4638736540473</v>
      </c>
      <c r="AG12" s="1">
        <f t="shared" si="3"/>
        <v>21.907450606791532</v>
      </c>
      <c r="AH12" s="1">
        <f t="shared" si="17"/>
        <v>6.1536990406767158E-3</v>
      </c>
      <c r="AI12" s="1">
        <f t="shared" si="18"/>
        <v>61.031840087941895</v>
      </c>
      <c r="AJ12" s="1">
        <f t="shared" si="19"/>
        <v>67.447916666666671</v>
      </c>
      <c r="AK12" s="1">
        <f t="shared" si="20"/>
        <v>784.64412693140525</v>
      </c>
      <c r="AL12">
        <v>0.96719999999999995</v>
      </c>
      <c r="AM12" s="1">
        <f t="shared" si="21"/>
        <v>6.1536990406767158E-3</v>
      </c>
      <c r="AN12" s="1">
        <f t="shared" si="22"/>
        <v>8.3333333333333339</v>
      </c>
      <c r="AO12" s="1">
        <f t="shared" si="23"/>
        <v>629.48196764916565</v>
      </c>
      <c r="AP12" s="1">
        <f t="shared" si="24"/>
        <v>658.60177293249069</v>
      </c>
      <c r="AQ12" s="1">
        <f t="shared" si="25"/>
        <v>336.56510416666669</v>
      </c>
      <c r="AR12" s="1">
        <f t="shared" si="26"/>
        <v>325.52576875</v>
      </c>
      <c r="AS12" s="1">
        <f t="shared" si="27"/>
        <v>0.66671262944956189</v>
      </c>
      <c r="AT12" s="1">
        <f t="shared" si="28"/>
        <v>1.0199386056652116</v>
      </c>
      <c r="AU12" s="1">
        <f t="shared" si="29"/>
        <v>80</v>
      </c>
    </row>
    <row r="13" spans="1:47" x14ac:dyDescent="0.25">
      <c r="A13" s="1">
        <v>24</v>
      </c>
      <c r="B13" s="1">
        <v>296</v>
      </c>
      <c r="C13">
        <v>0.19</v>
      </c>
      <c r="D13">
        <v>2</v>
      </c>
      <c r="E13">
        <f t="shared" si="4"/>
        <v>0.33333333333333331</v>
      </c>
      <c r="F13" s="1">
        <f t="shared" si="5"/>
        <v>1.7361111111111112E-2</v>
      </c>
      <c r="G13">
        <v>500</v>
      </c>
      <c r="H13">
        <v>631</v>
      </c>
      <c r="I13">
        <f t="shared" si="6"/>
        <v>26.291666666666668</v>
      </c>
      <c r="J13" s="2">
        <f t="shared" si="7"/>
        <v>0.66671262944956189</v>
      </c>
      <c r="K13" s="2">
        <f t="shared" si="8"/>
        <v>1.8600000000000002E-2</v>
      </c>
      <c r="L13" s="2">
        <f t="shared" si="9"/>
        <v>1.2500000000000001E-2</v>
      </c>
      <c r="M13" s="1">
        <f t="shared" ref="M13:M30" si="30">4*(K13*L13)/(2*(K13+L13))</f>
        <v>1.4951768488745982E-2</v>
      </c>
      <c r="N13" s="1">
        <f t="shared" si="11"/>
        <v>0.1</v>
      </c>
      <c r="O13" s="1">
        <f t="shared" ref="O13:O30" si="31">K13*L13*N13*(1-0.36)*7900</f>
        <v>0.11755200000000005</v>
      </c>
      <c r="P13" s="1">
        <f t="shared" si="13"/>
        <v>5.2500000000000008E-4</v>
      </c>
      <c r="Q13" s="1">
        <f t="shared" ref="Q13:Q30" si="32">F13</f>
        <v>1.7361111111111112E-2</v>
      </c>
      <c r="R13" s="1">
        <v>3885</v>
      </c>
      <c r="S13">
        <v>115.97588863515089</v>
      </c>
      <c r="T13">
        <v>138.58168752239629</v>
      </c>
      <c r="U13">
        <v>1.1995396437238079</v>
      </c>
      <c r="V13">
        <v>1.3734108284264159</v>
      </c>
      <c r="W13" s="1">
        <v>9</v>
      </c>
      <c r="X13" s="1">
        <v>0.5</v>
      </c>
      <c r="Y13" s="1">
        <f t="shared" si="15"/>
        <v>7.4671445639187567E-2</v>
      </c>
      <c r="Z13" s="1">
        <f t="shared" si="0"/>
        <v>57.113155241935488</v>
      </c>
      <c r="AA13" s="1">
        <f t="shared" ref="AA13:AA30" si="33">(1-0.36)*W13+0.36*(Z13+X13)</f>
        <v>26.500735887096774</v>
      </c>
      <c r="AB13" s="1">
        <f>[1]!HeatTransferArea(M13,N13,0.36,P13)</f>
        <v>0.12842421804523763</v>
      </c>
      <c r="AC13" s="1">
        <f>[1]!Convection(M13,Q13,1000,9*10^-4,P13,X13,0.36,7)</f>
        <v>32053.693041096023</v>
      </c>
      <c r="AD13" s="1">
        <f>[1]!PressureDrop(Y13, 1000, 9*10^-4, P13, 0.36,N13)/100/1000</f>
        <v>0.57603971184442149</v>
      </c>
      <c r="AE13" s="1">
        <f t="shared" si="1"/>
        <v>43.558343289526086</v>
      </c>
      <c r="AF13" s="1">
        <f t="shared" si="2"/>
        <v>3192.4638736540473</v>
      </c>
      <c r="AG13" s="1">
        <f t="shared" ref="AG13:AG30" si="34">(1/AF13+1.6/1000/0.3+0.8/1000/0.02)^-1</f>
        <v>21.907450606791532</v>
      </c>
      <c r="AH13" s="1">
        <f t="shared" si="17"/>
        <v>2.4614796162706863E-2</v>
      </c>
      <c r="AI13" s="1">
        <f t="shared" si="18"/>
        <v>61.031840087941895</v>
      </c>
      <c r="AJ13" s="1">
        <f t="shared" si="19"/>
        <v>67.447916666666671</v>
      </c>
      <c r="AK13" s="1">
        <f t="shared" si="20"/>
        <v>97.743327189796418</v>
      </c>
      <c r="AL13">
        <v>0.94110000000000005</v>
      </c>
      <c r="AM13" s="1">
        <f t="shared" si="21"/>
        <v>2.4614796162706863E-2</v>
      </c>
      <c r="AN13" s="1">
        <f t="shared" si="22"/>
        <v>26.291666666666668</v>
      </c>
      <c r="AO13" s="1">
        <f t="shared" si="23"/>
        <v>37.447962586948655</v>
      </c>
      <c r="AP13" s="1">
        <f t="shared" si="24"/>
        <v>39.082331957875994</v>
      </c>
      <c r="AQ13" s="1">
        <f t="shared" si="25"/>
        <v>4.2717013888888893</v>
      </c>
      <c r="AR13" s="1">
        <f t="shared" si="26"/>
        <v>4.0200981770833337</v>
      </c>
      <c r="AS13" s="1">
        <f t="shared" si="27"/>
        <v>0.66671262944956189</v>
      </c>
      <c r="AT13" s="1">
        <f t="shared" si="28"/>
        <v>1.2945112563553117E-2</v>
      </c>
      <c r="AU13" s="1">
        <f t="shared" si="29"/>
        <v>20</v>
      </c>
    </row>
    <row r="14" spans="1:47" x14ac:dyDescent="0.25">
      <c r="A14" s="1">
        <v>24</v>
      </c>
      <c r="B14" s="1">
        <v>296</v>
      </c>
      <c r="C14">
        <v>11.23</v>
      </c>
      <c r="D14">
        <v>2</v>
      </c>
      <c r="E14">
        <f t="shared" si="4"/>
        <v>0.33333333333333331</v>
      </c>
      <c r="F14" s="1">
        <f t="shared" si="5"/>
        <v>1.7361111111111112E-2</v>
      </c>
      <c r="G14">
        <v>500</v>
      </c>
      <c r="H14">
        <v>400</v>
      </c>
      <c r="I14">
        <f t="shared" si="6"/>
        <v>16.666666666666668</v>
      </c>
      <c r="J14" s="2">
        <f t="shared" si="7"/>
        <v>0.66671262944956189</v>
      </c>
      <c r="K14" s="2">
        <f t="shared" si="8"/>
        <v>1.8600000000000002E-2</v>
      </c>
      <c r="L14" s="2">
        <f t="shared" si="9"/>
        <v>1.2500000000000001E-2</v>
      </c>
      <c r="M14" s="1">
        <f t="shared" si="30"/>
        <v>1.4951768488745982E-2</v>
      </c>
      <c r="N14" s="1">
        <f t="shared" si="11"/>
        <v>0.1</v>
      </c>
      <c r="O14" s="1">
        <f t="shared" si="31"/>
        <v>0.11755200000000005</v>
      </c>
      <c r="P14" s="1">
        <f t="shared" si="13"/>
        <v>5.2500000000000008E-4</v>
      </c>
      <c r="Q14" s="1">
        <f t="shared" si="32"/>
        <v>1.7361111111111112E-2</v>
      </c>
      <c r="R14" s="1">
        <v>3885</v>
      </c>
      <c r="S14">
        <v>262.23762989331391</v>
      </c>
      <c r="T14">
        <v>280.30897289623402</v>
      </c>
      <c r="U14">
        <v>2.6295244965560709</v>
      </c>
      <c r="V14">
        <v>2.6470470323182318</v>
      </c>
      <c r="W14" s="1">
        <v>9</v>
      </c>
      <c r="X14" s="1">
        <v>0.5</v>
      </c>
      <c r="Y14" s="1">
        <f t="shared" si="15"/>
        <v>7.4671445639187567E-2</v>
      </c>
      <c r="Z14" s="1">
        <f t="shared" si="0"/>
        <v>57.113155241935488</v>
      </c>
      <c r="AA14" s="1">
        <f t="shared" si="33"/>
        <v>26.500735887096774</v>
      </c>
      <c r="AB14" s="1">
        <f>[1]!HeatTransferArea(M14,N14,0.36,P14)</f>
        <v>0.12842421804523763</v>
      </c>
      <c r="AC14" s="1">
        <f>[1]!Convection(M14,Q14,1000,9*10^-4,P14,X14,0.36,7)</f>
        <v>32053.693041096023</v>
      </c>
      <c r="AD14" s="1">
        <f>[1]!PressureDrop(Y14, 1000, 9*10^-4, P14, 0.36,N14)/100/1000</f>
        <v>0.57603971184442149</v>
      </c>
      <c r="AE14" s="1">
        <f t="shared" si="1"/>
        <v>43.558343289526086</v>
      </c>
      <c r="AF14" s="1">
        <f t="shared" si="2"/>
        <v>3192.4638736540473</v>
      </c>
      <c r="AG14" s="1">
        <f t="shared" si="34"/>
        <v>21.907450606791532</v>
      </c>
      <c r="AH14" s="1">
        <f t="shared" si="17"/>
        <v>2.4614796162706863E-2</v>
      </c>
      <c r="AI14" s="1">
        <f t="shared" si="18"/>
        <v>61.031840087941895</v>
      </c>
      <c r="AJ14" s="1">
        <f t="shared" si="19"/>
        <v>67.447916666666671</v>
      </c>
      <c r="AK14" s="1">
        <f t="shared" si="20"/>
        <v>197.7052822913887</v>
      </c>
      <c r="AL14">
        <v>0.96040000000000003</v>
      </c>
      <c r="AM14" s="1">
        <f t="shared" si="21"/>
        <v>2.4614796162706863E-2</v>
      </c>
      <c r="AN14" s="1">
        <f t="shared" si="22"/>
        <v>16.666666666666668</v>
      </c>
      <c r="AO14" s="1">
        <f t="shared" si="23"/>
        <v>163.19869704860398</v>
      </c>
      <c r="AP14" s="1">
        <f t="shared" si="24"/>
        <v>173.29029429457992</v>
      </c>
      <c r="AQ14" s="1">
        <f t="shared" si="25"/>
        <v>252.48003472222223</v>
      </c>
      <c r="AR14" s="1">
        <f t="shared" si="26"/>
        <v>242.48182534722224</v>
      </c>
      <c r="AS14" s="1">
        <f t="shared" si="27"/>
        <v>0.66671262944956189</v>
      </c>
      <c r="AT14" s="1">
        <f t="shared" si="28"/>
        <v>0.76512428467737637</v>
      </c>
      <c r="AU14" s="1">
        <f t="shared" si="29"/>
        <v>20</v>
      </c>
    </row>
    <row r="15" spans="1:47" x14ac:dyDescent="0.25">
      <c r="A15" s="1">
        <v>24</v>
      </c>
      <c r="B15" s="1">
        <v>296</v>
      </c>
      <c r="C15">
        <v>15.86</v>
      </c>
      <c r="D15">
        <v>2</v>
      </c>
      <c r="E15">
        <f t="shared" si="4"/>
        <v>0.33333333333333331</v>
      </c>
      <c r="F15" s="1">
        <f t="shared" si="5"/>
        <v>1.7361111111111112E-2</v>
      </c>
      <c r="G15">
        <v>500</v>
      </c>
      <c r="H15">
        <v>200</v>
      </c>
      <c r="I15">
        <f t="shared" si="6"/>
        <v>8.3333333333333339</v>
      </c>
      <c r="J15" s="2">
        <f t="shared" si="7"/>
        <v>0.66671262944956189</v>
      </c>
      <c r="K15" s="2">
        <f t="shared" si="8"/>
        <v>1.8600000000000002E-2</v>
      </c>
      <c r="L15" s="2">
        <f t="shared" si="9"/>
        <v>1.2500000000000001E-2</v>
      </c>
      <c r="M15" s="1">
        <f t="shared" si="30"/>
        <v>1.4951768488745982E-2</v>
      </c>
      <c r="N15" s="1">
        <f t="shared" si="11"/>
        <v>0.1</v>
      </c>
      <c r="O15" s="1">
        <f t="shared" si="31"/>
        <v>0.11755200000000005</v>
      </c>
      <c r="P15" s="1">
        <f t="shared" si="13"/>
        <v>5.2500000000000008E-4</v>
      </c>
      <c r="Q15" s="1">
        <f t="shared" si="32"/>
        <v>1.7361111111111112E-2</v>
      </c>
      <c r="R15" s="1">
        <v>3885</v>
      </c>
      <c r="S15">
        <v>280.56414645251101</v>
      </c>
      <c r="T15">
        <v>283.35776001821142</v>
      </c>
      <c r="U15">
        <v>2.4505970309627529</v>
      </c>
      <c r="V15">
        <v>2.398758259662412</v>
      </c>
      <c r="W15" s="1">
        <v>9</v>
      </c>
      <c r="X15" s="1">
        <v>0.5</v>
      </c>
      <c r="Y15" s="1">
        <f t="shared" si="15"/>
        <v>7.4671445639187567E-2</v>
      </c>
      <c r="Z15" s="1">
        <f t="shared" si="0"/>
        <v>57.113155241935488</v>
      </c>
      <c r="AA15" s="1">
        <f t="shared" si="33"/>
        <v>26.500735887096774</v>
      </c>
      <c r="AB15" s="1">
        <f>[1]!HeatTransferArea(M15,N15,0.36,P15)</f>
        <v>0.12842421804523763</v>
      </c>
      <c r="AC15" s="1">
        <f>[1]!Convection(M15,Q15,1000,9*10^-4,P15,X15,0.36,7)</f>
        <v>32053.693041096023</v>
      </c>
      <c r="AD15" s="1">
        <f>[1]!PressureDrop(Y15, 1000, 9*10^-4, P15, 0.36,N15)/100/1000</f>
        <v>0.57603971184442149</v>
      </c>
      <c r="AE15" s="1">
        <f t="shared" si="1"/>
        <v>43.558343289526086</v>
      </c>
      <c r="AF15" s="1">
        <f t="shared" si="2"/>
        <v>3192.4638736540473</v>
      </c>
      <c r="AG15" s="1">
        <f t="shared" si="34"/>
        <v>21.907450606791532</v>
      </c>
      <c r="AH15" s="1">
        <f t="shared" si="17"/>
        <v>2.4614796162706863E-2</v>
      </c>
      <c r="AI15" s="1">
        <f t="shared" si="18"/>
        <v>61.031840087941895</v>
      </c>
      <c r="AJ15" s="1">
        <f t="shared" si="19"/>
        <v>67.447916666666671</v>
      </c>
      <c r="AK15" s="1">
        <f t="shared" si="20"/>
        <v>199.85562843396482</v>
      </c>
      <c r="AL15">
        <v>0.96050000000000002</v>
      </c>
      <c r="AM15" s="1">
        <f t="shared" si="21"/>
        <v>2.4614796162706863E-2</v>
      </c>
      <c r="AN15" s="1">
        <f t="shared" si="22"/>
        <v>8.3333333333333339</v>
      </c>
      <c r="AO15" s="1">
        <f t="shared" si="23"/>
        <v>158.22630004062395</v>
      </c>
      <c r="AP15" s="1">
        <f t="shared" si="24"/>
        <v>163.25520322048976</v>
      </c>
      <c r="AQ15" s="1">
        <f t="shared" si="25"/>
        <v>356.57465277777771</v>
      </c>
      <c r="AR15" s="1">
        <f t="shared" si="26"/>
        <v>342.48995399305551</v>
      </c>
      <c r="AS15" s="1">
        <f t="shared" si="27"/>
        <v>0.66671262944956189</v>
      </c>
      <c r="AT15" s="1">
        <f t="shared" si="28"/>
        <v>1.0805762381997497</v>
      </c>
      <c r="AU15" s="1">
        <f t="shared" si="29"/>
        <v>20</v>
      </c>
    </row>
    <row r="16" spans="1:47" x14ac:dyDescent="0.25">
      <c r="A16" s="1">
        <v>24</v>
      </c>
      <c r="B16" s="1">
        <v>296</v>
      </c>
      <c r="C16">
        <v>18.52</v>
      </c>
      <c r="D16">
        <v>2</v>
      </c>
      <c r="E16">
        <f t="shared" si="4"/>
        <v>0.33333333333333331</v>
      </c>
      <c r="F16" s="1">
        <f t="shared" si="5"/>
        <v>1.7361111111111112E-2</v>
      </c>
      <c r="G16">
        <v>500</v>
      </c>
      <c r="H16">
        <v>100</v>
      </c>
      <c r="I16">
        <f t="shared" si="6"/>
        <v>4.166666666666667</v>
      </c>
      <c r="J16" s="2">
        <f t="shared" si="7"/>
        <v>0.66671262944956189</v>
      </c>
      <c r="K16" s="2">
        <f t="shared" si="8"/>
        <v>1.8600000000000002E-2</v>
      </c>
      <c r="L16" s="2">
        <f t="shared" si="9"/>
        <v>1.2500000000000001E-2</v>
      </c>
      <c r="M16" s="1">
        <f t="shared" si="30"/>
        <v>1.4951768488745982E-2</v>
      </c>
      <c r="N16" s="1">
        <f t="shared" si="11"/>
        <v>0.1</v>
      </c>
      <c r="O16" s="1">
        <f t="shared" si="31"/>
        <v>0.11755200000000005</v>
      </c>
      <c r="P16" s="1">
        <f t="shared" si="13"/>
        <v>5.2500000000000008E-4</v>
      </c>
      <c r="Q16" s="1">
        <f t="shared" si="32"/>
        <v>1.7361111111111112E-2</v>
      </c>
      <c r="R16" s="1">
        <v>3885</v>
      </c>
      <c r="S16">
        <v>286.3647611295047</v>
      </c>
      <c r="T16">
        <v>285.14065517843233</v>
      </c>
      <c r="U16">
        <v>2.32767634953262</v>
      </c>
      <c r="V16">
        <v>2.2685143598163071</v>
      </c>
      <c r="W16" s="1">
        <v>9</v>
      </c>
      <c r="X16" s="1">
        <v>0.5</v>
      </c>
      <c r="Y16" s="1">
        <f t="shared" si="15"/>
        <v>7.4671445639187567E-2</v>
      </c>
      <c r="Z16" s="1">
        <f t="shared" si="0"/>
        <v>57.113155241935488</v>
      </c>
      <c r="AA16" s="1">
        <f t="shared" si="33"/>
        <v>26.500735887096774</v>
      </c>
      <c r="AB16" s="1">
        <f>[1]!HeatTransferArea(M16,N16,0.36,P16)</f>
        <v>0.12842421804523763</v>
      </c>
      <c r="AC16" s="1">
        <f>[1]!Convection(M16,Q16,1000,9*10^-4,P16,X16,0.36,7)</f>
        <v>32053.693041096023</v>
      </c>
      <c r="AD16" s="1">
        <f>[1]!PressureDrop(Y16, 1000, 9*10^-4, P16, 0.36,N16)/100/1000</f>
        <v>0.57603971184442149</v>
      </c>
      <c r="AE16" s="1">
        <f t="shared" si="1"/>
        <v>43.558343289526086</v>
      </c>
      <c r="AF16" s="1">
        <f t="shared" si="2"/>
        <v>3192.4638736540473</v>
      </c>
      <c r="AG16" s="1">
        <f t="shared" si="34"/>
        <v>21.907450606791532</v>
      </c>
      <c r="AH16" s="1">
        <f t="shared" si="17"/>
        <v>2.4614796162706863E-2</v>
      </c>
      <c r="AI16" s="1">
        <f t="shared" si="18"/>
        <v>61.031840087941895</v>
      </c>
      <c r="AJ16" s="1">
        <f t="shared" si="19"/>
        <v>67.447916666666671</v>
      </c>
      <c r="AK16" s="1">
        <f t="shared" si="20"/>
        <v>201.11312578521057</v>
      </c>
      <c r="AL16">
        <v>0.96060000000000001</v>
      </c>
      <c r="AM16" s="1">
        <f t="shared" si="21"/>
        <v>2.4614796162706863E-2</v>
      </c>
      <c r="AN16" s="1">
        <f t="shared" si="22"/>
        <v>4.166666666666667</v>
      </c>
      <c r="AO16" s="1">
        <f t="shared" si="23"/>
        <v>152.72886534796518</v>
      </c>
      <c r="AP16" s="1">
        <f t="shared" si="24"/>
        <v>156.0420888236045</v>
      </c>
      <c r="AQ16" s="1">
        <f t="shared" si="25"/>
        <v>416.37847222222223</v>
      </c>
      <c r="AR16" s="1">
        <f t="shared" si="26"/>
        <v>399.97316041666664</v>
      </c>
      <c r="AS16" s="1">
        <f t="shared" si="27"/>
        <v>0.66671262944956189</v>
      </c>
      <c r="AT16" s="1">
        <f t="shared" si="28"/>
        <v>1.2618078140894933</v>
      </c>
      <c r="AU16" s="1">
        <f t="shared" si="29"/>
        <v>20</v>
      </c>
    </row>
    <row r="17" spans="1:47" x14ac:dyDescent="0.25">
      <c r="A17" s="1">
        <v>24</v>
      </c>
      <c r="B17" s="1">
        <v>296</v>
      </c>
      <c r="C17">
        <v>1.07</v>
      </c>
      <c r="D17">
        <v>4</v>
      </c>
      <c r="E17">
        <f t="shared" si="4"/>
        <v>0.33333333333333331</v>
      </c>
      <c r="F17" s="1">
        <f t="shared" si="5"/>
        <v>1.7361111111111112E-2</v>
      </c>
      <c r="G17">
        <v>500</v>
      </c>
      <c r="H17">
        <v>591</v>
      </c>
      <c r="I17">
        <f t="shared" si="6"/>
        <v>24.625</v>
      </c>
      <c r="J17" s="2">
        <f t="shared" si="7"/>
        <v>0.66671262944956189</v>
      </c>
      <c r="K17" s="2">
        <f t="shared" si="8"/>
        <v>1.8600000000000002E-2</v>
      </c>
      <c r="L17" s="2">
        <f t="shared" si="9"/>
        <v>1.2500000000000001E-2</v>
      </c>
      <c r="M17" s="1">
        <f t="shared" si="30"/>
        <v>1.4951768488745982E-2</v>
      </c>
      <c r="N17" s="1">
        <f t="shared" si="11"/>
        <v>0.1</v>
      </c>
      <c r="O17" s="1">
        <f t="shared" si="31"/>
        <v>0.11755200000000005</v>
      </c>
      <c r="P17" s="1">
        <f t="shared" si="13"/>
        <v>5.2500000000000008E-4</v>
      </c>
      <c r="Q17" s="1">
        <f t="shared" si="32"/>
        <v>1.7361111111111112E-2</v>
      </c>
      <c r="R17" s="1">
        <v>3885</v>
      </c>
      <c r="S17">
        <v>207.0463536002662</v>
      </c>
      <c r="T17">
        <v>247.72531376492739</v>
      </c>
      <c r="U17">
        <v>2.1713630962543271</v>
      </c>
      <c r="V17">
        <v>2.4825433733091971</v>
      </c>
      <c r="W17" s="1">
        <v>9</v>
      </c>
      <c r="X17" s="1">
        <v>0.5</v>
      </c>
      <c r="Y17" s="1">
        <f t="shared" si="15"/>
        <v>7.4671445639187567E-2</v>
      </c>
      <c r="Z17" s="1">
        <f t="shared" si="0"/>
        <v>57.113155241935488</v>
      </c>
      <c r="AA17" s="1">
        <f t="shared" si="33"/>
        <v>26.500735887096774</v>
      </c>
      <c r="AB17" s="1">
        <f>[1]!HeatTransferArea(M17,N17,0.36,P17)</f>
        <v>0.12842421804523763</v>
      </c>
      <c r="AC17" s="1">
        <f>[1]!Convection(M17,Q17,1000,9*10^-4,P17,X17,0.36,7)</f>
        <v>32053.693041096023</v>
      </c>
      <c r="AD17" s="1">
        <f>[1]!PressureDrop(Y17, 1000, 9*10^-4, P17, 0.36,N17)/100/1000</f>
        <v>0.57603971184442149</v>
      </c>
      <c r="AE17" s="1">
        <f t="shared" si="1"/>
        <v>43.558343289526086</v>
      </c>
      <c r="AF17" s="1">
        <f t="shared" si="2"/>
        <v>3192.4638736540473</v>
      </c>
      <c r="AG17" s="1">
        <f t="shared" si="34"/>
        <v>21.907450606791532</v>
      </c>
      <c r="AH17" s="1">
        <f t="shared" si="17"/>
        <v>1.2307398081353432E-2</v>
      </c>
      <c r="AI17" s="1">
        <f t="shared" si="18"/>
        <v>61.031840087941895</v>
      </c>
      <c r="AJ17" s="1">
        <f t="shared" si="19"/>
        <v>67.447916666666671</v>
      </c>
      <c r="AK17" s="1">
        <f t="shared" si="20"/>
        <v>349.44727300433709</v>
      </c>
      <c r="AL17">
        <v>0.96499999999999997</v>
      </c>
      <c r="AM17" s="1">
        <f t="shared" si="21"/>
        <v>1.2307398081353432E-2</v>
      </c>
      <c r="AN17" s="1">
        <f t="shared" si="22"/>
        <v>24.625</v>
      </c>
      <c r="AO17" s="1">
        <f t="shared" si="23"/>
        <v>241.68764227918612</v>
      </c>
      <c r="AP17" s="1">
        <f t="shared" si="24"/>
        <v>252.92563756277616</v>
      </c>
      <c r="AQ17" s="1">
        <f t="shared" si="25"/>
        <v>24.056423611111114</v>
      </c>
      <c r="AR17" s="1">
        <f t="shared" si="26"/>
        <v>23.214448784722222</v>
      </c>
      <c r="AS17" s="1">
        <f t="shared" si="27"/>
        <v>0.66671262944956189</v>
      </c>
      <c r="AT17" s="1">
        <f t="shared" si="28"/>
        <v>7.290142338422019E-2</v>
      </c>
      <c r="AU17" s="1">
        <f t="shared" si="29"/>
        <v>40</v>
      </c>
    </row>
    <row r="18" spans="1:47" x14ac:dyDescent="0.25">
      <c r="A18" s="1">
        <v>24</v>
      </c>
      <c r="B18" s="1">
        <v>296</v>
      </c>
      <c r="C18">
        <v>10.54</v>
      </c>
      <c r="D18">
        <v>4</v>
      </c>
      <c r="E18">
        <f t="shared" si="4"/>
        <v>0.33333333333333331</v>
      </c>
      <c r="F18" s="1">
        <f t="shared" si="5"/>
        <v>1.7361111111111112E-2</v>
      </c>
      <c r="G18">
        <v>500</v>
      </c>
      <c r="H18">
        <v>400</v>
      </c>
      <c r="I18">
        <f t="shared" si="6"/>
        <v>16.666666666666668</v>
      </c>
      <c r="J18" s="2">
        <f t="shared" si="7"/>
        <v>0.66671262944956189</v>
      </c>
      <c r="K18" s="2">
        <f t="shared" si="8"/>
        <v>1.8600000000000002E-2</v>
      </c>
      <c r="L18" s="2">
        <f t="shared" si="9"/>
        <v>1.2500000000000001E-2</v>
      </c>
      <c r="M18" s="1">
        <f t="shared" si="30"/>
        <v>1.4951768488745982E-2</v>
      </c>
      <c r="N18" s="1">
        <f t="shared" si="11"/>
        <v>0.1</v>
      </c>
      <c r="O18" s="1">
        <f t="shared" si="31"/>
        <v>0.11755200000000005</v>
      </c>
      <c r="P18" s="1">
        <f t="shared" si="13"/>
        <v>5.2500000000000008E-4</v>
      </c>
      <c r="Q18" s="1">
        <f t="shared" si="32"/>
        <v>1.7361111111111112E-2</v>
      </c>
      <c r="R18" s="1">
        <v>3885</v>
      </c>
      <c r="S18">
        <v>257.42124024419923</v>
      </c>
      <c r="T18">
        <v>279.29116837290047</v>
      </c>
      <c r="U18">
        <v>2.6390532383502521</v>
      </c>
      <c r="V18">
        <v>2.6785012005296149</v>
      </c>
      <c r="W18" s="1">
        <v>9</v>
      </c>
      <c r="X18" s="1">
        <v>0.5</v>
      </c>
      <c r="Y18" s="1">
        <f t="shared" si="15"/>
        <v>7.4671445639187567E-2</v>
      </c>
      <c r="Z18" s="1">
        <f t="shared" si="0"/>
        <v>57.113155241935488</v>
      </c>
      <c r="AA18" s="1">
        <f t="shared" si="33"/>
        <v>26.500735887096774</v>
      </c>
      <c r="AB18" s="1">
        <f>[1]!HeatTransferArea(M18,N18,0.36,P18)</f>
        <v>0.12842421804523763</v>
      </c>
      <c r="AC18" s="1">
        <f>[1]!Convection(M18,Q18,1000,9*10^-4,P18,X18,0.36,7)</f>
        <v>32053.693041096023</v>
      </c>
      <c r="AD18" s="1">
        <f>[1]!PressureDrop(Y18, 1000, 9*10^-4, P18, 0.36,N18)/100/1000</f>
        <v>0.57603971184442149</v>
      </c>
      <c r="AE18" s="1">
        <f t="shared" si="1"/>
        <v>43.558343289526086</v>
      </c>
      <c r="AF18" s="1">
        <f t="shared" si="2"/>
        <v>3192.4638736540473</v>
      </c>
      <c r="AG18" s="1">
        <f t="shared" si="34"/>
        <v>21.907450606791532</v>
      </c>
      <c r="AH18" s="1">
        <f t="shared" si="17"/>
        <v>1.2307398081353432E-2</v>
      </c>
      <c r="AI18" s="1">
        <f t="shared" si="18"/>
        <v>61.031840087941895</v>
      </c>
      <c r="AJ18" s="1">
        <f t="shared" si="19"/>
        <v>67.447916666666671</v>
      </c>
      <c r="AK18" s="1">
        <f t="shared" si="20"/>
        <v>393.97482509485457</v>
      </c>
      <c r="AL18">
        <v>0.96550000000000002</v>
      </c>
      <c r="AM18" s="1">
        <f t="shared" si="21"/>
        <v>1.2307398081353432E-2</v>
      </c>
      <c r="AN18" s="1">
        <f t="shared" si="22"/>
        <v>16.666666666666668</v>
      </c>
      <c r="AO18" s="1">
        <f t="shared" si="23"/>
        <v>324.20987413189329</v>
      </c>
      <c r="AP18" s="1">
        <f t="shared" si="24"/>
        <v>346.57351266501666</v>
      </c>
      <c r="AQ18" s="1">
        <f t="shared" si="25"/>
        <v>236.96701388888886</v>
      </c>
      <c r="AR18" s="1">
        <f t="shared" si="26"/>
        <v>228.79165190972222</v>
      </c>
      <c r="AS18" s="1">
        <f t="shared" si="27"/>
        <v>0.66671262944956189</v>
      </c>
      <c r="AT18" s="1">
        <f t="shared" si="28"/>
        <v>0.71811308642026239</v>
      </c>
      <c r="AU18" s="1">
        <f t="shared" si="29"/>
        <v>40</v>
      </c>
    </row>
    <row r="19" spans="1:47" x14ac:dyDescent="0.25">
      <c r="A19" s="1">
        <v>24</v>
      </c>
      <c r="B19" s="1">
        <v>296</v>
      </c>
      <c r="C19">
        <v>16.05</v>
      </c>
      <c r="D19">
        <v>4</v>
      </c>
      <c r="E19">
        <f t="shared" si="4"/>
        <v>0.33333333333333331</v>
      </c>
      <c r="F19" s="1">
        <f t="shared" si="5"/>
        <v>1.7361111111111112E-2</v>
      </c>
      <c r="G19">
        <v>500</v>
      </c>
      <c r="H19">
        <v>200</v>
      </c>
      <c r="I19">
        <f t="shared" si="6"/>
        <v>8.3333333333333339</v>
      </c>
      <c r="J19" s="2">
        <f t="shared" si="7"/>
        <v>0.66671262944956189</v>
      </c>
      <c r="K19" s="2">
        <f t="shared" si="8"/>
        <v>1.8600000000000002E-2</v>
      </c>
      <c r="L19" s="2">
        <f t="shared" si="9"/>
        <v>1.2500000000000001E-2</v>
      </c>
      <c r="M19" s="1">
        <f t="shared" si="30"/>
        <v>1.4951768488745982E-2</v>
      </c>
      <c r="N19" s="1">
        <f t="shared" si="11"/>
        <v>0.1</v>
      </c>
      <c r="O19" s="1">
        <f t="shared" si="31"/>
        <v>0.11755200000000005</v>
      </c>
      <c r="P19" s="1">
        <f t="shared" si="13"/>
        <v>5.2500000000000008E-4</v>
      </c>
      <c r="Q19" s="1">
        <f t="shared" si="32"/>
        <v>1.7361111111111112E-2</v>
      </c>
      <c r="R19" s="1">
        <v>3885</v>
      </c>
      <c r="S19">
        <v>281.23699640528469</v>
      </c>
      <c r="T19">
        <v>283.64578954618952</v>
      </c>
      <c r="U19">
        <v>2.4428703785587502</v>
      </c>
      <c r="V19">
        <v>2.3905362711407521</v>
      </c>
      <c r="W19" s="1">
        <v>9</v>
      </c>
      <c r="X19" s="1">
        <v>0.5</v>
      </c>
      <c r="Y19" s="1">
        <f t="shared" si="15"/>
        <v>7.4671445639187567E-2</v>
      </c>
      <c r="Z19" s="1">
        <f t="shared" si="0"/>
        <v>57.113155241935488</v>
      </c>
      <c r="AA19" s="1">
        <f t="shared" si="33"/>
        <v>26.500735887096774</v>
      </c>
      <c r="AB19" s="1">
        <f>[1]!HeatTransferArea(M19,N19,0.36,P19)</f>
        <v>0.12842421804523763</v>
      </c>
      <c r="AC19" s="1">
        <f>[1]!Convection(M19,Q19,1000,9*10^-4,P19,X19,0.36,7)</f>
        <v>32053.693041096023</v>
      </c>
      <c r="AD19" s="1">
        <f>[1]!PressureDrop(Y19, 1000, 9*10^-4, P19, 0.36,N19)/100/1000</f>
        <v>0.57603971184442149</v>
      </c>
      <c r="AE19" s="1">
        <f t="shared" si="1"/>
        <v>43.558343289526086</v>
      </c>
      <c r="AF19" s="1">
        <f t="shared" si="2"/>
        <v>3192.4638736540473</v>
      </c>
      <c r="AG19" s="1">
        <f t="shared" si="34"/>
        <v>21.907450606791532</v>
      </c>
      <c r="AH19" s="1">
        <f t="shared" si="17"/>
        <v>1.2307398081353432E-2</v>
      </c>
      <c r="AI19" s="1">
        <f t="shared" si="18"/>
        <v>61.031840087941895</v>
      </c>
      <c r="AJ19" s="1">
        <f t="shared" si="19"/>
        <v>67.447916666666671</v>
      </c>
      <c r="AK19" s="1">
        <f t="shared" si="20"/>
        <v>400.11755823280419</v>
      </c>
      <c r="AL19">
        <v>0.96550000000000002</v>
      </c>
      <c r="AM19" s="1">
        <f t="shared" si="21"/>
        <v>1.2307398081353432E-2</v>
      </c>
      <c r="AN19" s="1">
        <f t="shared" si="22"/>
        <v>8.3333333333333339</v>
      </c>
      <c r="AO19" s="1">
        <f t="shared" si="23"/>
        <v>316.12424303201612</v>
      </c>
      <c r="AP19" s="1">
        <f t="shared" si="24"/>
        <v>325.81177698272438</v>
      </c>
      <c r="AQ19" s="1">
        <f t="shared" si="25"/>
        <v>360.84635416666674</v>
      </c>
      <c r="AR19" s="1">
        <f t="shared" si="26"/>
        <v>348.39715494791676</v>
      </c>
      <c r="AS19" s="1">
        <f t="shared" si="27"/>
        <v>0.66671262944956189</v>
      </c>
      <c r="AT19" s="1">
        <f t="shared" si="28"/>
        <v>1.0935213507633028</v>
      </c>
      <c r="AU19" s="1">
        <f t="shared" si="29"/>
        <v>40</v>
      </c>
    </row>
    <row r="20" spans="1:47" x14ac:dyDescent="0.25">
      <c r="A20" s="1">
        <v>24</v>
      </c>
      <c r="B20" s="1">
        <v>296</v>
      </c>
      <c r="C20">
        <v>19.149999999999999</v>
      </c>
      <c r="D20">
        <v>4</v>
      </c>
      <c r="E20">
        <f t="shared" si="4"/>
        <v>0.33333333333333331</v>
      </c>
      <c r="F20" s="1">
        <f t="shared" si="5"/>
        <v>1.7361111111111112E-2</v>
      </c>
      <c r="G20">
        <v>500</v>
      </c>
      <c r="H20">
        <v>100</v>
      </c>
      <c r="I20">
        <f t="shared" si="6"/>
        <v>4.166666666666667</v>
      </c>
      <c r="J20" s="2">
        <f t="shared" si="7"/>
        <v>0.66671262944956189</v>
      </c>
      <c r="K20" s="2">
        <f t="shared" si="8"/>
        <v>1.8600000000000002E-2</v>
      </c>
      <c r="L20" s="2">
        <f t="shared" si="9"/>
        <v>1.2500000000000001E-2</v>
      </c>
      <c r="M20" s="1">
        <f t="shared" si="30"/>
        <v>1.4951768488745982E-2</v>
      </c>
      <c r="N20" s="1">
        <f t="shared" si="11"/>
        <v>0.1</v>
      </c>
      <c r="O20" s="1">
        <f t="shared" si="31"/>
        <v>0.11755200000000005</v>
      </c>
      <c r="P20" s="1">
        <f t="shared" si="13"/>
        <v>5.2500000000000008E-4</v>
      </c>
      <c r="Q20" s="1">
        <f t="shared" si="32"/>
        <v>1.7361111111111112E-2</v>
      </c>
      <c r="R20" s="1">
        <v>3885</v>
      </c>
      <c r="S20">
        <v>286.66995650843609</v>
      </c>
      <c r="T20">
        <v>284.83776290206652</v>
      </c>
      <c r="U20">
        <v>2.295544821389857</v>
      </c>
      <c r="V20">
        <v>2.2341365270399658</v>
      </c>
      <c r="W20" s="1">
        <v>9</v>
      </c>
      <c r="X20" s="1">
        <v>0.5</v>
      </c>
      <c r="Y20" s="1">
        <f t="shared" si="15"/>
        <v>7.4671445639187567E-2</v>
      </c>
      <c r="Z20" s="1">
        <f t="shared" si="0"/>
        <v>57.113155241935488</v>
      </c>
      <c r="AA20" s="1">
        <f t="shared" si="33"/>
        <v>26.500735887096774</v>
      </c>
      <c r="AB20" s="1">
        <f>[1]!HeatTransferArea(M20,N20,0.36,P20)</f>
        <v>0.12842421804523763</v>
      </c>
      <c r="AC20" s="1">
        <f>[1]!Convection(M20,Q20,1000,9*10^-4,P20,X20,0.36,7)</f>
        <v>32053.693041096023</v>
      </c>
      <c r="AD20" s="1">
        <f>[1]!PressureDrop(Y20, 1000, 9*10^-4, P20, 0.36,N20)/100/1000</f>
        <v>0.57603971184442149</v>
      </c>
      <c r="AE20" s="1">
        <f t="shared" si="1"/>
        <v>43.558343289526086</v>
      </c>
      <c r="AF20" s="1">
        <f t="shared" si="2"/>
        <v>3192.4638736540473</v>
      </c>
      <c r="AG20" s="1">
        <f t="shared" si="34"/>
        <v>21.907450606791532</v>
      </c>
      <c r="AH20" s="1">
        <f t="shared" si="17"/>
        <v>1.2307398081353432E-2</v>
      </c>
      <c r="AI20" s="1">
        <f t="shared" si="18"/>
        <v>61.031840087941895</v>
      </c>
      <c r="AJ20" s="1">
        <f t="shared" si="19"/>
        <v>67.447916666666671</v>
      </c>
      <c r="AK20" s="1">
        <f t="shared" si="20"/>
        <v>401.79898445596484</v>
      </c>
      <c r="AL20">
        <v>0.96550000000000002</v>
      </c>
      <c r="AM20" s="1">
        <f t="shared" si="21"/>
        <v>1.2307398081353432E-2</v>
      </c>
      <c r="AN20" s="1">
        <f t="shared" si="22"/>
        <v>4.166666666666667</v>
      </c>
      <c r="AO20" s="1">
        <f t="shared" si="23"/>
        <v>301.14933153179061</v>
      </c>
      <c r="AP20" s="1">
        <f t="shared" si="24"/>
        <v>307.44919266919794</v>
      </c>
      <c r="AQ20" s="1">
        <f t="shared" si="25"/>
        <v>430.54253472222223</v>
      </c>
      <c r="AR20" s="1">
        <f t="shared" si="26"/>
        <v>415.68881727430562</v>
      </c>
      <c r="AS20" s="1">
        <f t="shared" si="27"/>
        <v>0.66671262944956189</v>
      </c>
      <c r="AT20" s="1">
        <f t="shared" si="28"/>
        <v>1.30473108206338</v>
      </c>
      <c r="AU20" s="1">
        <f t="shared" si="29"/>
        <v>40</v>
      </c>
    </row>
    <row r="21" spans="1:47" x14ac:dyDescent="0.25">
      <c r="A21" s="1">
        <v>24</v>
      </c>
      <c r="B21" s="1">
        <v>296</v>
      </c>
      <c r="C21">
        <v>0.26</v>
      </c>
      <c r="D21">
        <v>6</v>
      </c>
      <c r="E21">
        <f t="shared" si="4"/>
        <v>0.33333333333333331</v>
      </c>
      <c r="F21" s="1">
        <f t="shared" si="5"/>
        <v>1.7361111111111112E-2</v>
      </c>
      <c r="G21">
        <v>500</v>
      </c>
      <c r="H21">
        <v>520</v>
      </c>
      <c r="I21">
        <f t="shared" si="6"/>
        <v>21.666666666666668</v>
      </c>
      <c r="J21" s="2">
        <f t="shared" si="7"/>
        <v>0.66671262944956189</v>
      </c>
      <c r="K21" s="2">
        <f t="shared" si="8"/>
        <v>1.8600000000000002E-2</v>
      </c>
      <c r="L21" s="2">
        <f t="shared" si="9"/>
        <v>1.2500000000000001E-2</v>
      </c>
      <c r="M21" s="1">
        <f t="shared" si="30"/>
        <v>1.4951768488745982E-2</v>
      </c>
      <c r="N21" s="1">
        <f t="shared" si="11"/>
        <v>0.1</v>
      </c>
      <c r="O21" s="1">
        <f t="shared" si="31"/>
        <v>0.11755200000000005</v>
      </c>
      <c r="P21" s="1">
        <f t="shared" si="13"/>
        <v>5.2500000000000008E-4</v>
      </c>
      <c r="Q21" s="1">
        <f t="shared" si="32"/>
        <v>1.7361111111111112E-2</v>
      </c>
      <c r="R21" s="1">
        <v>3885</v>
      </c>
      <c r="S21">
        <v>169.60036550702131</v>
      </c>
      <c r="T21">
        <v>202.65477524297609</v>
      </c>
      <c r="U21">
        <v>1.7511492837913549</v>
      </c>
      <c r="V21">
        <v>2.0049945948406438</v>
      </c>
      <c r="W21" s="1">
        <v>9</v>
      </c>
      <c r="X21" s="1">
        <v>0.5</v>
      </c>
      <c r="Y21" s="1">
        <f t="shared" si="15"/>
        <v>7.4671445639187567E-2</v>
      </c>
      <c r="Z21" s="1">
        <f t="shared" si="0"/>
        <v>57.113155241935488</v>
      </c>
      <c r="AA21" s="1">
        <f t="shared" si="33"/>
        <v>26.500735887096774</v>
      </c>
      <c r="AB21" s="1">
        <f>[1]!HeatTransferArea(M21,N21,0.36,P21)</f>
        <v>0.12842421804523763</v>
      </c>
      <c r="AC21" s="1">
        <f>[1]!Convection(M21,Q21,1000,9*10^-4,P21,X21,0.36,7)</f>
        <v>32053.693041096023</v>
      </c>
      <c r="AD21" s="1">
        <f>[1]!PressureDrop(Y21, 1000, 9*10^-4, P21, 0.36,N21)/100/1000</f>
        <v>0.57603971184442149</v>
      </c>
      <c r="AE21" s="1">
        <f t="shared" si="1"/>
        <v>43.558343289526086</v>
      </c>
      <c r="AF21" s="1">
        <f t="shared" si="2"/>
        <v>3192.4638736540473</v>
      </c>
      <c r="AG21" s="1">
        <f t="shared" si="34"/>
        <v>21.907450606791532</v>
      </c>
      <c r="AH21" s="1">
        <f t="shared" si="17"/>
        <v>8.2049320542356211E-3</v>
      </c>
      <c r="AI21" s="1">
        <f t="shared" si="18"/>
        <v>61.031840087941895</v>
      </c>
      <c r="AJ21" s="1">
        <f t="shared" si="19"/>
        <v>67.447916666666671</v>
      </c>
      <c r="AK21" s="1">
        <f t="shared" si="20"/>
        <v>428.80453450852207</v>
      </c>
      <c r="AL21">
        <v>0.96579999999999999</v>
      </c>
      <c r="AM21" s="1">
        <f t="shared" si="21"/>
        <v>8.2049320542356211E-3</v>
      </c>
      <c r="AN21" s="1">
        <f t="shared" si="22"/>
        <v>21.666666666666668</v>
      </c>
      <c r="AO21" s="1">
        <f t="shared" si="23"/>
        <v>239.83980528645654</v>
      </c>
      <c r="AP21" s="1">
        <f t="shared" si="24"/>
        <v>250.30025116369453</v>
      </c>
      <c r="AQ21" s="1">
        <f t="shared" si="25"/>
        <v>5.8454861111111116</v>
      </c>
      <c r="AR21" s="1">
        <f t="shared" si="26"/>
        <v>5.6455704861111116</v>
      </c>
      <c r="AS21" s="1">
        <f t="shared" si="27"/>
        <v>0.66671262944956189</v>
      </c>
      <c r="AT21" s="1">
        <f t="shared" si="28"/>
        <v>1.7714364560651636E-2</v>
      </c>
      <c r="AU21" s="1">
        <f t="shared" si="29"/>
        <v>60</v>
      </c>
    </row>
    <row r="22" spans="1:47" x14ac:dyDescent="0.25">
      <c r="A22" s="1">
        <v>24</v>
      </c>
      <c r="B22" s="1">
        <v>296</v>
      </c>
      <c r="C22">
        <v>8.52</v>
      </c>
      <c r="D22">
        <v>6</v>
      </c>
      <c r="E22">
        <f t="shared" si="4"/>
        <v>0.33333333333333331</v>
      </c>
      <c r="F22" s="1">
        <f t="shared" si="5"/>
        <v>1.7361111111111112E-2</v>
      </c>
      <c r="G22">
        <v>500</v>
      </c>
      <c r="H22">
        <v>400</v>
      </c>
      <c r="I22">
        <f t="shared" si="6"/>
        <v>16.666666666666668</v>
      </c>
      <c r="J22" s="2">
        <f t="shared" si="7"/>
        <v>0.66671262944956189</v>
      </c>
      <c r="K22" s="2">
        <f t="shared" si="8"/>
        <v>1.8600000000000002E-2</v>
      </c>
      <c r="L22" s="2">
        <f t="shared" si="9"/>
        <v>1.2500000000000001E-2</v>
      </c>
      <c r="M22" s="1">
        <f t="shared" si="30"/>
        <v>1.4951768488745982E-2</v>
      </c>
      <c r="N22" s="1">
        <f t="shared" si="11"/>
        <v>0.1</v>
      </c>
      <c r="O22" s="1">
        <f t="shared" si="31"/>
        <v>0.11755200000000005</v>
      </c>
      <c r="P22" s="1">
        <f t="shared" si="13"/>
        <v>5.2500000000000008E-4</v>
      </c>
      <c r="Q22" s="1">
        <f t="shared" si="32"/>
        <v>1.7361111111111112E-2</v>
      </c>
      <c r="R22" s="1">
        <v>3885</v>
      </c>
      <c r="S22">
        <v>244.11227531031469</v>
      </c>
      <c r="T22">
        <v>277.36580840800661</v>
      </c>
      <c r="U22">
        <v>2.6390779753325608</v>
      </c>
      <c r="V22">
        <v>2.767469538119915</v>
      </c>
      <c r="W22" s="1">
        <v>9</v>
      </c>
      <c r="X22" s="1">
        <v>0.5</v>
      </c>
      <c r="Y22" s="1">
        <f t="shared" si="15"/>
        <v>7.4671445639187567E-2</v>
      </c>
      <c r="Z22" s="1">
        <f t="shared" si="0"/>
        <v>57.113155241935488</v>
      </c>
      <c r="AA22" s="1">
        <f t="shared" si="33"/>
        <v>26.500735887096774</v>
      </c>
      <c r="AB22" s="1">
        <f>[1]!HeatTransferArea(M22,N22,0.36,P22)</f>
        <v>0.12842421804523763</v>
      </c>
      <c r="AC22" s="1">
        <f>[1]!Convection(M22,Q22,1000,9*10^-4,P22,X22,0.36,7)</f>
        <v>32053.693041096023</v>
      </c>
      <c r="AD22" s="1">
        <f>[1]!PressureDrop(Y22, 1000, 9*10^-4, P22, 0.36,N22)/100/1000</f>
        <v>0.57603971184442149</v>
      </c>
      <c r="AE22" s="1">
        <f t="shared" si="1"/>
        <v>43.558343289526086</v>
      </c>
      <c r="AF22" s="1">
        <f t="shared" si="2"/>
        <v>3192.4638736540473</v>
      </c>
      <c r="AG22" s="1">
        <f t="shared" si="34"/>
        <v>21.907450606791532</v>
      </c>
      <c r="AH22" s="1">
        <f t="shared" si="17"/>
        <v>8.2049320542356211E-3</v>
      </c>
      <c r="AI22" s="1">
        <f t="shared" si="18"/>
        <v>61.031840087941895</v>
      </c>
      <c r="AJ22" s="1">
        <f t="shared" si="19"/>
        <v>67.447916666666671</v>
      </c>
      <c r="AK22" s="1">
        <f t="shared" si="20"/>
        <v>586.88829917960402</v>
      </c>
      <c r="AL22">
        <v>0.9667</v>
      </c>
      <c r="AM22" s="1">
        <f t="shared" si="21"/>
        <v>8.2049320542356211E-3</v>
      </c>
      <c r="AN22" s="1">
        <f t="shared" si="22"/>
        <v>16.666666666666668</v>
      </c>
      <c r="AO22" s="1">
        <f t="shared" si="23"/>
        <v>476.48994535588946</v>
      </c>
      <c r="AP22" s="1">
        <f t="shared" si="24"/>
        <v>516.28132811509329</v>
      </c>
      <c r="AQ22" s="1">
        <f t="shared" si="25"/>
        <v>191.55208333333331</v>
      </c>
      <c r="AR22" s="1">
        <f t="shared" si="26"/>
        <v>185.17339895833334</v>
      </c>
      <c r="AS22" s="1">
        <f t="shared" si="27"/>
        <v>0.66671262944956189</v>
      </c>
      <c r="AT22" s="1">
        <f t="shared" si="28"/>
        <v>0.58048610021827662</v>
      </c>
      <c r="AU22" s="1">
        <f t="shared" si="29"/>
        <v>60</v>
      </c>
    </row>
    <row r="23" spans="1:47" x14ac:dyDescent="0.25">
      <c r="A23" s="1">
        <v>24</v>
      </c>
      <c r="B23" s="1">
        <v>296</v>
      </c>
      <c r="C23">
        <v>14.27</v>
      </c>
      <c r="D23">
        <v>6</v>
      </c>
      <c r="E23">
        <f t="shared" si="4"/>
        <v>0.33333333333333331</v>
      </c>
      <c r="F23" s="1">
        <f t="shared" si="5"/>
        <v>1.7361111111111112E-2</v>
      </c>
      <c r="G23">
        <v>500</v>
      </c>
      <c r="H23">
        <v>200</v>
      </c>
      <c r="I23">
        <f t="shared" si="6"/>
        <v>8.3333333333333339</v>
      </c>
      <c r="J23" s="2">
        <f t="shared" si="7"/>
        <v>0.66671262944956189</v>
      </c>
      <c r="K23" s="2">
        <f t="shared" si="8"/>
        <v>1.8600000000000002E-2</v>
      </c>
      <c r="L23" s="2">
        <f t="shared" si="9"/>
        <v>1.2500000000000001E-2</v>
      </c>
      <c r="M23" s="1">
        <f t="shared" si="30"/>
        <v>1.4951768488745982E-2</v>
      </c>
      <c r="N23" s="1">
        <f t="shared" si="11"/>
        <v>0.1</v>
      </c>
      <c r="O23" s="1">
        <f t="shared" si="31"/>
        <v>0.11755200000000005</v>
      </c>
      <c r="P23" s="1">
        <f t="shared" si="13"/>
        <v>5.2500000000000008E-4</v>
      </c>
      <c r="Q23" s="1">
        <f t="shared" si="32"/>
        <v>1.7361111111111112E-2</v>
      </c>
      <c r="R23" s="1">
        <v>3885</v>
      </c>
      <c r="S23">
        <v>275.56244813509471</v>
      </c>
      <c r="T23">
        <v>282.11058865052212</v>
      </c>
      <c r="U23">
        <v>2.5202918097930969</v>
      </c>
      <c r="V23">
        <v>2.4810045509822229</v>
      </c>
      <c r="W23" s="1">
        <v>9</v>
      </c>
      <c r="X23" s="1">
        <v>0.5</v>
      </c>
      <c r="Y23" s="1">
        <f t="shared" si="15"/>
        <v>7.4671445639187567E-2</v>
      </c>
      <c r="Z23" s="1">
        <f t="shared" si="0"/>
        <v>57.113155241935488</v>
      </c>
      <c r="AA23" s="1">
        <f t="shared" si="33"/>
        <v>26.500735887096774</v>
      </c>
      <c r="AB23" s="1">
        <f>[1]!HeatTransferArea(M23,N23,0.36,P23)</f>
        <v>0.12842421804523763</v>
      </c>
      <c r="AC23" s="1">
        <f>[1]!Convection(M23,Q23,1000,9*10^-4,P23,X23,0.36,7)</f>
        <v>32053.693041096023</v>
      </c>
      <c r="AD23" s="1">
        <f>[1]!PressureDrop(Y23, 1000, 9*10^-4, P23, 0.36,N23)/100/1000</f>
        <v>0.57603971184442149</v>
      </c>
      <c r="AE23" s="1">
        <f t="shared" si="1"/>
        <v>43.558343289526086</v>
      </c>
      <c r="AF23" s="1">
        <f t="shared" si="2"/>
        <v>3192.4638736540473</v>
      </c>
      <c r="AG23" s="1">
        <f t="shared" si="34"/>
        <v>21.907450606791532</v>
      </c>
      <c r="AH23" s="1">
        <f t="shared" si="17"/>
        <v>8.2049320542356211E-3</v>
      </c>
      <c r="AI23" s="1">
        <f t="shared" si="18"/>
        <v>61.031840087941895</v>
      </c>
      <c r="AJ23" s="1">
        <f t="shared" si="19"/>
        <v>67.447916666666671</v>
      </c>
      <c r="AK23" s="1">
        <f t="shared" si="20"/>
        <v>596.92795050683139</v>
      </c>
      <c r="AL23">
        <v>0.9667</v>
      </c>
      <c r="AM23" s="1">
        <f t="shared" si="21"/>
        <v>8.2049320542356211E-3</v>
      </c>
      <c r="AN23" s="1">
        <f t="shared" si="22"/>
        <v>8.3333333333333339</v>
      </c>
      <c r="AO23" s="1">
        <f t="shared" si="23"/>
        <v>482.20184553822168</v>
      </c>
      <c r="AP23" s="1">
        <f t="shared" si="24"/>
        <v>501.47754156631544</v>
      </c>
      <c r="AQ23" s="1">
        <f t="shared" si="25"/>
        <v>320.82725694444446</v>
      </c>
      <c r="AR23" s="1">
        <f t="shared" si="26"/>
        <v>310.14370928819443</v>
      </c>
      <c r="AS23" s="1">
        <f t="shared" si="27"/>
        <v>0.66671262944956189</v>
      </c>
      <c r="AT23" s="1">
        <f t="shared" si="28"/>
        <v>0.97224608569422621</v>
      </c>
      <c r="AU23" s="1">
        <f t="shared" si="29"/>
        <v>60</v>
      </c>
    </row>
    <row r="24" spans="1:47" x14ac:dyDescent="0.25">
      <c r="A24" s="1">
        <v>24</v>
      </c>
      <c r="B24" s="1">
        <v>296</v>
      </c>
      <c r="C24">
        <v>17.309999999999999</v>
      </c>
      <c r="D24">
        <v>6</v>
      </c>
      <c r="E24">
        <f t="shared" si="4"/>
        <v>0.33333333333333331</v>
      </c>
      <c r="F24" s="1">
        <f t="shared" si="5"/>
        <v>1.7361111111111112E-2</v>
      </c>
      <c r="G24">
        <v>500</v>
      </c>
      <c r="H24">
        <v>100</v>
      </c>
      <c r="I24">
        <f t="shared" si="6"/>
        <v>4.166666666666667</v>
      </c>
      <c r="J24" s="2">
        <f t="shared" si="7"/>
        <v>0.66671262944956189</v>
      </c>
      <c r="K24" s="2">
        <f t="shared" si="8"/>
        <v>1.8600000000000002E-2</v>
      </c>
      <c r="L24" s="2">
        <f t="shared" si="9"/>
        <v>1.2500000000000001E-2</v>
      </c>
      <c r="M24" s="1">
        <f t="shared" si="30"/>
        <v>1.4951768488745982E-2</v>
      </c>
      <c r="N24" s="1">
        <f t="shared" si="11"/>
        <v>0.1</v>
      </c>
      <c r="O24" s="1">
        <f t="shared" si="31"/>
        <v>0.11755200000000005</v>
      </c>
      <c r="P24" s="1">
        <f t="shared" si="13"/>
        <v>5.2500000000000008E-4</v>
      </c>
      <c r="Q24" s="1">
        <f t="shared" si="32"/>
        <v>1.7361111111111112E-2</v>
      </c>
      <c r="R24" s="1">
        <v>3885</v>
      </c>
      <c r="S24">
        <v>284.64419647550471</v>
      </c>
      <c r="T24">
        <v>284.9172672885087</v>
      </c>
      <c r="U24">
        <v>2.3867962032813268</v>
      </c>
      <c r="V24">
        <v>2.3308565024992798</v>
      </c>
      <c r="W24" s="1">
        <v>9</v>
      </c>
      <c r="X24" s="1">
        <v>0.5</v>
      </c>
      <c r="Y24" s="1">
        <f t="shared" si="15"/>
        <v>7.4671445639187567E-2</v>
      </c>
      <c r="Z24" s="1">
        <f t="shared" si="0"/>
        <v>57.113155241935488</v>
      </c>
      <c r="AA24" s="1">
        <f t="shared" si="33"/>
        <v>26.500735887096774</v>
      </c>
      <c r="AB24" s="1">
        <f>[1]!HeatTransferArea(M24,N24,0.36,P24)</f>
        <v>0.12842421804523763</v>
      </c>
      <c r="AC24" s="1">
        <f>[1]!Convection(M24,Q24,1000,9*10^-4,P24,X24,0.36,7)</f>
        <v>32053.693041096023</v>
      </c>
      <c r="AD24" s="1">
        <f>[1]!PressureDrop(Y24, 1000, 9*10^-4, P24, 0.36,N24)/100/1000</f>
        <v>0.57603971184442149</v>
      </c>
      <c r="AE24" s="1">
        <f t="shared" si="1"/>
        <v>43.558343289526086</v>
      </c>
      <c r="AF24" s="1">
        <f t="shared" si="2"/>
        <v>3192.4638736540473</v>
      </c>
      <c r="AG24" s="1">
        <f t="shared" si="34"/>
        <v>21.907450606791532</v>
      </c>
      <c r="AH24" s="1">
        <f t="shared" si="17"/>
        <v>8.2049320542356211E-3</v>
      </c>
      <c r="AI24" s="1">
        <f t="shared" si="18"/>
        <v>61.031840087941895</v>
      </c>
      <c r="AJ24" s="1">
        <f t="shared" si="19"/>
        <v>67.447916666666671</v>
      </c>
      <c r="AK24" s="1">
        <f t="shared" si="20"/>
        <v>602.8667028773782</v>
      </c>
      <c r="AL24">
        <v>0.96679999999999999</v>
      </c>
      <c r="AM24" s="1">
        <f t="shared" si="21"/>
        <v>8.2049320542356211E-3</v>
      </c>
      <c r="AN24" s="1">
        <f t="shared" si="22"/>
        <v>4.166666666666667</v>
      </c>
      <c r="AO24" s="1">
        <f t="shared" si="23"/>
        <v>467.94966826898826</v>
      </c>
      <c r="AP24" s="1">
        <f t="shared" si="24"/>
        <v>479.63998583748599</v>
      </c>
      <c r="AQ24" s="1">
        <f t="shared" si="25"/>
        <v>389.17447916666663</v>
      </c>
      <c r="AR24" s="1">
        <f t="shared" si="26"/>
        <v>376.25388645833328</v>
      </c>
      <c r="AS24" s="1">
        <f t="shared" si="27"/>
        <v>0.66671262944956189</v>
      </c>
      <c r="AT24" s="1">
        <f t="shared" si="28"/>
        <v>1.1793678867110762</v>
      </c>
      <c r="AU24" s="1">
        <f t="shared" si="29"/>
        <v>60</v>
      </c>
    </row>
    <row r="25" spans="1:47" x14ac:dyDescent="0.25">
      <c r="A25" s="1">
        <v>24</v>
      </c>
      <c r="B25" s="1">
        <v>296</v>
      </c>
      <c r="C25">
        <v>1.52</v>
      </c>
      <c r="D25">
        <v>8</v>
      </c>
      <c r="E25">
        <f t="shared" si="4"/>
        <v>0.33333333333333331</v>
      </c>
      <c r="F25" s="1">
        <f t="shared" si="5"/>
        <v>1.7361111111111112E-2</v>
      </c>
      <c r="G25">
        <v>500</v>
      </c>
      <c r="H25">
        <v>400</v>
      </c>
      <c r="I25">
        <f t="shared" si="6"/>
        <v>16.666666666666668</v>
      </c>
      <c r="J25" s="2">
        <f t="shared" si="7"/>
        <v>0.66671262944956189</v>
      </c>
      <c r="K25" s="2">
        <f t="shared" si="8"/>
        <v>1.8600000000000002E-2</v>
      </c>
      <c r="L25" s="2">
        <f t="shared" si="9"/>
        <v>1.2500000000000001E-2</v>
      </c>
      <c r="M25" s="1">
        <f t="shared" si="30"/>
        <v>1.4951768488745982E-2</v>
      </c>
      <c r="N25" s="1">
        <f t="shared" si="11"/>
        <v>0.1</v>
      </c>
      <c r="O25" s="1">
        <f t="shared" si="31"/>
        <v>0.11755200000000005</v>
      </c>
      <c r="P25" s="1">
        <f t="shared" si="13"/>
        <v>5.2500000000000008E-4</v>
      </c>
      <c r="Q25" s="1">
        <f t="shared" si="32"/>
        <v>1.7361111111111112E-2</v>
      </c>
      <c r="R25" s="1">
        <v>3885</v>
      </c>
      <c r="S25">
        <v>219.3429678307642</v>
      </c>
      <c r="T25">
        <v>262.55932137303182</v>
      </c>
      <c r="U25">
        <v>2.3193428617215051</v>
      </c>
      <c r="V25">
        <v>2.6437766997425181</v>
      </c>
      <c r="W25" s="1">
        <v>9</v>
      </c>
      <c r="X25" s="1">
        <v>0.5</v>
      </c>
      <c r="Y25" s="1">
        <f t="shared" si="15"/>
        <v>7.4671445639187567E-2</v>
      </c>
      <c r="Z25" s="1">
        <f t="shared" si="0"/>
        <v>57.113155241935488</v>
      </c>
      <c r="AA25" s="1">
        <f t="shared" si="33"/>
        <v>26.500735887096774</v>
      </c>
      <c r="AB25" s="1">
        <f>[1]!HeatTransferArea(M25,N25,0.36,P25)</f>
        <v>0.12842421804523763</v>
      </c>
      <c r="AC25" s="1">
        <f>[1]!Convection(M25,Q25,1000,9*10^-4,P25,X25,0.36,7)</f>
        <v>32053.693041096023</v>
      </c>
      <c r="AD25" s="1">
        <f>[1]!PressureDrop(Y25, 1000, 9*10^-4, P25, 0.36,N25)/100/1000</f>
        <v>0.57603971184442149</v>
      </c>
      <c r="AE25" s="1">
        <f t="shared" si="1"/>
        <v>43.558343289526086</v>
      </c>
      <c r="AF25" s="1">
        <f t="shared" si="2"/>
        <v>3192.4638736540473</v>
      </c>
      <c r="AG25" s="1">
        <f t="shared" si="34"/>
        <v>21.907450606791532</v>
      </c>
      <c r="AH25" s="1">
        <f t="shared" si="17"/>
        <v>6.1536990406767158E-3</v>
      </c>
      <c r="AI25" s="1">
        <f t="shared" si="18"/>
        <v>61.031840087941895</v>
      </c>
      <c r="AJ25" s="1">
        <f t="shared" si="19"/>
        <v>67.447916666666671</v>
      </c>
      <c r="AK25" s="1">
        <f t="shared" si="20"/>
        <v>740.7449603050236</v>
      </c>
      <c r="AL25">
        <v>0.96709999999999996</v>
      </c>
      <c r="AM25" s="1">
        <f t="shared" si="21"/>
        <v>6.1536990406767158E-3</v>
      </c>
      <c r="AN25" s="1">
        <f t="shared" si="22"/>
        <v>16.666666666666668</v>
      </c>
      <c r="AO25" s="1">
        <f t="shared" si="23"/>
        <v>545.34143377942939</v>
      </c>
      <c r="AP25" s="1">
        <f t="shared" si="24"/>
        <v>572.68051201321202</v>
      </c>
      <c r="AQ25" s="1">
        <f t="shared" si="25"/>
        <v>34.173611111111114</v>
      </c>
      <c r="AR25" s="1">
        <f t="shared" si="26"/>
        <v>33.04929930555555</v>
      </c>
      <c r="AS25" s="1">
        <f t="shared" si="27"/>
        <v>0.66671262944956189</v>
      </c>
      <c r="AT25" s="1">
        <f t="shared" si="28"/>
        <v>0.10356090050842494</v>
      </c>
      <c r="AU25" s="1">
        <f t="shared" si="29"/>
        <v>80</v>
      </c>
    </row>
    <row r="26" spans="1:47" x14ac:dyDescent="0.25">
      <c r="A26" s="1">
        <v>24</v>
      </c>
      <c r="B26" s="1">
        <v>296</v>
      </c>
      <c r="C26">
        <v>12.63</v>
      </c>
      <c r="D26">
        <v>8</v>
      </c>
      <c r="E26">
        <f t="shared" si="4"/>
        <v>0.33333333333333331</v>
      </c>
      <c r="F26" s="1">
        <f t="shared" si="5"/>
        <v>1.7361111111111112E-2</v>
      </c>
      <c r="G26">
        <v>500</v>
      </c>
      <c r="H26">
        <v>200</v>
      </c>
      <c r="I26">
        <f t="shared" si="6"/>
        <v>8.3333333333333339</v>
      </c>
      <c r="J26" s="2">
        <f t="shared" si="7"/>
        <v>0.66671262944956189</v>
      </c>
      <c r="K26" s="2">
        <f t="shared" si="8"/>
        <v>1.8600000000000002E-2</v>
      </c>
      <c r="L26" s="2">
        <f t="shared" si="9"/>
        <v>1.2500000000000001E-2</v>
      </c>
      <c r="M26" s="1">
        <f t="shared" si="30"/>
        <v>1.4951768488745982E-2</v>
      </c>
      <c r="N26" s="1">
        <f t="shared" si="11"/>
        <v>0.1</v>
      </c>
      <c r="O26" s="1">
        <f t="shared" si="31"/>
        <v>0.11755200000000005</v>
      </c>
      <c r="P26" s="1">
        <f t="shared" si="13"/>
        <v>5.2500000000000008E-4</v>
      </c>
      <c r="Q26" s="1">
        <f t="shared" si="32"/>
        <v>1.7361111111111112E-2</v>
      </c>
      <c r="R26" s="1">
        <v>3885</v>
      </c>
      <c r="S26">
        <v>269.81428148898709</v>
      </c>
      <c r="T26">
        <v>281.64378674694791</v>
      </c>
      <c r="U26">
        <v>2.589693415627123</v>
      </c>
      <c r="V26">
        <v>2.5750844676051492</v>
      </c>
      <c r="W26" s="1">
        <v>9</v>
      </c>
      <c r="X26" s="1">
        <v>0.5</v>
      </c>
      <c r="Y26" s="1">
        <f t="shared" si="15"/>
        <v>7.4671445639187567E-2</v>
      </c>
      <c r="Z26" s="1">
        <f t="shared" si="0"/>
        <v>57.113155241935488</v>
      </c>
      <c r="AA26" s="1">
        <f t="shared" si="33"/>
        <v>26.500735887096774</v>
      </c>
      <c r="AB26" s="1">
        <f>[1]!HeatTransferArea(M26,N26,0.36,P26)</f>
        <v>0.12842421804523763</v>
      </c>
      <c r="AC26" s="1">
        <f>[1]!Convection(M26,Q26,1000,9*10^-4,P26,X26,0.36,7)</f>
        <v>32053.693041096023</v>
      </c>
      <c r="AD26" s="1">
        <f>[1]!PressureDrop(Y26, 1000, 9*10^-4, P26, 0.36,N26)/100/1000</f>
        <v>0.57603971184442149</v>
      </c>
      <c r="AE26" s="1">
        <f t="shared" si="1"/>
        <v>43.558343289526086</v>
      </c>
      <c r="AF26" s="1">
        <f t="shared" si="2"/>
        <v>3192.4638736540473</v>
      </c>
      <c r="AG26" s="1">
        <f t="shared" si="34"/>
        <v>21.907450606791532</v>
      </c>
      <c r="AH26" s="1">
        <f t="shared" si="17"/>
        <v>6.1536990406767158E-3</v>
      </c>
      <c r="AI26" s="1">
        <f t="shared" si="18"/>
        <v>61.031840087941895</v>
      </c>
      <c r="AJ26" s="1">
        <f t="shared" si="19"/>
        <v>67.447916666666671</v>
      </c>
      <c r="AK26" s="1">
        <f t="shared" si="20"/>
        <v>794.58697007225373</v>
      </c>
      <c r="AL26">
        <v>0.96719999999999995</v>
      </c>
      <c r="AM26" s="1">
        <f t="shared" si="21"/>
        <v>6.1536990406767158E-3</v>
      </c>
      <c r="AN26" s="1">
        <f t="shared" si="22"/>
        <v>8.3333333333333339</v>
      </c>
      <c r="AO26" s="1">
        <f t="shared" si="23"/>
        <v>653.3959260155209</v>
      </c>
      <c r="AP26" s="1">
        <f t="shared" si="24"/>
        <v>685.9122148464071</v>
      </c>
      <c r="AQ26" s="1">
        <f t="shared" si="25"/>
        <v>283.95572916666669</v>
      </c>
      <c r="AR26" s="1">
        <f t="shared" si="26"/>
        <v>274.64198125000001</v>
      </c>
      <c r="AS26" s="1">
        <f t="shared" si="27"/>
        <v>0.66671262944956189</v>
      </c>
      <c r="AT26" s="1">
        <f t="shared" si="28"/>
        <v>0.86050932461934682</v>
      </c>
      <c r="AU26" s="1">
        <f t="shared" si="29"/>
        <v>80</v>
      </c>
    </row>
    <row r="27" spans="1:47" x14ac:dyDescent="0.25">
      <c r="A27" s="1">
        <v>24</v>
      </c>
      <c r="B27" s="1">
        <v>296</v>
      </c>
      <c r="C27">
        <v>15.31</v>
      </c>
      <c r="D27">
        <v>8</v>
      </c>
      <c r="E27">
        <f t="shared" si="4"/>
        <v>0.33333333333333331</v>
      </c>
      <c r="F27" s="1">
        <f t="shared" si="5"/>
        <v>1.7361111111111112E-2</v>
      </c>
      <c r="G27">
        <v>500</v>
      </c>
      <c r="H27">
        <v>100</v>
      </c>
      <c r="I27">
        <f t="shared" si="6"/>
        <v>4.166666666666667</v>
      </c>
      <c r="J27" s="2">
        <f t="shared" si="7"/>
        <v>0.66671262944956189</v>
      </c>
      <c r="K27" s="2">
        <f t="shared" si="8"/>
        <v>1.8600000000000002E-2</v>
      </c>
      <c r="L27" s="2">
        <f t="shared" si="9"/>
        <v>1.2500000000000001E-2</v>
      </c>
      <c r="M27" s="1">
        <f t="shared" si="30"/>
        <v>1.4951768488745982E-2</v>
      </c>
      <c r="N27" s="1">
        <f t="shared" si="11"/>
        <v>0.1</v>
      </c>
      <c r="O27" s="1">
        <f t="shared" si="31"/>
        <v>0.11755200000000005</v>
      </c>
      <c r="P27" s="1">
        <f t="shared" si="13"/>
        <v>5.2500000000000008E-4</v>
      </c>
      <c r="Q27" s="1">
        <f t="shared" si="32"/>
        <v>1.7361111111111112E-2</v>
      </c>
      <c r="R27" s="1">
        <v>3885</v>
      </c>
      <c r="S27">
        <v>280.13728074296841</v>
      </c>
      <c r="T27">
        <v>283.98428938591542</v>
      </c>
      <c r="U27">
        <v>2.481866986908762</v>
      </c>
      <c r="V27">
        <v>2.435634938255109</v>
      </c>
      <c r="W27" s="1">
        <v>9</v>
      </c>
      <c r="X27" s="1">
        <v>0.5</v>
      </c>
      <c r="Y27" s="1">
        <f t="shared" si="15"/>
        <v>7.4671445639187567E-2</v>
      </c>
      <c r="Z27" s="1">
        <f t="shared" si="0"/>
        <v>57.113155241935488</v>
      </c>
      <c r="AA27" s="1">
        <f t="shared" si="33"/>
        <v>26.500735887096774</v>
      </c>
      <c r="AB27" s="1">
        <f>[1]!HeatTransferArea(M27,N27,0.36,P27)</f>
        <v>0.12842421804523763</v>
      </c>
      <c r="AC27" s="1">
        <f>[1]!Convection(M27,Q27,1000,9*10^-4,P27,X27,0.36,7)</f>
        <v>32053.693041096023</v>
      </c>
      <c r="AD27" s="1">
        <f>[1]!PressureDrop(Y27, 1000, 9*10^-4, P27, 0.36,N27)/100/1000</f>
        <v>0.57603971184442149</v>
      </c>
      <c r="AE27" s="1">
        <f t="shared" si="1"/>
        <v>43.558343289526086</v>
      </c>
      <c r="AF27" s="1">
        <f t="shared" si="2"/>
        <v>3192.4638736540473</v>
      </c>
      <c r="AG27" s="1">
        <f t="shared" si="34"/>
        <v>21.907450606791532</v>
      </c>
      <c r="AH27" s="1">
        <f t="shared" si="17"/>
        <v>6.1536990406767158E-3</v>
      </c>
      <c r="AI27" s="1">
        <f t="shared" si="18"/>
        <v>61.031840087941895</v>
      </c>
      <c r="AJ27" s="1">
        <f t="shared" si="19"/>
        <v>67.447916666666671</v>
      </c>
      <c r="AK27" s="1">
        <f t="shared" si="20"/>
        <v>801.19010846143533</v>
      </c>
      <c r="AL27">
        <v>0.96719999999999995</v>
      </c>
      <c r="AM27" s="1">
        <f t="shared" si="21"/>
        <v>6.1536990406767158E-3</v>
      </c>
      <c r="AN27" s="1">
        <f t="shared" si="22"/>
        <v>4.166666666666667</v>
      </c>
      <c r="AO27" s="1">
        <f t="shared" si="23"/>
        <v>641.6572614300029</v>
      </c>
      <c r="AP27" s="1">
        <f t="shared" si="24"/>
        <v>662.8157601427622</v>
      </c>
      <c r="AQ27" s="1">
        <f t="shared" si="25"/>
        <v>344.20920138888891</v>
      </c>
      <c r="AR27" s="1">
        <f t="shared" si="26"/>
        <v>332.91913958333333</v>
      </c>
      <c r="AS27" s="1">
        <f t="shared" si="27"/>
        <v>0.66671262944956189</v>
      </c>
      <c r="AT27" s="1">
        <f t="shared" si="28"/>
        <v>1.0431035439368328</v>
      </c>
      <c r="AU27" s="1">
        <f t="shared" si="29"/>
        <v>80</v>
      </c>
    </row>
    <row r="28" spans="1:47" x14ac:dyDescent="0.25">
      <c r="A28" s="1">
        <v>24</v>
      </c>
      <c r="B28" s="1">
        <v>296</v>
      </c>
      <c r="C28">
        <v>0.9</v>
      </c>
      <c r="D28">
        <v>10</v>
      </c>
      <c r="E28">
        <f t="shared" si="4"/>
        <v>0.33333333333333331</v>
      </c>
      <c r="F28" s="1">
        <f t="shared" si="5"/>
        <v>1.7361111111111112E-2</v>
      </c>
      <c r="G28">
        <v>500</v>
      </c>
      <c r="H28">
        <v>370</v>
      </c>
      <c r="I28">
        <f t="shared" si="6"/>
        <v>15.416666666666666</v>
      </c>
      <c r="J28" s="2">
        <f t="shared" si="7"/>
        <v>0.66671262944956189</v>
      </c>
      <c r="K28" s="2">
        <f t="shared" si="8"/>
        <v>1.8600000000000002E-2</v>
      </c>
      <c r="L28" s="2">
        <f t="shared" si="9"/>
        <v>1.2500000000000001E-2</v>
      </c>
      <c r="M28" s="1">
        <f t="shared" si="30"/>
        <v>1.4951768488745982E-2</v>
      </c>
      <c r="N28" s="1">
        <f t="shared" si="11"/>
        <v>0.1</v>
      </c>
      <c r="O28" s="1">
        <f t="shared" si="31"/>
        <v>0.11755200000000005</v>
      </c>
      <c r="P28" s="1">
        <f t="shared" si="13"/>
        <v>5.2500000000000008E-4</v>
      </c>
      <c r="Q28" s="1">
        <f t="shared" si="32"/>
        <v>1.7361111111111112E-2</v>
      </c>
      <c r="R28" s="1">
        <v>3885</v>
      </c>
      <c r="S28">
        <v>221.13526113803169</v>
      </c>
      <c r="T28">
        <v>264.47601764064308</v>
      </c>
      <c r="U28">
        <v>2.3080058142448299</v>
      </c>
      <c r="V28">
        <v>2.644175574458361</v>
      </c>
      <c r="W28" s="1">
        <v>9</v>
      </c>
      <c r="X28" s="1">
        <v>0.5</v>
      </c>
      <c r="Y28" s="1">
        <f t="shared" si="15"/>
        <v>7.4671445639187567E-2</v>
      </c>
      <c r="Z28" s="1">
        <f t="shared" si="0"/>
        <v>57.113155241935488</v>
      </c>
      <c r="AA28" s="1">
        <f t="shared" si="33"/>
        <v>26.500735887096774</v>
      </c>
      <c r="AB28" s="1">
        <f>[1]!HeatTransferArea(M28,N28,0.36,P28)</f>
        <v>0.12842421804523763</v>
      </c>
      <c r="AC28" s="1">
        <f>[1]!Convection(M28,Q28,1000,9*10^-4,P28,X28,0.36,7)</f>
        <v>32053.693041096023</v>
      </c>
      <c r="AD28" s="1">
        <f>[1]!PressureDrop(Y28, 1000, 9*10^-4, P28, 0.36,N28)/100/1000</f>
        <v>0.57603971184442149</v>
      </c>
      <c r="AE28" s="1">
        <f t="shared" si="1"/>
        <v>43.558343289526086</v>
      </c>
      <c r="AF28" s="1">
        <f t="shared" si="2"/>
        <v>3192.4638736540473</v>
      </c>
      <c r="AG28" s="1">
        <f t="shared" si="34"/>
        <v>21.907450606791532</v>
      </c>
      <c r="AH28" s="1">
        <f t="shared" si="17"/>
        <v>4.9229592325413726E-3</v>
      </c>
      <c r="AI28" s="1">
        <f t="shared" si="18"/>
        <v>61.031840087941895</v>
      </c>
      <c r="AJ28" s="1">
        <f t="shared" si="19"/>
        <v>67.447916666666671</v>
      </c>
      <c r="AK28" s="1">
        <f t="shared" si="20"/>
        <v>932.69054477078669</v>
      </c>
      <c r="AL28">
        <v>0.96730000000000005</v>
      </c>
      <c r="AM28" s="1">
        <f t="shared" si="21"/>
        <v>4.9229592325413726E-3</v>
      </c>
      <c r="AN28" s="1">
        <f t="shared" si="22"/>
        <v>15.416666666666666</v>
      </c>
      <c r="AO28" s="1">
        <f t="shared" si="23"/>
        <v>687.35059061656898</v>
      </c>
      <c r="AP28" s="1">
        <f t="shared" si="24"/>
        <v>717.5517334073844</v>
      </c>
      <c r="AQ28" s="1">
        <f t="shared" si="25"/>
        <v>20.234375</v>
      </c>
      <c r="AR28" s="1">
        <f t="shared" si="26"/>
        <v>19.572710937500002</v>
      </c>
      <c r="AS28" s="1">
        <f t="shared" si="27"/>
        <v>0.66671262944956189</v>
      </c>
      <c r="AT28" s="1">
        <f t="shared" si="28"/>
        <v>6.131895424840951E-2</v>
      </c>
      <c r="AU28" s="1">
        <f t="shared" si="29"/>
        <v>100</v>
      </c>
    </row>
    <row r="29" spans="1:47" ht="14.25" customHeight="1" x14ac:dyDescent="0.25">
      <c r="A29" s="1">
        <v>24</v>
      </c>
      <c r="B29" s="1">
        <v>296</v>
      </c>
      <c r="C29">
        <v>11.43</v>
      </c>
      <c r="D29">
        <v>10</v>
      </c>
      <c r="E29">
        <f t="shared" si="4"/>
        <v>0.33333333333333331</v>
      </c>
      <c r="F29" s="1">
        <f t="shared" si="5"/>
        <v>1.7361111111111112E-2</v>
      </c>
      <c r="G29">
        <v>500</v>
      </c>
      <c r="H29">
        <v>200</v>
      </c>
      <c r="I29">
        <f t="shared" si="6"/>
        <v>8.3333333333333339</v>
      </c>
      <c r="J29" s="2">
        <f t="shared" si="7"/>
        <v>0.66671262944956189</v>
      </c>
      <c r="K29" s="2">
        <f t="shared" si="8"/>
        <v>1.8600000000000002E-2</v>
      </c>
      <c r="L29" s="2">
        <f t="shared" si="9"/>
        <v>1.2500000000000001E-2</v>
      </c>
      <c r="M29" s="1">
        <f t="shared" si="30"/>
        <v>1.4951768488745982E-2</v>
      </c>
      <c r="N29" s="1">
        <f t="shared" si="11"/>
        <v>0.1</v>
      </c>
      <c r="O29" s="1">
        <f t="shared" si="31"/>
        <v>0.11755200000000005</v>
      </c>
      <c r="P29" s="1">
        <f t="shared" si="13"/>
        <v>5.2500000000000008E-4</v>
      </c>
      <c r="Q29" s="1">
        <f t="shared" si="32"/>
        <v>1.7361111111111112E-2</v>
      </c>
      <c r="R29" s="1">
        <v>3885</v>
      </c>
      <c r="S29">
        <v>263.44531693913729</v>
      </c>
      <c r="T29">
        <v>280.51391933055157</v>
      </c>
      <c r="U29">
        <v>2.6249327203217279</v>
      </c>
      <c r="V29">
        <v>2.63704044537787</v>
      </c>
      <c r="W29" s="1">
        <v>9</v>
      </c>
      <c r="X29" s="1">
        <v>0.5</v>
      </c>
      <c r="Y29" s="1">
        <f t="shared" si="15"/>
        <v>7.4671445639187567E-2</v>
      </c>
      <c r="Z29" s="1">
        <f t="shared" si="0"/>
        <v>57.113155241935488</v>
      </c>
      <c r="AA29" s="1">
        <f t="shared" si="33"/>
        <v>26.500735887096774</v>
      </c>
      <c r="AB29" s="1">
        <f>[1]!HeatTransferArea(M29,N29,0.36,P29)</f>
        <v>0.12842421804523763</v>
      </c>
      <c r="AC29" s="1">
        <f>[1]!Convection(M29,Q29,1000,9*10^-4,P29,X29,0.36,7)</f>
        <v>32053.693041096023</v>
      </c>
      <c r="AD29" s="1">
        <f>[1]!PressureDrop(Y29, 1000, 9*10^-4, P29, 0.36,N29)/100/1000</f>
        <v>0.57603971184442149</v>
      </c>
      <c r="AE29" s="1">
        <f t="shared" si="1"/>
        <v>43.558343289526086</v>
      </c>
      <c r="AF29" s="1">
        <f t="shared" si="2"/>
        <v>3192.4638736540473</v>
      </c>
      <c r="AG29" s="1">
        <f t="shared" si="34"/>
        <v>21.907450606791532</v>
      </c>
      <c r="AH29" s="1">
        <f t="shared" si="17"/>
        <v>4.9229592325413726E-3</v>
      </c>
      <c r="AI29" s="1">
        <f t="shared" si="18"/>
        <v>61.031840087941895</v>
      </c>
      <c r="AJ29" s="1">
        <f t="shared" si="19"/>
        <v>67.447916666666671</v>
      </c>
      <c r="AK29" s="1">
        <f t="shared" si="20"/>
        <v>989.24916735435033</v>
      </c>
      <c r="AL29">
        <v>0.96740000000000004</v>
      </c>
      <c r="AM29" s="1">
        <f t="shared" si="21"/>
        <v>4.9229592325413726E-3</v>
      </c>
      <c r="AN29" s="1">
        <f t="shared" si="22"/>
        <v>8.3333333333333339</v>
      </c>
      <c r="AO29" s="1">
        <f t="shared" si="23"/>
        <v>816.65250049590429</v>
      </c>
      <c r="AP29" s="1">
        <f t="shared" si="24"/>
        <v>865.57083597981978</v>
      </c>
      <c r="AQ29" s="1">
        <f t="shared" si="25"/>
        <v>256.9765625</v>
      </c>
      <c r="AR29" s="1">
        <f t="shared" si="26"/>
        <v>248.59912656249998</v>
      </c>
      <c r="AS29" s="1">
        <f t="shared" si="27"/>
        <v>0.66671262944956189</v>
      </c>
      <c r="AT29" s="1">
        <f t="shared" si="28"/>
        <v>0.77875071895480075</v>
      </c>
      <c r="AU29" s="1">
        <f t="shared" si="29"/>
        <v>100</v>
      </c>
    </row>
    <row r="30" spans="1:47" x14ac:dyDescent="0.25">
      <c r="A30" s="1">
        <v>24</v>
      </c>
      <c r="B30" s="1">
        <v>296</v>
      </c>
      <c r="C30">
        <v>14.46</v>
      </c>
      <c r="D30">
        <v>10</v>
      </c>
      <c r="E30">
        <f t="shared" si="4"/>
        <v>0.33333333333333331</v>
      </c>
      <c r="F30" s="1">
        <f t="shared" si="5"/>
        <v>1.7361111111111112E-2</v>
      </c>
      <c r="G30">
        <v>500</v>
      </c>
      <c r="H30">
        <v>100</v>
      </c>
      <c r="I30">
        <f t="shared" si="6"/>
        <v>4.166666666666667</v>
      </c>
      <c r="J30" s="2">
        <f t="shared" si="7"/>
        <v>0.66671262944956189</v>
      </c>
      <c r="K30" s="2">
        <f t="shared" si="8"/>
        <v>1.8600000000000002E-2</v>
      </c>
      <c r="L30" s="2">
        <f t="shared" si="9"/>
        <v>1.2500000000000001E-2</v>
      </c>
      <c r="M30" s="1">
        <f t="shared" si="30"/>
        <v>1.4951768488745982E-2</v>
      </c>
      <c r="N30" s="1">
        <f t="shared" si="11"/>
        <v>0.1</v>
      </c>
      <c r="O30" s="1">
        <f t="shared" si="31"/>
        <v>0.11755200000000005</v>
      </c>
      <c r="P30" s="1">
        <f t="shared" si="13"/>
        <v>5.2500000000000008E-4</v>
      </c>
      <c r="Q30" s="1">
        <f t="shared" si="32"/>
        <v>1.7361111111111112E-2</v>
      </c>
      <c r="R30" s="1">
        <v>3885</v>
      </c>
      <c r="S30">
        <v>276.44434296686097</v>
      </c>
      <c r="T30">
        <v>282.45457498763108</v>
      </c>
      <c r="U30">
        <v>2.5135544029816459</v>
      </c>
      <c r="V30">
        <v>2.472689254390243</v>
      </c>
      <c r="W30" s="1">
        <v>9</v>
      </c>
      <c r="X30" s="1">
        <v>0.5</v>
      </c>
      <c r="Y30" s="1">
        <f t="shared" si="15"/>
        <v>7.4671445639187567E-2</v>
      </c>
      <c r="Z30" s="1">
        <f t="shared" si="0"/>
        <v>57.113155241935488</v>
      </c>
      <c r="AA30" s="1">
        <f t="shared" si="33"/>
        <v>26.500735887096774</v>
      </c>
      <c r="AB30" s="1">
        <f>[1]!HeatTransferArea(M30,N30,0.36,P30)</f>
        <v>0.12842421804523763</v>
      </c>
      <c r="AC30" s="1">
        <f>[1]!Convection(M30,Q30,1000,9*10^-4,P30,X30,0.36,7)</f>
        <v>32053.693041096023</v>
      </c>
      <c r="AD30" s="1">
        <f>[1]!PressureDrop(Y30, 1000, 9*10^-4, P30, 0.36,N30)/100/1000</f>
        <v>0.57603971184442149</v>
      </c>
      <c r="AE30" s="1">
        <f t="shared" si="1"/>
        <v>43.558343289526086</v>
      </c>
      <c r="AF30" s="1">
        <f t="shared" si="2"/>
        <v>3192.4638736540473</v>
      </c>
      <c r="AG30" s="1">
        <f t="shared" si="34"/>
        <v>21.907450606791532</v>
      </c>
      <c r="AH30" s="1">
        <f t="shared" si="17"/>
        <v>4.9229592325413726E-3</v>
      </c>
      <c r="AI30" s="1">
        <f t="shared" si="18"/>
        <v>61.031840087941895</v>
      </c>
      <c r="AJ30" s="1">
        <f t="shared" si="19"/>
        <v>67.447916666666671</v>
      </c>
      <c r="AK30" s="1">
        <f t="shared" si="20"/>
        <v>996.09300596838045</v>
      </c>
      <c r="AL30">
        <v>0.96740000000000004</v>
      </c>
      <c r="AM30" s="1">
        <f t="shared" si="21"/>
        <v>4.9229592325413726E-3</v>
      </c>
      <c r="AN30" s="1">
        <f t="shared" si="22"/>
        <v>4.166666666666667</v>
      </c>
      <c r="AO30" s="1">
        <f t="shared" si="23"/>
        <v>803.53957533934727</v>
      </c>
      <c r="AP30" s="1">
        <f t="shared" si="24"/>
        <v>834.57798697701548</v>
      </c>
      <c r="AQ30" s="1">
        <f t="shared" si="25"/>
        <v>325.09895833333337</v>
      </c>
      <c r="AR30" s="1">
        <f t="shared" si="26"/>
        <v>314.50073229166668</v>
      </c>
      <c r="AS30" s="1">
        <f t="shared" si="27"/>
        <v>0.66671262944956189</v>
      </c>
      <c r="AT30" s="1">
        <f t="shared" si="28"/>
        <v>0.98519119825777945</v>
      </c>
      <c r="AU30" s="1">
        <f t="shared" si="29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abSelected="1" workbookViewId="0">
      <selection sqref="A1:XFD1"/>
    </sheetView>
  </sheetViews>
  <sheetFormatPr defaultRowHeight="15" x14ac:dyDescent="0.25"/>
  <sheetData>
    <row r="1" spans="1:23" x14ac:dyDescent="0.25">
      <c r="A1" s="1">
        <v>2.4614796162706863E-2</v>
      </c>
      <c r="B1" s="1">
        <v>1.2307398081353432E-2</v>
      </c>
      <c r="C1" s="1">
        <v>8.2049320542356211E-3</v>
      </c>
      <c r="D1" s="1">
        <v>2.1879818811294988E-2</v>
      </c>
      <c r="E1" s="1">
        <v>1.6409864108471242E-2</v>
      </c>
      <c r="F1" s="1">
        <v>1.2307398081353432E-2</v>
      </c>
      <c r="G1" s="1">
        <v>9.8459184650827453E-3</v>
      </c>
      <c r="H1" s="1">
        <v>3.2819728216942484E-2</v>
      </c>
      <c r="I1" s="1">
        <v>8.2049320542356211E-3</v>
      </c>
      <c r="J1" s="1">
        <v>1.2307398081353432E-2</v>
      </c>
      <c r="K1" s="1">
        <v>7.0327989036305331E-3</v>
      </c>
      <c r="L1" s="1">
        <v>4.9229592325413726E-2</v>
      </c>
      <c r="M1" s="1">
        <v>6.1536990406767158E-3</v>
      </c>
      <c r="N1" s="1">
        <v>8.2049320542356211E-3</v>
      </c>
      <c r="O1" s="1">
        <v>6.1536990406767158E-3</v>
      </c>
      <c r="P1" s="1">
        <v>4.9229592325413726E-3</v>
      </c>
      <c r="Q1" s="1"/>
      <c r="R1" s="1"/>
      <c r="S1" s="1"/>
      <c r="T1" s="1"/>
      <c r="U1" s="1"/>
      <c r="V1" s="1"/>
      <c r="W1" s="1"/>
    </row>
    <row r="2" spans="1:23" x14ac:dyDescent="0.25">
      <c r="A2" s="1">
        <v>16.666666666666668</v>
      </c>
      <c r="B2" s="1">
        <v>16.666666666666668</v>
      </c>
      <c r="C2" s="1">
        <v>16.666666666666668</v>
      </c>
      <c r="D2" s="1">
        <v>8.3333333333333339</v>
      </c>
      <c r="E2" s="1">
        <v>8.3333333333333339</v>
      </c>
      <c r="F2" s="1">
        <v>8.3333333333333339</v>
      </c>
      <c r="G2" s="1">
        <v>8.3333333333333339</v>
      </c>
      <c r="H2" s="1">
        <v>8.3333333333333339</v>
      </c>
      <c r="I2" s="1">
        <v>8.3333333333333339</v>
      </c>
      <c r="J2" s="1">
        <v>8.3333333333333339</v>
      </c>
      <c r="K2" s="1">
        <v>8.3333333333333339</v>
      </c>
      <c r="L2" s="1">
        <v>8.3333333333333339</v>
      </c>
      <c r="M2" s="1">
        <v>8.3333333333333339</v>
      </c>
      <c r="N2" s="1">
        <v>8.3333333333333339</v>
      </c>
      <c r="O2" s="1">
        <v>8.3333333333333339</v>
      </c>
      <c r="P2" s="1">
        <v>8.3333333333333339</v>
      </c>
      <c r="Q2" s="1"/>
      <c r="R2" s="1"/>
      <c r="S2" s="1"/>
      <c r="T2" s="1"/>
      <c r="U2" s="1"/>
      <c r="V2" s="1"/>
      <c r="W2" s="1"/>
    </row>
    <row r="3" spans="1:23" x14ac:dyDescent="0.25">
      <c r="A3" s="1">
        <v>163.19869704860398</v>
      </c>
      <c r="B3" s="1">
        <v>324.20987413189329</v>
      </c>
      <c r="C3" s="1">
        <v>476.48994535588946</v>
      </c>
      <c r="D3" s="1">
        <v>173.21362452703016</v>
      </c>
      <c r="E3" s="1">
        <v>230.68208980878751</v>
      </c>
      <c r="F3" s="1">
        <v>309.00388221785357</v>
      </c>
      <c r="G3" s="1">
        <v>386.5608880185568</v>
      </c>
      <c r="H3" s="1">
        <v>117.10508457558086</v>
      </c>
      <c r="I3" s="1">
        <v>469.16697674887155</v>
      </c>
      <c r="J3" s="1">
        <v>316.12424303201612</v>
      </c>
      <c r="K3" s="1">
        <v>552.18019383447722</v>
      </c>
      <c r="L3" s="1">
        <v>78.423831734541821</v>
      </c>
      <c r="M3" s="1">
        <v>629.48196764916565</v>
      </c>
      <c r="N3" s="1">
        <v>482.20184553822168</v>
      </c>
      <c r="O3" s="1">
        <v>653.3959260155209</v>
      </c>
      <c r="P3" s="1">
        <v>816.65250049590429</v>
      </c>
      <c r="Q3" s="1"/>
      <c r="R3" s="1"/>
      <c r="S3" s="1"/>
      <c r="T3" s="1"/>
      <c r="U3" s="1"/>
      <c r="V3" s="1"/>
      <c r="W3" s="1"/>
    </row>
    <row r="4" spans="1:23" x14ac:dyDescent="0.25">
      <c r="A4" s="1">
        <v>173.29029429457992</v>
      </c>
      <c r="B4" s="1">
        <v>346.57351266501666</v>
      </c>
      <c r="C4" s="1">
        <v>516.28132811509329</v>
      </c>
      <c r="D4" s="1">
        <v>177.90649296808024</v>
      </c>
      <c r="E4" s="1">
        <v>236.85991546066077</v>
      </c>
      <c r="F4" s="1">
        <v>317.74456766794981</v>
      </c>
      <c r="G4" s="1">
        <v>398.8534084754491</v>
      </c>
      <c r="H4" s="1">
        <v>120.78619208100957</v>
      </c>
      <c r="I4" s="1">
        <v>485.92120401354742</v>
      </c>
      <c r="J4" s="1">
        <v>325.81177698272438</v>
      </c>
      <c r="K4" s="1">
        <v>574.1270217283377</v>
      </c>
      <c r="L4" s="1">
        <v>81.668562346749141</v>
      </c>
      <c r="M4" s="1">
        <v>658.60177293249069</v>
      </c>
      <c r="N4" s="1">
        <v>501.47754156631544</v>
      </c>
      <c r="O4" s="1">
        <v>685.9122148464071</v>
      </c>
      <c r="P4" s="1">
        <v>865.57083597981978</v>
      </c>
      <c r="Q4" s="1"/>
      <c r="R4" s="1"/>
      <c r="S4" s="1"/>
      <c r="T4" s="1"/>
      <c r="U4" s="1"/>
      <c r="V4" s="1"/>
      <c r="W4" s="1"/>
    </row>
    <row r="5" spans="1:23" x14ac:dyDescent="0.25">
      <c r="A5" s="1">
        <v>252.48003472222223</v>
      </c>
      <c r="B5" s="1">
        <v>236.96701388888886</v>
      </c>
      <c r="C5" s="1">
        <v>191.55208333333331</v>
      </c>
      <c r="D5" s="1">
        <v>424.921875</v>
      </c>
      <c r="E5" s="1">
        <v>421.32465277777771</v>
      </c>
      <c r="F5" s="1">
        <v>412.33159722222223</v>
      </c>
      <c r="G5" s="1">
        <v>397.71788194444446</v>
      </c>
      <c r="H5" s="1">
        <v>393.89583333333331</v>
      </c>
      <c r="I5" s="1">
        <v>376.80902777777783</v>
      </c>
      <c r="J5" s="1">
        <v>360.84635416666674</v>
      </c>
      <c r="K5" s="1">
        <v>358.1484375</v>
      </c>
      <c r="L5" s="1">
        <v>354.77604166666663</v>
      </c>
      <c r="M5" s="1">
        <v>336.56510416666669</v>
      </c>
      <c r="N5" s="1">
        <v>320.82725694444446</v>
      </c>
      <c r="O5" s="1">
        <v>283.95572916666669</v>
      </c>
      <c r="P5" s="1">
        <v>256.9765625</v>
      </c>
      <c r="Q5" s="1"/>
      <c r="R5" s="1"/>
      <c r="S5" s="1"/>
      <c r="T5" s="1"/>
      <c r="U5" s="1"/>
      <c r="V5" s="1"/>
      <c r="W5" s="1"/>
    </row>
    <row r="6" spans="1:23" x14ac:dyDescent="0.25">
      <c r="A6" s="1">
        <v>242.48182534722224</v>
      </c>
      <c r="B6" s="1">
        <v>228.79165190972222</v>
      </c>
      <c r="C6" s="1">
        <v>185.17339895833334</v>
      </c>
      <c r="D6" s="1">
        <v>408.68985937499997</v>
      </c>
      <c r="E6" s="1">
        <v>406.15696527777777</v>
      </c>
      <c r="F6" s="1">
        <v>398.10615711805559</v>
      </c>
      <c r="G6" s="1">
        <v>384.27501753472222</v>
      </c>
      <c r="H6" s="1">
        <v>376.52502708333333</v>
      </c>
      <c r="I6" s="1">
        <v>364.26128715277775</v>
      </c>
      <c r="J6" s="1">
        <v>348.39715494791676</v>
      </c>
      <c r="K6" s="1">
        <v>346.32953906249998</v>
      </c>
      <c r="L6" s="1">
        <v>333.98616562500001</v>
      </c>
      <c r="M6" s="1">
        <v>325.52576875</v>
      </c>
      <c r="N6" s="1">
        <v>310.14370928819443</v>
      </c>
      <c r="O6" s="1">
        <v>274.64198125000001</v>
      </c>
      <c r="P6" s="1">
        <v>248.59912656249998</v>
      </c>
      <c r="Q6" s="1"/>
      <c r="R6" s="1"/>
      <c r="S6" s="1"/>
      <c r="T6" s="1"/>
      <c r="U6" s="1"/>
      <c r="V6" s="1"/>
      <c r="W6" s="1"/>
    </row>
    <row r="7" spans="1:23" x14ac:dyDescent="0.25">
      <c r="A7" s="1">
        <v>0.66671262944956189</v>
      </c>
      <c r="B7" s="1">
        <v>0.66671262944956189</v>
      </c>
      <c r="C7" s="1">
        <v>0.66671262944956189</v>
      </c>
      <c r="D7" s="1">
        <v>0.66671262944956189</v>
      </c>
      <c r="E7" s="1">
        <v>0.66671262944956189</v>
      </c>
      <c r="F7" s="1">
        <v>0.66671262944956189</v>
      </c>
      <c r="G7" s="1">
        <v>0.66671262944956189</v>
      </c>
      <c r="H7" s="1">
        <v>0.66671262944956189</v>
      </c>
      <c r="I7" s="1">
        <v>0.66671262944956189</v>
      </c>
      <c r="J7" s="1">
        <v>0.66671262944956189</v>
      </c>
      <c r="K7" s="1">
        <v>0.66671262944956189</v>
      </c>
      <c r="L7" s="1">
        <v>0.66671262944956189</v>
      </c>
      <c r="M7" s="1">
        <v>0.66671262944956189</v>
      </c>
      <c r="N7" s="1">
        <v>0.66671262944956189</v>
      </c>
      <c r="O7" s="1">
        <v>0.66671262944956189</v>
      </c>
      <c r="P7" s="1">
        <v>0.66671262944956189</v>
      </c>
      <c r="Q7" s="1"/>
      <c r="R7" s="1"/>
      <c r="S7" s="1"/>
      <c r="T7" s="1"/>
      <c r="U7" s="1"/>
      <c r="V7" s="1"/>
      <c r="W7" s="1"/>
    </row>
    <row r="8" spans="1:23" x14ac:dyDescent="0.25">
      <c r="A8" s="1">
        <v>0.76512428467737637</v>
      </c>
      <c r="B8" s="1">
        <v>0.71811308642026239</v>
      </c>
      <c r="C8" s="1">
        <v>0.58048610021827662</v>
      </c>
      <c r="D8" s="1">
        <v>1.2876980392165995</v>
      </c>
      <c r="E8" s="1">
        <v>1.2767968917946602</v>
      </c>
      <c r="F8" s="1">
        <v>1.2495440232398114</v>
      </c>
      <c r="G8" s="1">
        <v>1.2052581118381824</v>
      </c>
      <c r="H8" s="1">
        <v>1.1936756427023716</v>
      </c>
      <c r="I8" s="1">
        <v>1.1418951924481593</v>
      </c>
      <c r="J8" s="1">
        <v>1.0935213507633028</v>
      </c>
      <c r="K8" s="1">
        <v>1.0853454901968482</v>
      </c>
      <c r="L8" s="1">
        <v>1.0751256644887799</v>
      </c>
      <c r="M8" s="1">
        <v>1.0199386056652116</v>
      </c>
      <c r="N8" s="1">
        <v>0.97224608569422621</v>
      </c>
      <c r="O8" s="1">
        <v>0.86050932461934682</v>
      </c>
      <c r="P8" s="1">
        <v>0.77875071895480075</v>
      </c>
      <c r="Q8" s="1"/>
    </row>
    <row r="9" spans="1:23" x14ac:dyDescent="0.25">
      <c r="A9" s="1">
        <v>20</v>
      </c>
      <c r="B9" s="1">
        <v>40</v>
      </c>
      <c r="C9" s="1">
        <v>60</v>
      </c>
      <c r="D9" s="1">
        <v>22.5</v>
      </c>
      <c r="E9" s="1">
        <v>30</v>
      </c>
      <c r="F9" s="1">
        <v>40</v>
      </c>
      <c r="G9" s="1">
        <v>50</v>
      </c>
      <c r="H9" s="1">
        <v>15</v>
      </c>
      <c r="I9" s="1">
        <v>60</v>
      </c>
      <c r="J9" s="1">
        <v>40</v>
      </c>
      <c r="K9" s="1">
        <v>70</v>
      </c>
      <c r="L9" s="1">
        <v>10</v>
      </c>
      <c r="M9" s="1">
        <v>80</v>
      </c>
      <c r="N9" s="1">
        <v>60</v>
      </c>
      <c r="O9" s="1">
        <v>80</v>
      </c>
      <c r="P9" s="1">
        <v>100</v>
      </c>
    </row>
    <row r="21" spans="1:10" x14ac:dyDescent="0.25">
      <c r="A21">
        <v>2.42</v>
      </c>
      <c r="B21" s="1">
        <v>0.19691836930165491</v>
      </c>
      <c r="C21" s="1">
        <v>8.3333333333333339</v>
      </c>
      <c r="D21" s="1">
        <v>15.799682006286025</v>
      </c>
      <c r="E21" s="1">
        <v>16.469769094673968</v>
      </c>
      <c r="F21" s="1">
        <v>54.407986111111114</v>
      </c>
      <c r="G21" s="1">
        <v>18.433425694444445</v>
      </c>
      <c r="H21" s="1">
        <v>0.66671262944956189</v>
      </c>
      <c r="I21" s="1">
        <v>0.16487985475683445</v>
      </c>
      <c r="J21" s="1">
        <v>2.5</v>
      </c>
    </row>
    <row r="22" spans="1:10" x14ac:dyDescent="0.25">
      <c r="A22">
        <v>9.84</v>
      </c>
      <c r="B22" s="1">
        <v>9.8459184650827453E-2</v>
      </c>
      <c r="C22" s="1">
        <v>8.3333333333333339</v>
      </c>
      <c r="D22" s="1">
        <v>37.58488413825782</v>
      </c>
      <c r="E22" s="1">
        <v>40.430435522558206</v>
      </c>
      <c r="F22" s="1">
        <v>221.22916666666666</v>
      </c>
      <c r="G22" s="1">
        <v>157.05058541666665</v>
      </c>
      <c r="H22" s="1">
        <v>0.66671262944956189</v>
      </c>
      <c r="I22" s="1">
        <v>0.67042056644927728</v>
      </c>
      <c r="J22" s="1">
        <v>5</v>
      </c>
    </row>
    <row r="24" spans="1:10" x14ac:dyDescent="0.25">
      <c r="A24">
        <v>11.23</v>
      </c>
      <c r="B24" s="1">
        <v>2.4614796162706863E-2</v>
      </c>
      <c r="C24" s="1">
        <v>16.666666666666668</v>
      </c>
      <c r="D24" s="1">
        <v>163.19869704860398</v>
      </c>
      <c r="E24" s="1">
        <v>173.29029429457992</v>
      </c>
      <c r="F24" s="1">
        <v>252.48003472222223</v>
      </c>
      <c r="G24" s="1">
        <v>242.48182534722224</v>
      </c>
      <c r="H24" s="1">
        <v>0.66671262944956189</v>
      </c>
      <c r="I24" s="1">
        <v>0.76512428467737637</v>
      </c>
      <c r="J24" s="1">
        <v>20</v>
      </c>
    </row>
    <row r="25" spans="1:10" x14ac:dyDescent="0.25">
      <c r="A25">
        <v>10.54</v>
      </c>
      <c r="B25" s="1">
        <v>1.2307398081353432E-2</v>
      </c>
      <c r="C25" s="1">
        <v>16.666666666666668</v>
      </c>
      <c r="D25" s="1">
        <v>324.20987413189329</v>
      </c>
      <c r="E25" s="1">
        <v>346.57351266501666</v>
      </c>
      <c r="F25" s="1">
        <v>236.96701388888886</v>
      </c>
      <c r="G25" s="1">
        <v>228.79165190972222</v>
      </c>
      <c r="H25" s="1">
        <v>0.66671262944956189</v>
      </c>
      <c r="I25" s="1">
        <v>0.71811308642026239</v>
      </c>
      <c r="J25" s="1">
        <v>40</v>
      </c>
    </row>
    <row r="26" spans="1:10" x14ac:dyDescent="0.25">
      <c r="A26">
        <v>8.52</v>
      </c>
      <c r="B26" s="1">
        <v>8.2049320542356211E-3</v>
      </c>
      <c r="C26" s="1">
        <v>16.666666666666668</v>
      </c>
      <c r="D26" s="1">
        <v>476.48994535588946</v>
      </c>
      <c r="E26" s="1">
        <v>516.28132811509329</v>
      </c>
      <c r="F26" s="1">
        <v>191.55208333333331</v>
      </c>
      <c r="G26" s="1">
        <v>185.17339895833334</v>
      </c>
      <c r="H26" s="1">
        <v>0.66671262944956189</v>
      </c>
      <c r="I26" s="1">
        <v>0.58048610021827662</v>
      </c>
      <c r="J26" s="1">
        <v>60</v>
      </c>
    </row>
    <row r="27" spans="1:10" x14ac:dyDescent="0.25">
      <c r="A27">
        <v>18.899999999999999</v>
      </c>
      <c r="B27" s="1">
        <v>2.1879818811294988E-2</v>
      </c>
      <c r="C27" s="1">
        <v>8.3333333333333339</v>
      </c>
      <c r="D27" s="1">
        <v>173.21362452703016</v>
      </c>
      <c r="E27" s="1">
        <v>177.90649296808024</v>
      </c>
      <c r="F27" s="1">
        <v>424.921875</v>
      </c>
      <c r="G27" s="1">
        <v>408.68985937499997</v>
      </c>
      <c r="H27" s="1">
        <v>0.66671262944956189</v>
      </c>
      <c r="I27" s="1">
        <v>1.2876980392165995</v>
      </c>
      <c r="J27" s="1">
        <v>22.5</v>
      </c>
    </row>
    <row r="28" spans="1:10" x14ac:dyDescent="0.25">
      <c r="A28">
        <v>18.739999999999998</v>
      </c>
      <c r="B28" s="1">
        <v>1.6409864108471242E-2</v>
      </c>
      <c r="C28" s="1">
        <v>8.3333333333333339</v>
      </c>
      <c r="D28" s="1">
        <v>230.68208980878751</v>
      </c>
      <c r="E28" s="1">
        <v>236.85991546066077</v>
      </c>
      <c r="F28" s="1">
        <v>421.32465277777771</v>
      </c>
      <c r="G28" s="1">
        <v>406.15696527777777</v>
      </c>
      <c r="H28" s="1">
        <v>0.66671262944956189</v>
      </c>
      <c r="I28" s="1">
        <v>1.2767968917946602</v>
      </c>
      <c r="J28" s="1">
        <v>30</v>
      </c>
    </row>
    <row r="29" spans="1:10" x14ac:dyDescent="0.25">
      <c r="A29">
        <v>18.34</v>
      </c>
      <c r="B29" s="1">
        <v>1.2307398081353432E-2</v>
      </c>
      <c r="C29" s="1">
        <v>8.3333333333333339</v>
      </c>
      <c r="D29" s="1">
        <v>309.00388221785357</v>
      </c>
      <c r="E29" s="1">
        <v>317.74456766794981</v>
      </c>
      <c r="F29" s="1">
        <v>412.33159722222223</v>
      </c>
      <c r="G29" s="1">
        <v>398.10615711805559</v>
      </c>
      <c r="H29" s="1">
        <v>0.66671262944956189</v>
      </c>
      <c r="I29" s="1">
        <v>1.2495440232398114</v>
      </c>
      <c r="J29" s="1">
        <v>40</v>
      </c>
    </row>
    <row r="30" spans="1:10" x14ac:dyDescent="0.25">
      <c r="A30">
        <v>17.690000000000001</v>
      </c>
      <c r="B30" s="1">
        <v>9.8459184650827453E-3</v>
      </c>
      <c r="C30" s="1">
        <v>8.3333333333333339</v>
      </c>
      <c r="D30" s="1">
        <v>386.5608880185568</v>
      </c>
      <c r="E30" s="1">
        <v>398.8534084754491</v>
      </c>
      <c r="F30" s="1">
        <v>397.71788194444446</v>
      </c>
      <c r="G30" s="1">
        <v>384.27501753472222</v>
      </c>
      <c r="H30" s="1">
        <v>0.66671262944956189</v>
      </c>
      <c r="I30" s="1">
        <v>1.2052581118381824</v>
      </c>
      <c r="J30" s="1">
        <v>50</v>
      </c>
    </row>
    <row r="31" spans="1:10" x14ac:dyDescent="0.25">
      <c r="A31">
        <v>17.52</v>
      </c>
      <c r="B31" s="1">
        <v>3.2819728216942484E-2</v>
      </c>
      <c r="C31" s="1">
        <v>8.3333333333333339</v>
      </c>
      <c r="D31" s="1">
        <v>117.10508457558086</v>
      </c>
      <c r="E31" s="1">
        <v>120.78619208100957</v>
      </c>
      <c r="F31" s="1">
        <v>393.89583333333331</v>
      </c>
      <c r="G31" s="1">
        <v>376.52502708333333</v>
      </c>
      <c r="H31" s="1">
        <v>0.66671262944956189</v>
      </c>
      <c r="I31" s="1">
        <v>1.1936756427023716</v>
      </c>
      <c r="J31" s="1">
        <v>15</v>
      </c>
    </row>
    <row r="32" spans="1:10" x14ac:dyDescent="0.25">
      <c r="A32">
        <v>16.760000000000002</v>
      </c>
      <c r="B32" s="1">
        <v>8.2049320542356211E-3</v>
      </c>
      <c r="C32" s="1">
        <v>8.3333333333333339</v>
      </c>
      <c r="D32" s="1">
        <v>469.16697674887155</v>
      </c>
      <c r="E32" s="1">
        <v>485.92120401354742</v>
      </c>
      <c r="F32" s="1">
        <v>376.80902777777783</v>
      </c>
      <c r="G32" s="1">
        <v>364.26128715277775</v>
      </c>
      <c r="H32" s="1">
        <v>0.66671262944956189</v>
      </c>
      <c r="I32" s="1">
        <v>1.1418951924481593</v>
      </c>
      <c r="J32" s="1">
        <v>60</v>
      </c>
    </row>
    <row r="33" spans="1:10" x14ac:dyDescent="0.25">
      <c r="A33">
        <v>16.05</v>
      </c>
      <c r="B33" s="1">
        <v>1.2307398081353432E-2</v>
      </c>
      <c r="C33" s="1">
        <v>8.3333333333333339</v>
      </c>
      <c r="D33" s="1">
        <v>316.12424303201612</v>
      </c>
      <c r="E33" s="1">
        <v>325.81177698272438</v>
      </c>
      <c r="F33" s="1">
        <v>360.84635416666674</v>
      </c>
      <c r="G33" s="1">
        <v>348.39715494791676</v>
      </c>
      <c r="H33" s="1">
        <v>0.66671262944956189</v>
      </c>
      <c r="I33" s="1">
        <v>1.0935213507633028</v>
      </c>
      <c r="J33" s="1">
        <v>40</v>
      </c>
    </row>
    <row r="34" spans="1:10" x14ac:dyDescent="0.25">
      <c r="A34">
        <v>15.93</v>
      </c>
      <c r="B34" s="1">
        <v>7.0327989036305331E-3</v>
      </c>
      <c r="C34" s="1">
        <v>8.3333333333333339</v>
      </c>
      <c r="D34" s="1">
        <v>552.18019383447722</v>
      </c>
      <c r="E34" s="1">
        <v>574.1270217283377</v>
      </c>
      <c r="F34" s="1">
        <v>358.1484375</v>
      </c>
      <c r="G34" s="1">
        <v>346.32953906249998</v>
      </c>
      <c r="H34" s="1">
        <v>0.66671262944956189</v>
      </c>
      <c r="I34" s="1">
        <v>1.0853454901968482</v>
      </c>
      <c r="J34" s="1">
        <v>70</v>
      </c>
    </row>
    <row r="35" spans="1:10" x14ac:dyDescent="0.25"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>
        <v>15.86</v>
      </c>
      <c r="B36" s="1">
        <v>2.4614796162706863E-2</v>
      </c>
      <c r="C36" s="1">
        <v>8.3333333333333339</v>
      </c>
      <c r="D36" s="1">
        <v>158.22630004062395</v>
      </c>
      <c r="E36" s="1">
        <v>163.25520322048976</v>
      </c>
      <c r="F36" s="1">
        <v>356.57465277777771</v>
      </c>
      <c r="G36" s="1">
        <v>342.48995399305551</v>
      </c>
      <c r="H36" s="1">
        <v>0.66671262944956189</v>
      </c>
      <c r="I36" s="1">
        <v>1.0805762381997497</v>
      </c>
      <c r="J36" s="1">
        <v>20</v>
      </c>
    </row>
    <row r="37" spans="1:10" x14ac:dyDescent="0.25"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>
        <v>15.78</v>
      </c>
      <c r="B38" s="1">
        <v>4.9229592325413726E-2</v>
      </c>
      <c r="C38" s="1">
        <v>8.3333333333333339</v>
      </c>
      <c r="D38" s="1">
        <v>78.423831734541821</v>
      </c>
      <c r="E38" s="1">
        <v>81.668562346749141</v>
      </c>
      <c r="F38" s="1">
        <v>354.77604166666663</v>
      </c>
      <c r="G38" s="1">
        <v>333.98616562500001</v>
      </c>
      <c r="H38" s="1">
        <v>0.66671262944956189</v>
      </c>
      <c r="I38" s="1">
        <v>1.0751256644887799</v>
      </c>
      <c r="J38" s="1">
        <v>10</v>
      </c>
    </row>
    <row r="39" spans="1:10" x14ac:dyDescent="0.25">
      <c r="A39">
        <v>14.97</v>
      </c>
      <c r="B39" s="1">
        <v>6.1536990406767158E-3</v>
      </c>
      <c r="C39" s="1">
        <v>8.3333333333333339</v>
      </c>
      <c r="D39" s="1">
        <v>629.48196764916565</v>
      </c>
      <c r="E39" s="1">
        <v>658.60177293249069</v>
      </c>
      <c r="F39" s="1">
        <v>336.56510416666669</v>
      </c>
      <c r="G39" s="1">
        <v>325.52576875</v>
      </c>
      <c r="H39" s="1">
        <v>0.66671262944956189</v>
      </c>
      <c r="I39" s="1">
        <v>1.0199386056652116</v>
      </c>
      <c r="J39" s="1">
        <v>80</v>
      </c>
    </row>
    <row r="40" spans="1:10" x14ac:dyDescent="0.25">
      <c r="A40">
        <v>14.27</v>
      </c>
      <c r="B40" s="1">
        <v>8.2049320542356211E-3</v>
      </c>
      <c r="C40" s="1">
        <v>8.3333333333333339</v>
      </c>
      <c r="D40" s="1">
        <v>482.20184553822168</v>
      </c>
      <c r="E40" s="1">
        <v>501.47754156631544</v>
      </c>
      <c r="F40" s="1">
        <v>320.82725694444446</v>
      </c>
      <c r="G40" s="1">
        <v>310.14370928819443</v>
      </c>
      <c r="H40" s="1">
        <v>0.66671262944956189</v>
      </c>
      <c r="I40" s="1">
        <v>0.97224608569422621</v>
      </c>
      <c r="J40" s="1">
        <v>60</v>
      </c>
    </row>
    <row r="41" spans="1:10" x14ac:dyDescent="0.25">
      <c r="A41">
        <v>12.63</v>
      </c>
      <c r="B41" s="1">
        <v>6.1536990406767158E-3</v>
      </c>
      <c r="C41" s="1">
        <v>8.3333333333333339</v>
      </c>
      <c r="D41" s="1">
        <v>653.3959260155209</v>
      </c>
      <c r="E41" s="1">
        <v>685.9122148464071</v>
      </c>
      <c r="F41" s="1">
        <v>283.95572916666669</v>
      </c>
      <c r="G41" s="1">
        <v>274.64198125000001</v>
      </c>
      <c r="H41" s="1">
        <v>0.66671262944956189</v>
      </c>
      <c r="I41" s="1">
        <v>0.86050932461934682</v>
      </c>
      <c r="J41" s="1">
        <v>80</v>
      </c>
    </row>
    <row r="42" spans="1:10" x14ac:dyDescent="0.25">
      <c r="A42">
        <v>11.43</v>
      </c>
      <c r="B42" s="1">
        <v>4.9229592325413726E-3</v>
      </c>
      <c r="C42" s="1">
        <v>8.3333333333333339</v>
      </c>
      <c r="D42" s="1">
        <v>816.65250049590429</v>
      </c>
      <c r="E42" s="1">
        <v>865.57083597981978</v>
      </c>
      <c r="F42" s="1">
        <v>256.9765625</v>
      </c>
      <c r="G42" s="1">
        <v>248.59912656249998</v>
      </c>
      <c r="H42" s="1">
        <v>0.66671262944956189</v>
      </c>
      <c r="I42" s="1">
        <v>0.77875071895480075</v>
      </c>
      <c r="J42" s="1">
        <v>100</v>
      </c>
    </row>
    <row r="43" spans="1:10" x14ac:dyDescent="0.25">
      <c r="A43">
        <v>19.149999999999999</v>
      </c>
      <c r="B43" s="1">
        <v>1.2307398081353432E-2</v>
      </c>
      <c r="C43" s="1">
        <v>4.166666666666667</v>
      </c>
      <c r="D43" s="1">
        <v>301.14933153179061</v>
      </c>
      <c r="E43" s="1">
        <v>307.44919266919794</v>
      </c>
      <c r="F43" s="1">
        <v>430.54253472222223</v>
      </c>
      <c r="G43" s="1">
        <v>415.68881727430562</v>
      </c>
      <c r="H43" s="1">
        <v>0.66671262944956189</v>
      </c>
      <c r="I43" s="1">
        <v>1.30473108206338</v>
      </c>
      <c r="J43" s="1">
        <v>40</v>
      </c>
    </row>
    <row r="44" spans="1:10" x14ac:dyDescent="0.25">
      <c r="A44">
        <v>18.52</v>
      </c>
      <c r="B44" s="1">
        <v>2.4614796162706863E-2</v>
      </c>
      <c r="C44" s="1">
        <v>4.166666666666667</v>
      </c>
      <c r="D44" s="1">
        <v>152.72886534796518</v>
      </c>
      <c r="E44" s="1">
        <v>156.0420888236045</v>
      </c>
      <c r="F44" s="1">
        <v>416.37847222222223</v>
      </c>
      <c r="G44" s="1">
        <v>399.97316041666664</v>
      </c>
      <c r="H44" s="1">
        <v>0.66671262944956189</v>
      </c>
      <c r="I44" s="1">
        <v>1.2618078140894933</v>
      </c>
      <c r="J44" s="1">
        <v>20</v>
      </c>
    </row>
    <row r="45" spans="1:10" x14ac:dyDescent="0.25">
      <c r="A45">
        <v>17.309999999999999</v>
      </c>
      <c r="B45" s="1">
        <v>8.2049320542356211E-3</v>
      </c>
      <c r="C45" s="1">
        <v>4.166666666666667</v>
      </c>
      <c r="D45" s="1">
        <v>467.94966826898826</v>
      </c>
      <c r="E45" s="1">
        <v>479.63998583748599</v>
      </c>
      <c r="F45" s="1">
        <v>389.17447916666663</v>
      </c>
      <c r="G45" s="1">
        <v>376.25388645833328</v>
      </c>
      <c r="H45" s="1">
        <v>0.66671262944956189</v>
      </c>
      <c r="I45" s="1">
        <v>1.1793678867110762</v>
      </c>
      <c r="J45" s="1">
        <v>60</v>
      </c>
    </row>
    <row r="46" spans="1:10" x14ac:dyDescent="0.25">
      <c r="A46">
        <v>15.31</v>
      </c>
      <c r="B46" s="1">
        <v>6.1536990406767158E-3</v>
      </c>
      <c r="C46" s="1">
        <v>4.166666666666667</v>
      </c>
      <c r="D46" s="1">
        <v>641.6572614300029</v>
      </c>
      <c r="E46" s="1">
        <v>662.8157601427622</v>
      </c>
      <c r="F46" s="1">
        <v>344.20920138888891</v>
      </c>
      <c r="G46" s="1">
        <v>332.91913958333333</v>
      </c>
      <c r="H46" s="1">
        <v>0.66671262944956189</v>
      </c>
      <c r="I46" s="1">
        <v>1.0431035439368328</v>
      </c>
      <c r="J46" s="1">
        <v>80</v>
      </c>
    </row>
    <row r="47" spans="1:10" x14ac:dyDescent="0.25">
      <c r="A47">
        <v>14.46</v>
      </c>
      <c r="B47" s="1">
        <v>4.9229592325413726E-3</v>
      </c>
      <c r="C47" s="1">
        <v>4.166666666666667</v>
      </c>
      <c r="D47" s="1">
        <v>803.53957533934727</v>
      </c>
      <c r="E47" s="1">
        <v>834.57798697701548</v>
      </c>
      <c r="F47" s="1">
        <v>325.09895833333337</v>
      </c>
      <c r="G47" s="1">
        <v>314.50073229166668</v>
      </c>
      <c r="H47" s="1">
        <v>0.66671262944956189</v>
      </c>
      <c r="I47" s="1">
        <v>0.98519119825777945</v>
      </c>
      <c r="J47" s="1">
        <v>100</v>
      </c>
    </row>
    <row r="48" spans="1:10" x14ac:dyDescent="0.25"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>
        <v>1.52</v>
      </c>
      <c r="B49" s="1">
        <v>6.1536990406767158E-3</v>
      </c>
      <c r="C49" s="1">
        <v>16.666666666666668</v>
      </c>
      <c r="D49" s="1">
        <v>545.34143377942939</v>
      </c>
      <c r="E49" s="1">
        <v>572.68051201321202</v>
      </c>
      <c r="F49" s="1">
        <v>34.173611111111114</v>
      </c>
      <c r="G49" s="1">
        <v>33.04929930555555</v>
      </c>
      <c r="H49" s="1">
        <v>0.66671262944956189</v>
      </c>
      <c r="I49" s="1">
        <v>0.10356090050842494</v>
      </c>
      <c r="J49" s="1">
        <v>80</v>
      </c>
    </row>
    <row r="50" spans="1:10" x14ac:dyDescent="0.25">
      <c r="A50">
        <v>1.07</v>
      </c>
      <c r="B50" s="1">
        <v>1.2307398081353432E-2</v>
      </c>
      <c r="C50" s="1">
        <v>24.625</v>
      </c>
      <c r="D50" s="1">
        <v>241.68764227918612</v>
      </c>
      <c r="E50" s="1">
        <v>252.92563756277616</v>
      </c>
      <c r="F50" s="1">
        <v>24.056423611111114</v>
      </c>
      <c r="G50" s="1">
        <v>23.214448784722222</v>
      </c>
      <c r="H50" s="1">
        <v>0.66671262944956189</v>
      </c>
      <c r="I50" s="1">
        <v>7.290142338422019E-2</v>
      </c>
      <c r="J50" s="1">
        <v>40</v>
      </c>
    </row>
    <row r="51" spans="1:10" x14ac:dyDescent="0.25">
      <c r="A51">
        <v>0.9</v>
      </c>
      <c r="B51" s="1">
        <v>4.9229592325413726E-3</v>
      </c>
      <c r="C51" s="1">
        <v>15.416666666666666</v>
      </c>
      <c r="D51" s="1">
        <v>687.35059061656898</v>
      </c>
      <c r="E51" s="1">
        <v>717.5517334073844</v>
      </c>
      <c r="F51" s="1">
        <v>20.234375</v>
      </c>
      <c r="G51" s="1">
        <v>19.572710937500002</v>
      </c>
      <c r="H51" s="1">
        <v>0.66671262944956189</v>
      </c>
      <c r="I51" s="1">
        <v>6.131895424840951E-2</v>
      </c>
      <c r="J51" s="1">
        <v>100</v>
      </c>
    </row>
    <row r="52" spans="1:10" x14ac:dyDescent="0.25">
      <c r="A52">
        <v>0.26</v>
      </c>
      <c r="B52" s="1">
        <v>8.2049320542356211E-3</v>
      </c>
      <c r="C52" s="1">
        <v>21.666666666666668</v>
      </c>
      <c r="D52" s="1">
        <v>239.83980528645654</v>
      </c>
      <c r="E52" s="1">
        <v>250.30025116369453</v>
      </c>
      <c r="F52" s="1">
        <v>5.8454861111111116</v>
      </c>
      <c r="G52" s="1">
        <v>5.6455704861111116</v>
      </c>
      <c r="H52" s="1">
        <v>0.66671262944956189</v>
      </c>
      <c r="I52" s="1">
        <v>1.7714364560651636E-2</v>
      </c>
      <c r="J52" s="1">
        <v>60</v>
      </c>
    </row>
    <row r="53" spans="1:10" x14ac:dyDescent="0.25">
      <c r="A53">
        <v>0.19</v>
      </c>
      <c r="B53" s="1">
        <v>2.4614796162706863E-2</v>
      </c>
      <c r="C53" s="1">
        <v>26.291666666666668</v>
      </c>
      <c r="D53" s="1">
        <v>37.447962586948655</v>
      </c>
      <c r="E53" s="1">
        <v>39.082331957875994</v>
      </c>
      <c r="F53" s="1">
        <v>4.2717013888888893</v>
      </c>
      <c r="G53" s="1">
        <v>4.0200981770833337</v>
      </c>
      <c r="H53" s="1">
        <v>0.66671262944956189</v>
      </c>
      <c r="I53" s="1">
        <v>1.2945112563553117E-2</v>
      </c>
      <c r="J53" s="1">
        <v>20</v>
      </c>
    </row>
  </sheetData>
  <sortState ref="A26:J47">
    <sortCondition descending="1" ref="C26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2" sqref="A2:J30"/>
    </sheetView>
  </sheetViews>
  <sheetFormatPr defaultRowHeight="15" x14ac:dyDescent="0.25"/>
  <cols>
    <col min="4" max="4" width="12.42578125" customWidth="1"/>
    <col min="5" max="5" width="14.140625" customWidth="1"/>
  </cols>
  <sheetData>
    <row r="1" spans="1:10" x14ac:dyDescent="0.25">
      <c r="A1" s="1" t="s">
        <v>0</v>
      </c>
      <c r="B1" s="1" t="s">
        <v>22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33</v>
      </c>
      <c r="I1" s="1" t="s">
        <v>32</v>
      </c>
      <c r="J1" s="1" t="s">
        <v>44</v>
      </c>
    </row>
    <row r="2" spans="1:10" x14ac:dyDescent="0.25">
      <c r="A2">
        <v>2.42</v>
      </c>
      <c r="B2" s="1">
        <v>0.19691836930165491</v>
      </c>
      <c r="C2" s="1">
        <v>8.3333333333333339</v>
      </c>
      <c r="D2" s="1">
        <v>15.799682006286025</v>
      </c>
      <c r="E2" s="1">
        <v>16.469769094673968</v>
      </c>
      <c r="F2" s="1">
        <v>54.407986111111114</v>
      </c>
      <c r="G2" s="1">
        <v>18.433425694444445</v>
      </c>
      <c r="H2" s="1">
        <v>0.66671262944956189</v>
      </c>
      <c r="I2" s="1">
        <v>0.16487985475683445</v>
      </c>
      <c r="J2" s="1">
        <v>2.5</v>
      </c>
    </row>
    <row r="3" spans="1:10" x14ac:dyDescent="0.25">
      <c r="A3">
        <v>9.84</v>
      </c>
      <c r="B3" s="1">
        <v>9.8459184650827453E-2</v>
      </c>
      <c r="C3" s="1">
        <v>8.3333333333333339</v>
      </c>
      <c r="D3" s="1">
        <v>37.58488413825782</v>
      </c>
      <c r="E3" s="1">
        <v>40.430435522558206</v>
      </c>
      <c r="F3" s="1">
        <v>221.22916666666666</v>
      </c>
      <c r="G3" s="1">
        <v>157.05058541666665</v>
      </c>
      <c r="H3" s="1">
        <v>0.66671262944956189</v>
      </c>
      <c r="I3" s="1">
        <v>0.67042056644927728</v>
      </c>
      <c r="J3" s="1">
        <v>5</v>
      </c>
    </row>
    <row r="4" spans="1:10" x14ac:dyDescent="0.25">
      <c r="A4">
        <v>15.78</v>
      </c>
      <c r="B4" s="1">
        <v>4.9229592325413726E-2</v>
      </c>
      <c r="C4" s="1">
        <v>8.3333333333333339</v>
      </c>
      <c r="D4" s="1">
        <v>78.423831734541821</v>
      </c>
      <c r="E4" s="1">
        <v>81.668562346749141</v>
      </c>
      <c r="F4" s="1">
        <v>354.77604166666663</v>
      </c>
      <c r="G4" s="1">
        <v>333.98616562500001</v>
      </c>
      <c r="H4" s="1">
        <v>0.66671262944956189</v>
      </c>
      <c r="I4" s="1">
        <v>1.0751256644887799</v>
      </c>
      <c r="J4" s="1">
        <v>10</v>
      </c>
    </row>
    <row r="5" spans="1:10" x14ac:dyDescent="0.25">
      <c r="A5">
        <v>17.52</v>
      </c>
      <c r="B5" s="1">
        <v>3.2819728216942484E-2</v>
      </c>
      <c r="C5" s="1">
        <v>8.3333333333333339</v>
      </c>
      <c r="D5" s="1">
        <v>117.10508457558086</v>
      </c>
      <c r="E5" s="1">
        <v>120.78619208100957</v>
      </c>
      <c r="F5" s="1">
        <v>393.89583333333331</v>
      </c>
      <c r="G5" s="1">
        <v>376.52502708333333</v>
      </c>
      <c r="H5" s="1">
        <v>0.66671262944956189</v>
      </c>
      <c r="I5" s="1">
        <v>1.1936756427023716</v>
      </c>
      <c r="J5" s="1">
        <v>15</v>
      </c>
    </row>
    <row r="6" spans="1:10" x14ac:dyDescent="0.25">
      <c r="A6">
        <v>18.899999999999999</v>
      </c>
      <c r="B6" s="1">
        <v>2.1879818811294988E-2</v>
      </c>
      <c r="C6" s="1">
        <v>8.3333333333333339</v>
      </c>
      <c r="D6" s="1">
        <v>173.21362452703016</v>
      </c>
      <c r="E6" s="1">
        <v>177.90649296808024</v>
      </c>
      <c r="F6" s="1">
        <v>424.921875</v>
      </c>
      <c r="G6" s="1">
        <v>408.68985937499997</v>
      </c>
      <c r="H6" s="1">
        <v>0.66671262944956189</v>
      </c>
      <c r="I6" s="1">
        <v>1.2876980392165995</v>
      </c>
      <c r="J6" s="1">
        <v>22.5</v>
      </c>
    </row>
    <row r="7" spans="1:10" x14ac:dyDescent="0.25">
      <c r="A7">
        <v>18.739999999999998</v>
      </c>
      <c r="B7" s="1">
        <v>1.6409864108471242E-2</v>
      </c>
      <c r="C7" s="1">
        <v>8.3333333333333339</v>
      </c>
      <c r="D7" s="1">
        <v>230.68208980878751</v>
      </c>
      <c r="E7" s="1">
        <v>236.85991546066077</v>
      </c>
      <c r="F7" s="1">
        <v>421.32465277777771</v>
      </c>
      <c r="G7" s="1">
        <v>406.15696527777777</v>
      </c>
      <c r="H7" s="1">
        <v>0.66671262944956189</v>
      </c>
      <c r="I7" s="1">
        <v>1.2767968917946602</v>
      </c>
      <c r="J7" s="1">
        <v>30</v>
      </c>
    </row>
    <row r="8" spans="1:10" x14ac:dyDescent="0.25">
      <c r="A8">
        <v>18.34</v>
      </c>
      <c r="B8" s="1">
        <v>1.2307398081353432E-2</v>
      </c>
      <c r="C8" s="1">
        <v>8.3333333333333339</v>
      </c>
      <c r="D8" s="1">
        <v>309.00388221785357</v>
      </c>
      <c r="E8" s="1">
        <v>317.74456766794981</v>
      </c>
      <c r="F8" s="1">
        <v>412.33159722222223</v>
      </c>
      <c r="G8" s="1">
        <v>398.10615711805559</v>
      </c>
      <c r="H8" s="1">
        <v>0.66671262944956189</v>
      </c>
      <c r="I8" s="1">
        <v>1.2495440232398114</v>
      </c>
      <c r="J8" s="1">
        <v>40</v>
      </c>
    </row>
    <row r="9" spans="1:10" x14ac:dyDescent="0.25">
      <c r="A9">
        <v>17.690000000000001</v>
      </c>
      <c r="B9" s="1">
        <v>9.8459184650827453E-3</v>
      </c>
      <c r="C9" s="1">
        <v>8.3333333333333339</v>
      </c>
      <c r="D9" s="1">
        <v>386.5608880185568</v>
      </c>
      <c r="E9" s="1">
        <v>398.8534084754491</v>
      </c>
      <c r="F9" s="1">
        <v>397.71788194444446</v>
      </c>
      <c r="G9" s="1">
        <v>384.27501753472222</v>
      </c>
      <c r="H9" s="1">
        <v>0.66671262944956189</v>
      </c>
      <c r="I9" s="1">
        <v>1.2052581118381824</v>
      </c>
      <c r="J9" s="1">
        <v>50</v>
      </c>
    </row>
    <row r="10" spans="1:10" x14ac:dyDescent="0.25">
      <c r="A10">
        <v>16.760000000000002</v>
      </c>
      <c r="B10" s="1">
        <v>8.2049320542356211E-3</v>
      </c>
      <c r="C10" s="1">
        <v>8.3333333333333339</v>
      </c>
      <c r="D10" s="1">
        <v>469.16697674887155</v>
      </c>
      <c r="E10" s="1">
        <v>485.92120401354742</v>
      </c>
      <c r="F10" s="1">
        <v>376.80902777777783</v>
      </c>
      <c r="G10" s="1">
        <v>364.26128715277775</v>
      </c>
      <c r="H10" s="1">
        <v>0.66671262944956189</v>
      </c>
      <c r="I10" s="1">
        <v>1.1418951924481593</v>
      </c>
      <c r="J10" s="1">
        <v>60</v>
      </c>
    </row>
    <row r="11" spans="1:10" x14ac:dyDescent="0.25">
      <c r="A11">
        <v>15.93</v>
      </c>
      <c r="B11" s="1">
        <v>7.0327989036305331E-3</v>
      </c>
      <c r="C11" s="1">
        <v>8.3333333333333339</v>
      </c>
      <c r="D11" s="1">
        <v>552.18019383447722</v>
      </c>
      <c r="E11" s="1">
        <v>574.1270217283377</v>
      </c>
      <c r="F11" s="1">
        <v>358.1484375</v>
      </c>
      <c r="G11" s="1">
        <v>346.32953906249998</v>
      </c>
      <c r="H11" s="1">
        <v>0.66671262944956189</v>
      </c>
      <c r="I11" s="1">
        <v>1.0853454901968482</v>
      </c>
      <c r="J11" s="1">
        <v>70</v>
      </c>
    </row>
    <row r="12" spans="1:10" x14ac:dyDescent="0.25">
      <c r="A12">
        <v>14.97</v>
      </c>
      <c r="B12" s="1">
        <v>6.1536990406767158E-3</v>
      </c>
      <c r="C12" s="1">
        <v>8.3333333333333339</v>
      </c>
      <c r="D12" s="1">
        <v>629.48196764916565</v>
      </c>
      <c r="E12" s="1">
        <v>658.60177293249069</v>
      </c>
      <c r="F12" s="1">
        <v>336.56510416666669</v>
      </c>
      <c r="G12" s="1">
        <v>325.52576875</v>
      </c>
      <c r="H12" s="1">
        <v>0.66671262944956189</v>
      </c>
      <c r="I12" s="1">
        <v>1.0199386056652116</v>
      </c>
      <c r="J12" s="1">
        <v>80</v>
      </c>
    </row>
    <row r="13" spans="1:10" x14ac:dyDescent="0.25">
      <c r="A13">
        <v>0.19</v>
      </c>
      <c r="B13" s="1">
        <v>2.4614796162706863E-2</v>
      </c>
      <c r="C13" s="1">
        <v>26.291666666666668</v>
      </c>
      <c r="D13" s="1">
        <v>37.447962586948655</v>
      </c>
      <c r="E13" s="1">
        <v>39.082331957875994</v>
      </c>
      <c r="F13" s="1">
        <v>4.2717013888888893</v>
      </c>
      <c r="G13" s="1">
        <v>4.0200981770833337</v>
      </c>
      <c r="H13" s="1">
        <v>0.66671262944956189</v>
      </c>
      <c r="I13" s="1">
        <v>1.2945112563553117E-2</v>
      </c>
      <c r="J13" s="1">
        <v>20</v>
      </c>
    </row>
    <row r="14" spans="1:10" x14ac:dyDescent="0.25">
      <c r="A14">
        <v>11.23</v>
      </c>
      <c r="B14" s="1">
        <v>2.4614796162706863E-2</v>
      </c>
      <c r="C14" s="1">
        <v>16.666666666666668</v>
      </c>
      <c r="D14" s="1">
        <v>163.19869704860398</v>
      </c>
      <c r="E14" s="1">
        <v>173.29029429457992</v>
      </c>
      <c r="F14" s="1">
        <v>252.48003472222223</v>
      </c>
      <c r="G14" s="1">
        <v>242.48182534722224</v>
      </c>
      <c r="H14" s="1">
        <v>0.66671262944956189</v>
      </c>
      <c r="I14" s="1">
        <v>0.76512428467737637</v>
      </c>
      <c r="J14" s="1">
        <v>20</v>
      </c>
    </row>
    <row r="15" spans="1:10" x14ac:dyDescent="0.25">
      <c r="A15">
        <v>15.86</v>
      </c>
      <c r="B15" s="1">
        <v>2.4614796162706863E-2</v>
      </c>
      <c r="C15" s="1">
        <v>8.3333333333333339</v>
      </c>
      <c r="D15" s="1">
        <v>158.22630004062395</v>
      </c>
      <c r="E15" s="1">
        <v>163.25520322048976</v>
      </c>
      <c r="F15" s="1">
        <v>356.57465277777771</v>
      </c>
      <c r="G15" s="1">
        <v>342.48995399305551</v>
      </c>
      <c r="H15" s="1">
        <v>0.66671262944956189</v>
      </c>
      <c r="I15" s="1">
        <v>1.0805762381997497</v>
      </c>
      <c r="J15" s="1">
        <v>20</v>
      </c>
    </row>
    <row r="16" spans="1:10" x14ac:dyDescent="0.25">
      <c r="A16">
        <v>18.52</v>
      </c>
      <c r="B16" s="1">
        <v>2.4614796162706863E-2</v>
      </c>
      <c r="C16" s="1">
        <v>4.166666666666667</v>
      </c>
      <c r="D16" s="1">
        <v>152.72886534796518</v>
      </c>
      <c r="E16" s="1">
        <v>156.0420888236045</v>
      </c>
      <c r="F16" s="1">
        <v>416.37847222222223</v>
      </c>
      <c r="G16" s="1">
        <v>399.97316041666664</v>
      </c>
      <c r="H16" s="1">
        <v>0.66671262944956189</v>
      </c>
      <c r="I16" s="1">
        <v>1.2618078140894933</v>
      </c>
      <c r="J16" s="1">
        <v>20</v>
      </c>
    </row>
    <row r="17" spans="1:10" x14ac:dyDescent="0.25">
      <c r="A17">
        <v>1.07</v>
      </c>
      <c r="B17" s="1">
        <v>1.2307398081353432E-2</v>
      </c>
      <c r="C17" s="1">
        <v>24.625</v>
      </c>
      <c r="D17" s="1">
        <v>241.68764227918612</v>
      </c>
      <c r="E17" s="1">
        <v>252.92563756277616</v>
      </c>
      <c r="F17" s="1">
        <v>24.056423611111114</v>
      </c>
      <c r="G17" s="1">
        <v>23.214448784722222</v>
      </c>
      <c r="H17" s="1">
        <v>0.66671262944956189</v>
      </c>
      <c r="I17" s="1">
        <v>7.290142338422019E-2</v>
      </c>
      <c r="J17" s="1">
        <v>40</v>
      </c>
    </row>
    <row r="18" spans="1:10" x14ac:dyDescent="0.25">
      <c r="A18">
        <v>10.54</v>
      </c>
      <c r="B18" s="1">
        <v>1.2307398081353432E-2</v>
      </c>
      <c r="C18" s="1">
        <v>16.666666666666668</v>
      </c>
      <c r="D18" s="1">
        <v>324.20987413189329</v>
      </c>
      <c r="E18" s="1">
        <v>346.57351266501666</v>
      </c>
      <c r="F18" s="1">
        <v>236.96701388888886</v>
      </c>
      <c r="G18" s="1">
        <v>228.79165190972222</v>
      </c>
      <c r="H18" s="1">
        <v>0.66671262944956189</v>
      </c>
      <c r="I18" s="1">
        <v>0.71811308642026239</v>
      </c>
      <c r="J18" s="1">
        <v>40</v>
      </c>
    </row>
    <row r="19" spans="1:10" x14ac:dyDescent="0.25">
      <c r="A19">
        <v>16.05</v>
      </c>
      <c r="B19" s="1">
        <v>1.2307398081353432E-2</v>
      </c>
      <c r="C19" s="1">
        <v>8.3333333333333339</v>
      </c>
      <c r="D19" s="1">
        <v>316.12424303201612</v>
      </c>
      <c r="E19" s="1">
        <v>325.81177698272438</v>
      </c>
      <c r="F19" s="1">
        <v>360.84635416666674</v>
      </c>
      <c r="G19" s="1">
        <v>348.39715494791676</v>
      </c>
      <c r="H19" s="1">
        <v>0.66671262944956189</v>
      </c>
      <c r="I19" s="1">
        <v>1.0935213507633028</v>
      </c>
      <c r="J19" s="1">
        <v>40</v>
      </c>
    </row>
    <row r="20" spans="1:10" x14ac:dyDescent="0.25">
      <c r="A20">
        <v>19.149999999999999</v>
      </c>
      <c r="B20" s="1">
        <v>1.2307398081353432E-2</v>
      </c>
      <c r="C20" s="1">
        <v>4.166666666666667</v>
      </c>
      <c r="D20" s="1">
        <v>301.14933153179061</v>
      </c>
      <c r="E20" s="1">
        <v>307.44919266919794</v>
      </c>
      <c r="F20" s="1">
        <v>430.54253472222223</v>
      </c>
      <c r="G20" s="1">
        <v>415.68881727430562</v>
      </c>
      <c r="H20" s="1">
        <v>0.66671262944956189</v>
      </c>
      <c r="I20" s="1">
        <v>1.30473108206338</v>
      </c>
      <c r="J20" s="1">
        <v>40</v>
      </c>
    </row>
    <row r="21" spans="1:10" x14ac:dyDescent="0.25">
      <c r="A21">
        <v>0.26</v>
      </c>
      <c r="B21" s="1">
        <v>8.2049320542356211E-3</v>
      </c>
      <c r="C21" s="1">
        <v>21.666666666666668</v>
      </c>
      <c r="D21" s="1">
        <v>239.83980528645654</v>
      </c>
      <c r="E21" s="1">
        <v>250.30025116369453</v>
      </c>
      <c r="F21" s="1">
        <v>5.8454861111111116</v>
      </c>
      <c r="G21" s="1">
        <v>5.6455704861111116</v>
      </c>
      <c r="H21" s="1">
        <v>0.66671262944956189</v>
      </c>
      <c r="I21" s="1">
        <v>1.7714364560651636E-2</v>
      </c>
      <c r="J21" s="1">
        <v>60</v>
      </c>
    </row>
    <row r="22" spans="1:10" x14ac:dyDescent="0.25">
      <c r="A22">
        <v>8.52</v>
      </c>
      <c r="B22" s="1">
        <v>8.2049320542356211E-3</v>
      </c>
      <c r="C22" s="1">
        <v>16.666666666666668</v>
      </c>
      <c r="D22" s="1">
        <v>476.48994535588946</v>
      </c>
      <c r="E22" s="1">
        <v>516.28132811509329</v>
      </c>
      <c r="F22" s="1">
        <v>191.55208333333331</v>
      </c>
      <c r="G22" s="1">
        <v>185.17339895833334</v>
      </c>
      <c r="H22" s="1">
        <v>0.66671262944956189</v>
      </c>
      <c r="I22" s="1">
        <v>0.58048610021827662</v>
      </c>
      <c r="J22" s="1">
        <v>60</v>
      </c>
    </row>
    <row r="23" spans="1:10" x14ac:dyDescent="0.25">
      <c r="A23">
        <v>14.27</v>
      </c>
      <c r="B23" s="1">
        <v>8.2049320542356211E-3</v>
      </c>
      <c r="C23" s="1">
        <v>8.3333333333333339</v>
      </c>
      <c r="D23" s="1">
        <v>482.20184553822168</v>
      </c>
      <c r="E23" s="1">
        <v>501.47754156631544</v>
      </c>
      <c r="F23" s="1">
        <v>320.82725694444446</v>
      </c>
      <c r="G23" s="1">
        <v>310.14370928819443</v>
      </c>
      <c r="H23" s="1">
        <v>0.66671262944956189</v>
      </c>
      <c r="I23" s="1">
        <v>0.97224608569422621</v>
      </c>
      <c r="J23" s="1">
        <v>60</v>
      </c>
    </row>
    <row r="24" spans="1:10" x14ac:dyDescent="0.25">
      <c r="A24">
        <v>17.309999999999999</v>
      </c>
      <c r="B24" s="1">
        <v>8.2049320542356211E-3</v>
      </c>
      <c r="C24" s="1">
        <v>4.166666666666667</v>
      </c>
      <c r="D24" s="1">
        <v>467.94966826898826</v>
      </c>
      <c r="E24" s="1">
        <v>479.63998583748599</v>
      </c>
      <c r="F24" s="1">
        <v>389.17447916666663</v>
      </c>
      <c r="G24" s="1">
        <v>376.25388645833328</v>
      </c>
      <c r="H24" s="1">
        <v>0.66671262944956189</v>
      </c>
      <c r="I24" s="1">
        <v>1.1793678867110762</v>
      </c>
      <c r="J24" s="1">
        <v>60</v>
      </c>
    </row>
    <row r="25" spans="1:10" x14ac:dyDescent="0.25">
      <c r="A25">
        <v>1.52</v>
      </c>
      <c r="B25" s="1">
        <v>6.1536990406767158E-3</v>
      </c>
      <c r="C25" s="1">
        <v>16.666666666666668</v>
      </c>
      <c r="D25" s="1">
        <v>545.34143377942939</v>
      </c>
      <c r="E25" s="1">
        <v>572.68051201321202</v>
      </c>
      <c r="F25" s="1">
        <v>34.173611111111114</v>
      </c>
      <c r="G25" s="1">
        <v>33.04929930555555</v>
      </c>
      <c r="H25" s="1">
        <v>0.66671262944956189</v>
      </c>
      <c r="I25" s="1">
        <v>0.10356090050842494</v>
      </c>
      <c r="J25" s="1">
        <v>80</v>
      </c>
    </row>
    <row r="26" spans="1:10" x14ac:dyDescent="0.25">
      <c r="A26">
        <v>12.63</v>
      </c>
      <c r="B26" s="1">
        <v>6.1536990406767158E-3</v>
      </c>
      <c r="C26" s="1">
        <v>8.3333333333333339</v>
      </c>
      <c r="D26" s="1">
        <v>653.3959260155209</v>
      </c>
      <c r="E26" s="1">
        <v>685.9122148464071</v>
      </c>
      <c r="F26" s="1">
        <v>283.95572916666669</v>
      </c>
      <c r="G26" s="1">
        <v>274.64198125000001</v>
      </c>
      <c r="H26" s="1">
        <v>0.66671262944956189</v>
      </c>
      <c r="I26" s="1">
        <v>0.86050932461934682</v>
      </c>
      <c r="J26" s="1">
        <v>80</v>
      </c>
    </row>
    <row r="27" spans="1:10" x14ac:dyDescent="0.25">
      <c r="A27">
        <v>15.31</v>
      </c>
      <c r="B27" s="1">
        <v>6.1536990406767158E-3</v>
      </c>
      <c r="C27" s="1">
        <v>4.166666666666667</v>
      </c>
      <c r="D27" s="1">
        <v>641.6572614300029</v>
      </c>
      <c r="E27" s="1">
        <v>662.8157601427622</v>
      </c>
      <c r="F27" s="1">
        <v>344.20920138888891</v>
      </c>
      <c r="G27" s="1">
        <v>332.91913958333333</v>
      </c>
      <c r="H27" s="1">
        <v>0.66671262944956189</v>
      </c>
      <c r="I27" s="1">
        <v>1.0431035439368328</v>
      </c>
      <c r="J27" s="1">
        <v>80</v>
      </c>
    </row>
    <row r="28" spans="1:10" x14ac:dyDescent="0.25">
      <c r="A28">
        <v>0.9</v>
      </c>
      <c r="B28" s="1">
        <v>4.9229592325413726E-3</v>
      </c>
      <c r="C28" s="1">
        <v>15.416666666666666</v>
      </c>
      <c r="D28" s="1">
        <v>687.35059061656898</v>
      </c>
      <c r="E28" s="1">
        <v>717.5517334073844</v>
      </c>
      <c r="F28" s="1">
        <v>20.234375</v>
      </c>
      <c r="G28" s="1">
        <v>19.572710937500002</v>
      </c>
      <c r="H28" s="1">
        <v>0.66671262944956189</v>
      </c>
      <c r="I28" s="1">
        <v>6.131895424840951E-2</v>
      </c>
      <c r="J28" s="1">
        <v>100</v>
      </c>
    </row>
    <row r="29" spans="1:10" x14ac:dyDescent="0.25">
      <c r="A29">
        <v>11.43</v>
      </c>
      <c r="B29" s="1">
        <v>4.9229592325413726E-3</v>
      </c>
      <c r="C29" s="1">
        <v>8.3333333333333339</v>
      </c>
      <c r="D29" s="1">
        <v>816.65250049590429</v>
      </c>
      <c r="E29" s="1">
        <v>865.57083597981978</v>
      </c>
      <c r="F29" s="1">
        <v>256.9765625</v>
      </c>
      <c r="G29" s="1">
        <v>248.59912656249998</v>
      </c>
      <c r="H29" s="1">
        <v>0.66671262944956189</v>
      </c>
      <c r="I29" s="1">
        <v>0.77875071895480075</v>
      </c>
      <c r="J29" s="1">
        <v>100</v>
      </c>
    </row>
    <row r="30" spans="1:10" x14ac:dyDescent="0.25">
      <c r="A30">
        <v>14.46</v>
      </c>
      <c r="B30" s="1">
        <v>4.9229592325413726E-3</v>
      </c>
      <c r="C30" s="1">
        <v>4.166666666666667</v>
      </c>
      <c r="D30" s="1">
        <v>803.53957533934727</v>
      </c>
      <c r="E30" s="1">
        <v>834.57798697701548</v>
      </c>
      <c r="F30" s="1">
        <v>325.09895833333337</v>
      </c>
      <c r="G30" s="1">
        <v>314.50073229166668</v>
      </c>
      <c r="H30" s="1">
        <v>0.66671262944956189</v>
      </c>
      <c r="I30" s="1">
        <v>0.98519119825777945</v>
      </c>
      <c r="J30" s="1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D12" sqref="D12"/>
    </sheetView>
  </sheetViews>
  <sheetFormatPr defaultRowHeight="15" x14ac:dyDescent="0.25"/>
  <sheetData>
    <row r="1" spans="1:2" x14ac:dyDescent="0.25">
      <c r="A1" s="1">
        <v>298</v>
      </c>
      <c r="B1">
        <v>2.42</v>
      </c>
    </row>
    <row r="2" spans="1:2" x14ac:dyDescent="0.25">
      <c r="A2" s="1">
        <v>298</v>
      </c>
      <c r="B2">
        <v>9.84</v>
      </c>
    </row>
    <row r="3" spans="1:2" x14ac:dyDescent="0.25">
      <c r="A3" s="1">
        <v>298</v>
      </c>
      <c r="B3">
        <v>15.78</v>
      </c>
    </row>
    <row r="4" spans="1:2" x14ac:dyDescent="0.25">
      <c r="A4" s="1">
        <v>298</v>
      </c>
      <c r="B4">
        <v>17.52</v>
      </c>
    </row>
    <row r="5" spans="1:2" x14ac:dyDescent="0.25">
      <c r="A5" s="1">
        <v>298</v>
      </c>
      <c r="B5">
        <v>18.899999999999999</v>
      </c>
    </row>
    <row r="6" spans="1:2" x14ac:dyDescent="0.25">
      <c r="A6" s="1">
        <v>298</v>
      </c>
      <c r="B6">
        <v>18.739999999999998</v>
      </c>
    </row>
    <row r="7" spans="1:2" x14ac:dyDescent="0.25">
      <c r="A7" s="1">
        <v>298</v>
      </c>
      <c r="B7">
        <v>18.34</v>
      </c>
    </row>
    <row r="8" spans="1:2" x14ac:dyDescent="0.25">
      <c r="A8" s="1">
        <v>298</v>
      </c>
      <c r="B8">
        <v>17.690000000000001</v>
      </c>
    </row>
    <row r="9" spans="1:2" x14ac:dyDescent="0.25">
      <c r="A9" s="1">
        <v>298</v>
      </c>
      <c r="B9">
        <v>16.760000000000002</v>
      </c>
    </row>
    <row r="10" spans="1:2" x14ac:dyDescent="0.25">
      <c r="A10" s="1">
        <v>298</v>
      </c>
      <c r="B10">
        <v>15.93</v>
      </c>
    </row>
    <row r="11" spans="1:2" x14ac:dyDescent="0.25">
      <c r="A11" s="1">
        <v>298</v>
      </c>
      <c r="B11">
        <v>14.97</v>
      </c>
    </row>
    <row r="12" spans="1:2" x14ac:dyDescent="0.25">
      <c r="A12" s="1">
        <v>296</v>
      </c>
      <c r="B12">
        <v>0.19</v>
      </c>
    </row>
    <row r="13" spans="1:2" x14ac:dyDescent="0.25">
      <c r="A13" s="1">
        <v>296</v>
      </c>
      <c r="B13">
        <v>11.23</v>
      </c>
    </row>
    <row r="14" spans="1:2" x14ac:dyDescent="0.25">
      <c r="A14" s="1">
        <v>296</v>
      </c>
      <c r="B14">
        <v>15.86</v>
      </c>
    </row>
    <row r="15" spans="1:2" x14ac:dyDescent="0.25">
      <c r="A15" s="1">
        <v>296</v>
      </c>
      <c r="B15">
        <v>18.52</v>
      </c>
    </row>
    <row r="16" spans="1:2" x14ac:dyDescent="0.25">
      <c r="A16" s="1">
        <v>296</v>
      </c>
      <c r="B16">
        <v>1.07</v>
      </c>
    </row>
    <row r="17" spans="1:2" x14ac:dyDescent="0.25">
      <c r="A17" s="1">
        <v>296</v>
      </c>
      <c r="B17">
        <v>10.54</v>
      </c>
    </row>
    <row r="18" spans="1:2" x14ac:dyDescent="0.25">
      <c r="A18" s="1">
        <v>296</v>
      </c>
      <c r="B18">
        <v>16.05</v>
      </c>
    </row>
    <row r="19" spans="1:2" x14ac:dyDescent="0.25">
      <c r="A19" s="1">
        <v>296</v>
      </c>
      <c r="B19">
        <v>19.149999999999999</v>
      </c>
    </row>
    <row r="20" spans="1:2" x14ac:dyDescent="0.25">
      <c r="A20" s="1">
        <v>296</v>
      </c>
      <c r="B20">
        <v>0.26</v>
      </c>
    </row>
    <row r="21" spans="1:2" x14ac:dyDescent="0.25">
      <c r="A21" s="1">
        <v>296</v>
      </c>
      <c r="B21">
        <v>8.52</v>
      </c>
    </row>
    <row r="22" spans="1:2" x14ac:dyDescent="0.25">
      <c r="A22" s="1">
        <v>296</v>
      </c>
      <c r="B22">
        <v>14.27</v>
      </c>
    </row>
    <row r="23" spans="1:2" x14ac:dyDescent="0.25">
      <c r="A23" s="1">
        <v>296</v>
      </c>
      <c r="B23">
        <v>17.309999999999999</v>
      </c>
    </row>
    <row r="24" spans="1:2" x14ac:dyDescent="0.25">
      <c r="A24" s="1">
        <v>296</v>
      </c>
      <c r="B24">
        <v>1.52</v>
      </c>
    </row>
    <row r="25" spans="1:2" x14ac:dyDescent="0.25">
      <c r="A25" s="1">
        <v>296</v>
      </c>
      <c r="B25">
        <v>12.63</v>
      </c>
    </row>
    <row r="26" spans="1:2" x14ac:dyDescent="0.25">
      <c r="A26" s="1">
        <v>296</v>
      </c>
      <c r="B26">
        <v>15.31</v>
      </c>
    </row>
    <row r="27" spans="1:2" x14ac:dyDescent="0.25">
      <c r="A27" s="1">
        <v>296</v>
      </c>
      <c r="B27">
        <v>0.9</v>
      </c>
    </row>
    <row r="28" spans="1:2" x14ac:dyDescent="0.25">
      <c r="A28" s="1">
        <v>296</v>
      </c>
      <c r="B28">
        <v>11.43</v>
      </c>
    </row>
    <row r="29" spans="1:2" x14ac:dyDescent="0.25">
      <c r="A29" s="1">
        <v>296</v>
      </c>
      <c r="B29">
        <v>14.46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Input</vt:lpstr>
      <vt:lpstr>Planilha3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2018-11-01T19:52:12Z</dcterms:modified>
</cp:coreProperties>
</file>