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0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 s="1"/>
  <c r="I14" i="1" s="1"/>
  <c r="D14" i="1"/>
  <c r="H13" i="1"/>
  <c r="G13" i="1" s="1"/>
  <c r="I13" i="1" s="1"/>
  <c r="F13" i="1"/>
  <c r="F28" i="1" l="1"/>
  <c r="F27" i="1"/>
  <c r="I5" i="1" l="1"/>
  <c r="I6" i="1"/>
  <c r="I7" i="1"/>
  <c r="I8" i="1"/>
  <c r="I9" i="1"/>
  <c r="I10" i="1"/>
  <c r="I11" i="1"/>
  <c r="H5" i="1"/>
  <c r="G5" i="1" s="1"/>
  <c r="H6" i="1"/>
  <c r="H7" i="1"/>
  <c r="H8" i="1"/>
  <c r="H9" i="1"/>
  <c r="H10" i="1"/>
  <c r="H11" i="1"/>
  <c r="G11" i="1" s="1"/>
  <c r="H12" i="1"/>
  <c r="G12" i="1" s="1"/>
  <c r="I12" i="1" s="1"/>
  <c r="G6" i="1"/>
  <c r="G7" i="1"/>
  <c r="G8" i="1"/>
  <c r="G9" i="1"/>
  <c r="G10" i="1"/>
  <c r="F11" i="1"/>
  <c r="F10" i="1"/>
  <c r="F9" i="1"/>
  <c r="F8" i="1"/>
  <c r="F7" i="1"/>
  <c r="E7" i="1"/>
  <c r="F6" i="1"/>
  <c r="E6" i="1"/>
  <c r="F5" i="1"/>
  <c r="F4" i="1"/>
  <c r="H4" i="1" s="1"/>
  <c r="G4" i="1" s="1"/>
  <c r="I4" i="1" s="1"/>
  <c r="D6" i="1"/>
  <c r="D7" i="1" s="1"/>
  <c r="D8" i="1" s="1"/>
  <c r="D9" i="1" s="1"/>
  <c r="D10" i="1" s="1"/>
  <c r="D11" i="1" s="1"/>
  <c r="D5" i="1"/>
  <c r="D4" i="1"/>
  <c r="E5" i="1"/>
  <c r="C3" i="1"/>
  <c r="E8" i="1" l="1"/>
  <c r="E9" i="1" s="1"/>
</calcChain>
</file>

<file path=xl/sharedStrings.xml><?xml version="1.0" encoding="utf-8"?>
<sst xmlns="http://schemas.openxmlformats.org/spreadsheetml/2006/main" count="69" uniqueCount="51">
  <si>
    <t>m_f_reg</t>
  </si>
  <si>
    <t>m_Hex</t>
  </si>
  <si>
    <t>c_Hex</t>
  </si>
  <si>
    <t>UA</t>
  </si>
  <si>
    <t>E</t>
  </si>
  <si>
    <t>Cr</t>
  </si>
  <si>
    <t>m_air [kg/h]</t>
  </si>
  <si>
    <t>Ecr</t>
  </si>
  <si>
    <t>Test</t>
  </si>
  <si>
    <t>Re_w[-]</t>
  </si>
  <si>
    <t>ReDp_CB[-]</t>
  </si>
  <si>
    <t>ReDp_HB[-]</t>
  </si>
  <si>
    <t>U_CB[-]</t>
  </si>
  <si>
    <t>U_HB[-]</t>
  </si>
  <si>
    <t>dPCB[kPa]</t>
  </si>
  <si>
    <t>dPHB[kPa]</t>
  </si>
  <si>
    <t>Tspan [K]</t>
  </si>
  <si>
    <t>dT_reg[K]</t>
  </si>
  <si>
    <t>Qc[W]</t>
  </si>
  <si>
    <t>Qh[W]</t>
  </si>
  <si>
    <t>Wpump[W]</t>
  </si>
  <si>
    <t>Wvalv[W]</t>
  </si>
  <si>
    <t>Wmotor[W]</t>
  </si>
  <si>
    <t>COP[-]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</si>
  <si>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</si>
  <si>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</si>
  <si>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</si>
  <si>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</si>
  <si>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</si>
  <si>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</si>
  <si>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</si>
  <si>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</si>
  <si>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</si>
  <si>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</si>
  <si>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</si>
  <si>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</si>
  <si>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</si>
  <si>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</si>
  <si>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</si>
  <si>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</si>
  <si>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L1D[mm]</t>
  </si>
  <si>
    <t>L1Pst</t>
  </si>
  <si>
    <t>L/Dreg</t>
  </si>
  <si>
    <t>T_H[K]</t>
  </si>
  <si>
    <t>T_C[K]</t>
  </si>
  <si>
    <t>dT[K]</t>
  </si>
  <si>
    <t>HB[-]</t>
  </si>
  <si>
    <t>CB[-]</t>
  </si>
  <si>
    <t>f[Hz]</t>
  </si>
  <si>
    <t>CB[kgh]</t>
  </si>
  <si>
    <t>HB[kgh]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</si>
</sst>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2" fillId="3" borderId="2" xfId="2"/>
  </cellXfs>
  <cellStyles count="3">
    <cellStyle name="Célula de Verificação" xfId="2" builtinId="23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tabSelected="1" workbookViewId="0">
      <selection activeCell="I4" sqref="I4:I12"/>
    </sheetView>
  </sheetViews>
  <sheetFormatPr defaultRowHeight="15" x14ac:dyDescent="0.25"/>
  <cols>
    <col min="6" max="6" width="18" customWidth="1"/>
  </cols>
  <sheetData>
    <row r="2" spans="2:42" x14ac:dyDescent="0.25">
      <c r="B2" t="s">
        <v>0</v>
      </c>
      <c r="C2">
        <v>54</v>
      </c>
    </row>
    <row r="3" spans="2:42" x14ac:dyDescent="0.25">
      <c r="B3" t="s">
        <v>1</v>
      </c>
      <c r="C3">
        <f>C2*8*0.35/3600</f>
        <v>4.1999999999999996E-2</v>
      </c>
      <c r="E3" t="s">
        <v>3</v>
      </c>
      <c r="F3" s="1" t="s">
        <v>6</v>
      </c>
      <c r="G3" t="s">
        <v>4</v>
      </c>
      <c r="H3" t="s">
        <v>5</v>
      </c>
      <c r="I3" t="s">
        <v>7</v>
      </c>
    </row>
    <row r="4" spans="2:42" x14ac:dyDescent="0.25">
      <c r="B4" t="s">
        <v>2</v>
      </c>
      <c r="C4">
        <v>3900</v>
      </c>
      <c r="D4" s="2">
        <f>1</f>
        <v>1</v>
      </c>
      <c r="E4" s="2">
        <v>20</v>
      </c>
      <c r="F4" s="2">
        <f>17*1.7/3600*1.225</f>
        <v>9.8340277777777783E-3</v>
      </c>
      <c r="G4" s="2">
        <f>(1-EXP(-H4*(1-EXP(-E4/(C$5*F4)))))/H4</f>
        <v>0.84686912220003441</v>
      </c>
      <c r="H4" s="2">
        <f>F4*C$5/C$3/C$4</f>
        <v>6.0036799620132968E-2</v>
      </c>
      <c r="I4" s="2">
        <f>G4*H4</f>
        <v>5.0843311794001367E-2</v>
      </c>
    </row>
    <row r="5" spans="2:42" x14ac:dyDescent="0.25">
      <c r="B5" t="s">
        <v>2</v>
      </c>
      <c r="C5">
        <v>1000</v>
      </c>
      <c r="D5" s="2">
        <f>D4+1</f>
        <v>2</v>
      </c>
      <c r="E5" s="2">
        <f>E4+25</f>
        <v>45</v>
      </c>
      <c r="F5" s="2">
        <f>F4*1.35</f>
        <v>1.3275937500000001E-2</v>
      </c>
      <c r="G5" s="2">
        <f t="shared" ref="G5:G12" si="0">(1-EXP(-H5*(1-EXP(-E5/(C$5*F5)))))/H5</f>
        <v>0.92940853977446558</v>
      </c>
      <c r="H5" s="2">
        <f t="shared" ref="H5:H12" si="1">F5*C$5/C$3/C$4</f>
        <v>8.1049679487179505E-2</v>
      </c>
      <c r="I5" s="2">
        <f t="shared" ref="I5:I12" si="2">G5*H5</f>
        <v>7.5328264261367961E-2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  <c r="AC5" t="s">
        <v>23</v>
      </c>
      <c r="AE5" t="s">
        <v>8</v>
      </c>
      <c r="AF5" t="s">
        <v>40</v>
      </c>
      <c r="AG5" t="s">
        <v>41</v>
      </c>
      <c r="AH5" t="s">
        <v>42</v>
      </c>
      <c r="AI5" t="s">
        <v>43</v>
      </c>
      <c r="AJ5" t="s">
        <v>44</v>
      </c>
      <c r="AK5" t="s">
        <v>45</v>
      </c>
      <c r="AL5" t="s">
        <v>46</v>
      </c>
      <c r="AM5" t="s">
        <v>47</v>
      </c>
      <c r="AN5" t="s">
        <v>48</v>
      </c>
      <c r="AO5" t="s">
        <v>49</v>
      </c>
      <c r="AP5" t="s">
        <v>50</v>
      </c>
    </row>
    <row r="6" spans="2:42" x14ac:dyDescent="0.25">
      <c r="D6" s="2">
        <f t="shared" ref="D6:D11" si="3">D5+1</f>
        <v>3</v>
      </c>
      <c r="E6" s="2">
        <f>E5+25</f>
        <v>70</v>
      </c>
      <c r="F6" s="2">
        <f>F5*1.32</f>
        <v>1.7524237500000001E-2</v>
      </c>
      <c r="G6" s="2">
        <f t="shared" si="0"/>
        <v>0.93179999049686402</v>
      </c>
      <c r="H6" s="2">
        <f t="shared" si="1"/>
        <v>0.10698557692307695</v>
      </c>
      <c r="I6" s="2">
        <f t="shared" si="2"/>
        <v>9.9689159560224616E-2</v>
      </c>
      <c r="N6" t="s">
        <v>24</v>
      </c>
      <c r="O6">
        <v>7.0300000000000001E-2</v>
      </c>
      <c r="P6">
        <v>8.3562999999999992</v>
      </c>
      <c r="Q6">
        <v>8.3562999999999992</v>
      </c>
      <c r="R6">
        <v>0.54049999999999998</v>
      </c>
      <c r="S6">
        <v>0.54049999999999998</v>
      </c>
      <c r="T6">
        <v>36.844183039999997</v>
      </c>
      <c r="U6">
        <v>-36.761577879999997</v>
      </c>
      <c r="V6">
        <v>21.99735677</v>
      </c>
      <c r="W6">
        <v>25.157219980000001</v>
      </c>
      <c r="X6">
        <v>36.496288900000003</v>
      </c>
      <c r="Y6">
        <v>52.980691880000002</v>
      </c>
      <c r="Z6">
        <v>4.1319615699999996</v>
      </c>
      <c r="AA6">
        <v>46.816000000000003</v>
      </c>
      <c r="AB6">
        <v>2.9087470999999998</v>
      </c>
      <c r="AC6">
        <v>0.67769999999999997</v>
      </c>
      <c r="AE6" t="s">
        <v>24</v>
      </c>
      <c r="AF6">
        <v>0.45</v>
      </c>
      <c r="AG6">
        <v>0.36</v>
      </c>
      <c r="AH6">
        <v>3</v>
      </c>
      <c r="AI6">
        <v>298</v>
      </c>
      <c r="AJ6">
        <v>276</v>
      </c>
      <c r="AK6">
        <v>22</v>
      </c>
      <c r="AL6">
        <v>0.35</v>
      </c>
      <c r="AM6">
        <v>0.35</v>
      </c>
      <c r="AN6">
        <v>0.75</v>
      </c>
      <c r="AO6">
        <v>75</v>
      </c>
      <c r="AP6">
        <v>75</v>
      </c>
    </row>
    <row r="7" spans="2:42" x14ac:dyDescent="0.25">
      <c r="D7" s="2">
        <f t="shared" si="3"/>
        <v>4</v>
      </c>
      <c r="E7" s="2">
        <f>E6+25</f>
        <v>95</v>
      </c>
      <c r="F7" s="2">
        <f>F6*1.58</f>
        <v>2.7688295250000002E-2</v>
      </c>
      <c r="G7" s="2">
        <f t="shared" si="0"/>
        <v>0.89265291387573431</v>
      </c>
      <c r="H7" s="2">
        <f t="shared" si="1"/>
        <v>0.16903721153846157</v>
      </c>
      <c r="I7" s="2">
        <f t="shared" si="2"/>
        <v>0.15089155943323662</v>
      </c>
      <c r="N7" t="s">
        <v>25</v>
      </c>
      <c r="O7">
        <v>9.3700000000000006E-2</v>
      </c>
      <c r="P7">
        <v>8.3562999999999992</v>
      </c>
      <c r="Q7">
        <v>8.3562999999999992</v>
      </c>
      <c r="R7">
        <v>0.40539999999999998</v>
      </c>
      <c r="S7">
        <v>0.40539999999999998</v>
      </c>
      <c r="T7">
        <v>36.804899980000002</v>
      </c>
      <c r="U7">
        <v>-36.804899980000002</v>
      </c>
      <c r="V7">
        <v>21.996916649999999</v>
      </c>
      <c r="W7">
        <v>25.594666799999999</v>
      </c>
      <c r="X7">
        <v>42.349117280000002</v>
      </c>
      <c r="Y7">
        <v>58.604343100000001</v>
      </c>
      <c r="Z7">
        <v>4.1316083399999997</v>
      </c>
      <c r="AA7">
        <v>46.816000000000003</v>
      </c>
      <c r="AB7">
        <v>3.3751434699999998</v>
      </c>
      <c r="AC7">
        <v>0.77959999999999996</v>
      </c>
      <c r="AE7" t="s">
        <v>25</v>
      </c>
      <c r="AF7">
        <v>0.45</v>
      </c>
      <c r="AG7">
        <v>0.36</v>
      </c>
      <c r="AH7">
        <v>3</v>
      </c>
      <c r="AI7">
        <v>298</v>
      </c>
      <c r="AJ7">
        <v>276</v>
      </c>
      <c r="AK7">
        <v>22</v>
      </c>
      <c r="AL7">
        <v>0.35</v>
      </c>
      <c r="AM7">
        <v>0.35</v>
      </c>
      <c r="AN7">
        <v>1</v>
      </c>
      <c r="AO7">
        <v>75</v>
      </c>
      <c r="AP7">
        <v>75</v>
      </c>
    </row>
    <row r="8" spans="2:42" x14ac:dyDescent="0.25">
      <c r="D8" s="2">
        <f t="shared" si="3"/>
        <v>5</v>
      </c>
      <c r="E8" s="2">
        <f t="shared" ref="E8:E9" si="4">E7+25</f>
        <v>120</v>
      </c>
      <c r="F8" s="2">
        <f>F7*1.35</f>
        <v>3.7379198587500002E-2</v>
      </c>
      <c r="G8" s="2">
        <f t="shared" si="0"/>
        <v>0.86184598354808506</v>
      </c>
      <c r="H8" s="2">
        <f t="shared" si="1"/>
        <v>0.22820023557692309</v>
      </c>
      <c r="I8" s="2">
        <f t="shared" si="2"/>
        <v>0.19667345647669798</v>
      </c>
      <c r="N8" t="s">
        <v>26</v>
      </c>
      <c r="O8">
        <v>0.1171</v>
      </c>
      <c r="P8">
        <v>8.3562999999999992</v>
      </c>
      <c r="Q8">
        <v>8.3562999999999992</v>
      </c>
      <c r="R8">
        <v>0.32429999999999998</v>
      </c>
      <c r="S8">
        <v>0.32429999999999998</v>
      </c>
      <c r="T8">
        <v>36.807360180000003</v>
      </c>
      <c r="U8">
        <v>-36.807360180000003</v>
      </c>
      <c r="V8">
        <v>21.99669196</v>
      </c>
      <c r="W8">
        <v>25.761453339999999</v>
      </c>
      <c r="X8">
        <v>45.436681610000001</v>
      </c>
      <c r="Y8">
        <v>61.235582719999996</v>
      </c>
      <c r="Z8">
        <v>4.1316153</v>
      </c>
      <c r="AA8">
        <v>46.816000000000003</v>
      </c>
      <c r="AB8">
        <v>3.6211764899999999</v>
      </c>
      <c r="AC8">
        <v>0.83260000000000001</v>
      </c>
      <c r="AE8" t="s">
        <v>26</v>
      </c>
      <c r="AF8">
        <v>0.45</v>
      </c>
      <c r="AG8">
        <v>0.36</v>
      </c>
      <c r="AH8">
        <v>3</v>
      </c>
      <c r="AI8">
        <v>298</v>
      </c>
      <c r="AJ8">
        <v>276</v>
      </c>
      <c r="AK8">
        <v>22</v>
      </c>
      <c r="AL8">
        <v>0.35</v>
      </c>
      <c r="AM8">
        <v>0.35</v>
      </c>
      <c r="AN8">
        <v>1.25</v>
      </c>
      <c r="AO8">
        <v>75</v>
      </c>
      <c r="AP8">
        <v>75</v>
      </c>
    </row>
    <row r="9" spans="2:42" x14ac:dyDescent="0.25">
      <c r="D9" s="2">
        <f t="shared" si="3"/>
        <v>6</v>
      </c>
      <c r="E9" s="2">
        <f t="shared" si="4"/>
        <v>145</v>
      </c>
      <c r="F9" s="2">
        <f>F8*1.33</f>
        <v>4.9714334121375006E-2</v>
      </c>
      <c r="G9" s="2">
        <f t="shared" si="0"/>
        <v>0.82222378109226468</v>
      </c>
      <c r="H9" s="2">
        <f t="shared" si="1"/>
        <v>0.30350631331730776</v>
      </c>
      <c r="I9" s="2">
        <f t="shared" si="2"/>
        <v>0.24955010852113035</v>
      </c>
      <c r="N9" t="s">
        <v>27</v>
      </c>
      <c r="O9">
        <v>0.14050000000000001</v>
      </c>
      <c r="P9">
        <v>8.3562999999999992</v>
      </c>
      <c r="Q9">
        <v>8.3562999999999992</v>
      </c>
      <c r="R9">
        <v>0.27029999999999998</v>
      </c>
      <c r="S9">
        <v>0.27029999999999998</v>
      </c>
      <c r="T9">
        <v>36.809922919999998</v>
      </c>
      <c r="U9">
        <v>-36.851616300000003</v>
      </c>
      <c r="V9">
        <v>21.9965586</v>
      </c>
      <c r="W9">
        <v>25.86907467</v>
      </c>
      <c r="X9">
        <v>47.155799100000003</v>
      </c>
      <c r="Y9">
        <v>62.946918490000002</v>
      </c>
      <c r="Z9">
        <v>4.1506558</v>
      </c>
      <c r="AA9">
        <v>46.63022222</v>
      </c>
      <c r="AB9">
        <v>3.7581607400000001</v>
      </c>
      <c r="AC9">
        <v>0.86460000000000004</v>
      </c>
      <c r="AE9" t="s">
        <v>27</v>
      </c>
      <c r="AF9">
        <v>0.45</v>
      </c>
      <c r="AG9">
        <v>0.36</v>
      </c>
      <c r="AH9">
        <v>3</v>
      </c>
      <c r="AI9">
        <v>298</v>
      </c>
      <c r="AJ9">
        <v>276</v>
      </c>
      <c r="AK9">
        <v>22</v>
      </c>
      <c r="AL9">
        <v>0.35</v>
      </c>
      <c r="AM9">
        <v>0.35</v>
      </c>
      <c r="AN9">
        <v>1.5</v>
      </c>
      <c r="AO9">
        <v>75</v>
      </c>
      <c r="AP9">
        <v>75</v>
      </c>
    </row>
    <row r="10" spans="2:42" x14ac:dyDescent="0.25">
      <c r="D10" s="2">
        <f t="shared" si="3"/>
        <v>7</v>
      </c>
      <c r="E10" s="2">
        <v>200</v>
      </c>
      <c r="F10" s="2">
        <f>F9*3.3</f>
        <v>0.16405730260053752</v>
      </c>
      <c r="G10" s="2">
        <f t="shared" si="0"/>
        <v>0.50539716233457432</v>
      </c>
      <c r="H10" s="2">
        <f t="shared" si="1"/>
        <v>1.0015708339471157</v>
      </c>
      <c r="I10" s="2">
        <f t="shared" si="2"/>
        <v>0.50619105735394543</v>
      </c>
      <c r="N10" t="s">
        <v>28</v>
      </c>
      <c r="O10">
        <v>8.6800000000000002E-2</v>
      </c>
      <c r="P10">
        <v>9.2848000000000006</v>
      </c>
      <c r="Q10">
        <v>9.2848000000000006</v>
      </c>
      <c r="R10">
        <v>0.54049999999999998</v>
      </c>
      <c r="S10">
        <v>0.54049999999999998</v>
      </c>
      <c r="T10">
        <v>30.28644924</v>
      </c>
      <c r="U10">
        <v>-30.212458130000002</v>
      </c>
      <c r="V10">
        <v>21.99764124</v>
      </c>
      <c r="W10">
        <v>24.847712720000001</v>
      </c>
      <c r="X10">
        <v>32.616797640000001</v>
      </c>
      <c r="Y10">
        <v>47.90744342</v>
      </c>
      <c r="Z10">
        <v>3.3960518799999999</v>
      </c>
      <c r="AA10">
        <v>46.816000000000003</v>
      </c>
      <c r="AB10">
        <v>2.5995887</v>
      </c>
      <c r="AC10">
        <v>0.61760000000000004</v>
      </c>
      <c r="AE10" t="s">
        <v>28</v>
      </c>
      <c r="AF10">
        <v>0.5</v>
      </c>
      <c r="AG10">
        <v>0.36</v>
      </c>
      <c r="AH10">
        <v>3</v>
      </c>
      <c r="AI10">
        <v>298</v>
      </c>
      <c r="AJ10">
        <v>276</v>
      </c>
      <c r="AK10">
        <v>22</v>
      </c>
      <c r="AL10">
        <v>0.35</v>
      </c>
      <c r="AM10">
        <v>0.35</v>
      </c>
      <c r="AN10">
        <v>0.75</v>
      </c>
      <c r="AO10">
        <v>75</v>
      </c>
      <c r="AP10">
        <v>75</v>
      </c>
    </row>
    <row r="11" spans="2:42" x14ac:dyDescent="0.25">
      <c r="D11" s="2">
        <f t="shared" si="3"/>
        <v>8</v>
      </c>
      <c r="E11" s="2">
        <v>1000</v>
      </c>
      <c r="F11" s="2">
        <f>F10*1.41</f>
        <v>0.23132079666675789</v>
      </c>
      <c r="G11" s="2">
        <f t="shared" si="0"/>
        <v>0.5323497033993968</v>
      </c>
      <c r="H11" s="2">
        <f t="shared" si="1"/>
        <v>1.4122148758654332</v>
      </c>
      <c r="I11" s="2">
        <f t="shared" si="2"/>
        <v>0.75179217030317935</v>
      </c>
      <c r="N11" t="s">
        <v>29</v>
      </c>
      <c r="O11">
        <v>0.1157</v>
      </c>
      <c r="P11">
        <v>9.2848000000000006</v>
      </c>
      <c r="Q11">
        <v>9.2848000000000006</v>
      </c>
      <c r="R11">
        <v>0.40539999999999998</v>
      </c>
      <c r="S11">
        <v>0.40539999999999998</v>
      </c>
      <c r="T11">
        <v>30.251587600000001</v>
      </c>
      <c r="U11">
        <v>-30.251587600000001</v>
      </c>
      <c r="V11">
        <v>21.997163539999999</v>
      </c>
      <c r="W11">
        <v>25.313144919999999</v>
      </c>
      <c r="X11">
        <v>38.954729880000002</v>
      </c>
      <c r="Y11">
        <v>54.032175410000001</v>
      </c>
      <c r="Z11">
        <v>3.3957717700000001</v>
      </c>
      <c r="AA11">
        <v>46.816000000000003</v>
      </c>
      <c r="AB11">
        <v>3.1046549200000002</v>
      </c>
      <c r="AC11">
        <v>0.73060000000000003</v>
      </c>
      <c r="AE11" t="s">
        <v>29</v>
      </c>
      <c r="AF11">
        <v>0.5</v>
      </c>
      <c r="AG11">
        <v>0.36</v>
      </c>
      <c r="AH11">
        <v>3</v>
      </c>
      <c r="AI11">
        <v>298</v>
      </c>
      <c r="AJ11">
        <v>276</v>
      </c>
      <c r="AK11">
        <v>22</v>
      </c>
      <c r="AL11">
        <v>0.35</v>
      </c>
      <c r="AM11">
        <v>0.35</v>
      </c>
      <c r="AN11">
        <v>1</v>
      </c>
      <c r="AO11">
        <v>75</v>
      </c>
      <c r="AP11">
        <v>75</v>
      </c>
    </row>
    <row r="12" spans="2:42" ht="15.75" thickBot="1" x14ac:dyDescent="0.3">
      <c r="D12" s="2">
        <v>9</v>
      </c>
      <c r="E12" s="2">
        <v>2000</v>
      </c>
      <c r="F12" s="2">
        <v>1</v>
      </c>
      <c r="G12" s="2">
        <f t="shared" si="0"/>
        <v>0.16296484438247716</v>
      </c>
      <c r="H12" s="2">
        <f t="shared" si="1"/>
        <v>6.1050061050061055</v>
      </c>
      <c r="I12" s="2">
        <f t="shared" si="2"/>
        <v>0.99490136985639299</v>
      </c>
      <c r="N12" t="s">
        <v>30</v>
      </c>
      <c r="O12">
        <v>0.14460000000000001</v>
      </c>
      <c r="P12">
        <v>9.2848000000000006</v>
      </c>
      <c r="Q12">
        <v>9.2848000000000006</v>
      </c>
      <c r="R12">
        <v>0.32429999999999998</v>
      </c>
      <c r="S12">
        <v>0.32429999999999998</v>
      </c>
      <c r="T12">
        <v>30.254145009999998</v>
      </c>
      <c r="U12">
        <v>-30.254145009999998</v>
      </c>
      <c r="V12">
        <v>21.99691739</v>
      </c>
      <c r="W12">
        <v>25.500313550000001</v>
      </c>
      <c r="X12">
        <v>42.3370727</v>
      </c>
      <c r="Y12">
        <v>56.991871420000003</v>
      </c>
      <c r="Z12">
        <v>3.3958002500000002</v>
      </c>
      <c r="AA12">
        <v>46.816000000000003</v>
      </c>
      <c r="AB12">
        <v>3.3741836599999999</v>
      </c>
      <c r="AC12">
        <v>0.79010000000000002</v>
      </c>
      <c r="AE12" t="s">
        <v>30</v>
      </c>
      <c r="AF12">
        <v>0.5</v>
      </c>
      <c r="AG12">
        <v>0.36</v>
      </c>
      <c r="AH12">
        <v>3</v>
      </c>
      <c r="AI12">
        <v>298</v>
      </c>
      <c r="AJ12">
        <v>276</v>
      </c>
      <c r="AK12">
        <v>22</v>
      </c>
      <c r="AL12">
        <v>0.35</v>
      </c>
      <c r="AM12">
        <v>0.35</v>
      </c>
      <c r="AN12">
        <v>1.25</v>
      </c>
      <c r="AO12">
        <v>75</v>
      </c>
      <c r="AP12">
        <v>75</v>
      </c>
    </row>
    <row r="13" spans="2:42" ht="16.5" thickTop="1" thickBot="1" x14ac:dyDescent="0.3">
      <c r="D13" s="3">
        <v>10</v>
      </c>
      <c r="E13" s="3">
        <v>11</v>
      </c>
      <c r="F13" s="3">
        <f>17*1.7/3600*1.225</f>
        <v>9.8340277777777783E-3</v>
      </c>
      <c r="G13" s="3">
        <f>(1-EXP(-H13*(1-EXP(-E13/(C$5*F13)))))/H13</f>
        <v>0.65982679187123017</v>
      </c>
      <c r="H13" s="3">
        <f>F13*C$5/C$3/C$4</f>
        <v>6.0036799620132968E-2</v>
      </c>
      <c r="I13" s="3">
        <f>G13*H13</f>
        <v>3.9613888887568227E-2</v>
      </c>
      <c r="N13" t="s">
        <v>31</v>
      </c>
      <c r="O13">
        <v>0.17349999999999999</v>
      </c>
      <c r="P13">
        <v>9.2848000000000006</v>
      </c>
      <c r="Q13">
        <v>9.2848000000000006</v>
      </c>
      <c r="R13">
        <v>0.27029999999999998</v>
      </c>
      <c r="S13">
        <v>0.27029999999999998</v>
      </c>
      <c r="T13">
        <v>30.256820579999999</v>
      </c>
      <c r="U13">
        <v>-30.294174099999999</v>
      </c>
      <c r="V13">
        <v>21.996769199999999</v>
      </c>
      <c r="W13">
        <v>25.619769739999999</v>
      </c>
      <c r="X13">
        <v>44.236582079999998</v>
      </c>
      <c r="Y13">
        <v>58.891952750000002</v>
      </c>
      <c r="Z13">
        <v>3.41165282</v>
      </c>
      <c r="AA13">
        <v>46.63022222</v>
      </c>
      <c r="AB13">
        <v>3.5255452699999998</v>
      </c>
      <c r="AC13">
        <v>0.82579999999999998</v>
      </c>
      <c r="AE13" t="s">
        <v>31</v>
      </c>
      <c r="AF13">
        <v>0.5</v>
      </c>
      <c r="AG13">
        <v>0.36</v>
      </c>
      <c r="AH13">
        <v>3</v>
      </c>
      <c r="AI13">
        <v>298</v>
      </c>
      <c r="AJ13">
        <v>276</v>
      </c>
      <c r="AK13">
        <v>22</v>
      </c>
      <c r="AL13">
        <v>0.35</v>
      </c>
      <c r="AM13">
        <v>0.35</v>
      </c>
      <c r="AN13">
        <v>1.5</v>
      </c>
      <c r="AO13">
        <v>75</v>
      </c>
      <c r="AP13">
        <v>75</v>
      </c>
    </row>
    <row r="14" spans="2:42" ht="16.5" thickTop="1" thickBot="1" x14ac:dyDescent="0.3">
      <c r="D14" s="3">
        <f t="shared" ref="D14" si="5">D13+1</f>
        <v>11</v>
      </c>
      <c r="E14" s="3">
        <v>80</v>
      </c>
      <c r="F14" s="3">
        <v>2.1999999999999999E-2</v>
      </c>
      <c r="G14" s="3">
        <f t="shared" ref="G14" si="6">(1-EXP(-H14*(1-EXP(-E14/(C$5*F14)))))/H14</f>
        <v>0.91267582268851821</v>
      </c>
      <c r="H14" s="3">
        <f t="shared" ref="H14" si="7">F14*C$5/C$3/C$4</f>
        <v>0.13431013431013433</v>
      </c>
      <c r="I14" s="3">
        <f t="shared" ref="I14" si="8">G14*H14</f>
        <v>0.12258161232690723</v>
      </c>
      <c r="N14" t="s">
        <v>32</v>
      </c>
      <c r="O14">
        <v>0.105</v>
      </c>
      <c r="P14">
        <v>10.213200000000001</v>
      </c>
      <c r="Q14">
        <v>10.213200000000001</v>
      </c>
      <c r="R14">
        <v>0.54049999999999998</v>
      </c>
      <c r="S14">
        <v>0.54049999999999998</v>
      </c>
      <c r="T14">
        <v>25.396109339999999</v>
      </c>
      <c r="U14">
        <v>-25.329105479999999</v>
      </c>
      <c r="V14">
        <v>21.997960859999999</v>
      </c>
      <c r="W14">
        <v>24.520109080000001</v>
      </c>
      <c r="X14">
        <v>28.257642870000002</v>
      </c>
      <c r="Y14">
        <v>42.561565600000002</v>
      </c>
      <c r="Z14">
        <v>2.8472930600000002</v>
      </c>
      <c r="AA14">
        <v>46.816000000000003</v>
      </c>
      <c r="AB14">
        <v>2.2521954000000002</v>
      </c>
      <c r="AC14">
        <v>0.54430000000000001</v>
      </c>
      <c r="AE14" t="s">
        <v>32</v>
      </c>
      <c r="AF14">
        <v>0.55000000000000004</v>
      </c>
      <c r="AG14">
        <v>0.36</v>
      </c>
      <c r="AH14">
        <v>3</v>
      </c>
      <c r="AI14">
        <v>298</v>
      </c>
      <c r="AJ14">
        <v>276</v>
      </c>
      <c r="AK14">
        <v>22</v>
      </c>
      <c r="AL14">
        <v>0.35</v>
      </c>
      <c r="AM14">
        <v>0.35</v>
      </c>
      <c r="AN14">
        <v>0.75</v>
      </c>
      <c r="AO14">
        <v>75</v>
      </c>
      <c r="AP14">
        <v>75</v>
      </c>
    </row>
    <row r="15" spans="2:42" ht="15.75" thickTop="1" x14ac:dyDescent="0.25">
      <c r="N15" t="s">
        <v>33</v>
      </c>
      <c r="O15">
        <v>0.14000000000000001</v>
      </c>
      <c r="P15">
        <v>10.213200000000001</v>
      </c>
      <c r="Q15">
        <v>10.213200000000001</v>
      </c>
      <c r="R15">
        <v>0.40539999999999998</v>
      </c>
      <c r="S15">
        <v>0.40539999999999998</v>
      </c>
      <c r="T15">
        <v>25.364852089999999</v>
      </c>
      <c r="U15">
        <v>-25.364852089999999</v>
      </c>
      <c r="V15">
        <v>21.99744535</v>
      </c>
      <c r="W15">
        <v>25.014177409999999</v>
      </c>
      <c r="X15">
        <v>35.080036110000002</v>
      </c>
      <c r="Y15">
        <v>49.196876420000002</v>
      </c>
      <c r="Z15">
        <v>2.8470728099999998</v>
      </c>
      <c r="AA15">
        <v>46.816000000000003</v>
      </c>
      <c r="AB15">
        <v>2.7958841799999998</v>
      </c>
      <c r="AC15">
        <v>0.66869999999999996</v>
      </c>
      <c r="AE15" t="s">
        <v>33</v>
      </c>
      <c r="AF15">
        <v>0.55000000000000004</v>
      </c>
      <c r="AG15">
        <v>0.36</v>
      </c>
      <c r="AH15">
        <v>3</v>
      </c>
      <c r="AI15">
        <v>298</v>
      </c>
      <c r="AJ15">
        <v>276</v>
      </c>
      <c r="AK15">
        <v>22</v>
      </c>
      <c r="AL15">
        <v>0.35</v>
      </c>
      <c r="AM15">
        <v>0.35</v>
      </c>
      <c r="AN15">
        <v>1</v>
      </c>
      <c r="AO15">
        <v>75</v>
      </c>
      <c r="AP15">
        <v>75</v>
      </c>
    </row>
    <row r="16" spans="2:42" x14ac:dyDescent="0.25">
      <c r="N16" t="s">
        <v>34</v>
      </c>
      <c r="O16">
        <v>0.17499999999999999</v>
      </c>
      <c r="P16">
        <v>10.213200000000001</v>
      </c>
      <c r="Q16">
        <v>10.213200000000001</v>
      </c>
      <c r="R16">
        <v>0.32429999999999998</v>
      </c>
      <c r="S16">
        <v>0.32429999999999998</v>
      </c>
      <c r="T16">
        <v>25.367509420000001</v>
      </c>
      <c r="U16">
        <v>-25.367509420000001</v>
      </c>
      <c r="V16">
        <v>21.997177300000001</v>
      </c>
      <c r="W16">
        <v>25.221461590000001</v>
      </c>
      <c r="X16">
        <v>38.762813680000001</v>
      </c>
      <c r="Y16">
        <v>52.480115990000002</v>
      </c>
      <c r="Z16">
        <v>2.8471229</v>
      </c>
      <c r="AA16">
        <v>46.816000000000003</v>
      </c>
      <c r="AB16">
        <v>3.0893614700000001</v>
      </c>
      <c r="AC16">
        <v>0.73480000000000001</v>
      </c>
      <c r="AE16" t="s">
        <v>34</v>
      </c>
      <c r="AF16">
        <v>0.55000000000000004</v>
      </c>
      <c r="AG16">
        <v>0.36</v>
      </c>
      <c r="AH16">
        <v>3</v>
      </c>
      <c r="AI16">
        <v>298</v>
      </c>
      <c r="AJ16">
        <v>276</v>
      </c>
      <c r="AK16">
        <v>22</v>
      </c>
      <c r="AL16">
        <v>0.35</v>
      </c>
      <c r="AM16">
        <v>0.35</v>
      </c>
      <c r="AN16">
        <v>1.25</v>
      </c>
      <c r="AO16">
        <v>75</v>
      </c>
      <c r="AP16">
        <v>75</v>
      </c>
    </row>
    <row r="17" spans="6:42" x14ac:dyDescent="0.25">
      <c r="N17" t="s">
        <v>35</v>
      </c>
      <c r="O17">
        <v>0.21</v>
      </c>
      <c r="P17">
        <v>10.213200000000001</v>
      </c>
      <c r="Q17">
        <v>10.213200000000001</v>
      </c>
      <c r="R17">
        <v>0.27029999999999998</v>
      </c>
      <c r="S17">
        <v>0.27029999999999998</v>
      </c>
      <c r="T17">
        <v>25.370300029999999</v>
      </c>
      <c r="U17">
        <v>-25.40413367</v>
      </c>
      <c r="V17">
        <v>21.99701391</v>
      </c>
      <c r="W17">
        <v>25.353450840000001</v>
      </c>
      <c r="X17">
        <v>40.844212579999997</v>
      </c>
      <c r="Y17">
        <v>54.580687040000001</v>
      </c>
      <c r="Z17">
        <v>2.8605885</v>
      </c>
      <c r="AA17">
        <v>46.63022222</v>
      </c>
      <c r="AB17">
        <v>3.2552209900000002</v>
      </c>
      <c r="AC17">
        <v>0.77439999999999998</v>
      </c>
      <c r="AE17" t="s">
        <v>35</v>
      </c>
      <c r="AF17">
        <v>0.55000000000000004</v>
      </c>
      <c r="AG17">
        <v>0.36</v>
      </c>
      <c r="AH17">
        <v>3</v>
      </c>
      <c r="AI17">
        <v>298</v>
      </c>
      <c r="AJ17">
        <v>276</v>
      </c>
      <c r="AK17">
        <v>22</v>
      </c>
      <c r="AL17">
        <v>0.35</v>
      </c>
      <c r="AM17">
        <v>0.35</v>
      </c>
      <c r="AN17">
        <v>1.5</v>
      </c>
      <c r="AO17">
        <v>75</v>
      </c>
      <c r="AP17">
        <v>75</v>
      </c>
    </row>
    <row r="18" spans="6:42" x14ac:dyDescent="0.25">
      <c r="N18" t="s">
        <v>36</v>
      </c>
      <c r="O18">
        <v>0.1249</v>
      </c>
      <c r="P18">
        <v>11.1417</v>
      </c>
      <c r="Q18">
        <v>11.1417</v>
      </c>
      <c r="R18">
        <v>0.54049999999999998</v>
      </c>
      <c r="S18">
        <v>0.54049999999999998</v>
      </c>
      <c r="T18">
        <v>21.647449269999999</v>
      </c>
      <c r="U18">
        <v>-21.58622639</v>
      </c>
      <c r="V18">
        <v>21.99831193</v>
      </c>
      <c r="W18">
        <v>24.174606170000001</v>
      </c>
      <c r="X18">
        <v>23.46930927</v>
      </c>
      <c r="Y18">
        <v>36.941264670000002</v>
      </c>
      <c r="Z18">
        <v>2.4266728799999999</v>
      </c>
      <c r="AA18">
        <v>46.816000000000003</v>
      </c>
      <c r="AB18">
        <v>1.8705870600000001</v>
      </c>
      <c r="AC18">
        <v>0.4592</v>
      </c>
      <c r="AE18" t="s">
        <v>36</v>
      </c>
      <c r="AF18">
        <v>0.6</v>
      </c>
      <c r="AG18">
        <v>0.36</v>
      </c>
      <c r="AH18">
        <v>3</v>
      </c>
      <c r="AI18">
        <v>298</v>
      </c>
      <c r="AJ18">
        <v>276</v>
      </c>
      <c r="AK18">
        <v>22</v>
      </c>
      <c r="AL18">
        <v>0.35</v>
      </c>
      <c r="AM18">
        <v>0.35</v>
      </c>
      <c r="AN18">
        <v>0.75</v>
      </c>
      <c r="AO18">
        <v>75</v>
      </c>
      <c r="AP18">
        <v>75</v>
      </c>
    </row>
    <row r="19" spans="6:42" x14ac:dyDescent="0.25">
      <c r="N19" t="s">
        <v>37</v>
      </c>
      <c r="O19">
        <v>0.1666</v>
      </c>
      <c r="P19">
        <v>11.1417</v>
      </c>
      <c r="Q19">
        <v>11.1417</v>
      </c>
      <c r="R19">
        <v>0.40539999999999998</v>
      </c>
      <c r="S19">
        <v>0.40539999999999998</v>
      </c>
      <c r="T19">
        <v>21.619190629999999</v>
      </c>
      <c r="U19">
        <v>-21.619190629999999</v>
      </c>
      <c r="V19">
        <v>21.99775906</v>
      </c>
      <c r="W19">
        <v>24.69679781</v>
      </c>
      <c r="X19">
        <v>30.76632322</v>
      </c>
      <c r="Y19">
        <v>44.07855713</v>
      </c>
      <c r="Z19">
        <v>2.4265032600000001</v>
      </c>
      <c r="AA19">
        <v>46.816000000000003</v>
      </c>
      <c r="AB19">
        <v>2.45211837</v>
      </c>
      <c r="AC19">
        <v>0.59519999999999995</v>
      </c>
      <c r="AE19" t="s">
        <v>37</v>
      </c>
      <c r="AF19">
        <v>0.6</v>
      </c>
      <c r="AG19">
        <v>0.36</v>
      </c>
      <c r="AH19">
        <v>3</v>
      </c>
      <c r="AI19">
        <v>298</v>
      </c>
      <c r="AJ19">
        <v>276</v>
      </c>
      <c r="AK19">
        <v>22</v>
      </c>
      <c r="AL19">
        <v>0.35</v>
      </c>
      <c r="AM19">
        <v>0.35</v>
      </c>
      <c r="AN19">
        <v>1</v>
      </c>
      <c r="AO19">
        <v>75</v>
      </c>
      <c r="AP19">
        <v>75</v>
      </c>
    </row>
    <row r="20" spans="6:42" x14ac:dyDescent="0.25">
      <c r="N20" t="s">
        <v>38</v>
      </c>
      <c r="O20">
        <v>0.2082</v>
      </c>
      <c r="P20">
        <v>11.1417</v>
      </c>
      <c r="Q20">
        <v>11.1417</v>
      </c>
      <c r="R20">
        <v>0.32429999999999998</v>
      </c>
      <c r="S20">
        <v>0.32429999999999998</v>
      </c>
      <c r="T20">
        <v>21.621949669999999</v>
      </c>
      <c r="U20">
        <v>-21.621949669999999</v>
      </c>
      <c r="V20">
        <v>21.997469410000001</v>
      </c>
      <c r="W20">
        <v>24.92424209</v>
      </c>
      <c r="X20">
        <v>34.745541459999998</v>
      </c>
      <c r="Y20">
        <v>47.686447659999999</v>
      </c>
      <c r="Z20">
        <v>2.4265749099999998</v>
      </c>
      <c r="AA20">
        <v>46.816000000000003</v>
      </c>
      <c r="AB20">
        <v>2.7692281799999998</v>
      </c>
      <c r="AC20">
        <v>0.66800000000000004</v>
      </c>
      <c r="AE20" t="s">
        <v>38</v>
      </c>
      <c r="AF20">
        <v>0.6</v>
      </c>
      <c r="AG20">
        <v>0.36</v>
      </c>
      <c r="AH20">
        <v>3</v>
      </c>
      <c r="AI20">
        <v>298</v>
      </c>
      <c r="AJ20">
        <v>276</v>
      </c>
      <c r="AK20">
        <v>22</v>
      </c>
      <c r="AL20">
        <v>0.35</v>
      </c>
      <c r="AM20">
        <v>0.35</v>
      </c>
      <c r="AN20">
        <v>1.25</v>
      </c>
      <c r="AO20">
        <v>75</v>
      </c>
      <c r="AP20">
        <v>75</v>
      </c>
    </row>
    <row r="21" spans="6:42" x14ac:dyDescent="0.25">
      <c r="N21" t="s">
        <v>39</v>
      </c>
      <c r="O21">
        <v>0.24990000000000001</v>
      </c>
      <c r="P21">
        <v>11.1417</v>
      </c>
      <c r="Q21">
        <v>11.1417</v>
      </c>
      <c r="R21">
        <v>0.27029999999999998</v>
      </c>
      <c r="S21">
        <v>0.27029999999999998</v>
      </c>
      <c r="T21">
        <v>21.624856430000001</v>
      </c>
      <c r="U21">
        <v>-21.655778210000001</v>
      </c>
      <c r="V21">
        <v>21.99729073</v>
      </c>
      <c r="W21">
        <v>25.068559749999999</v>
      </c>
      <c r="X21">
        <v>37.006890050000003</v>
      </c>
      <c r="Y21">
        <v>49.984053690000003</v>
      </c>
      <c r="Z21">
        <v>2.4382043599999998</v>
      </c>
      <c r="AA21">
        <v>46.63022222</v>
      </c>
      <c r="AB21">
        <v>2.9494323499999999</v>
      </c>
      <c r="AC21">
        <v>0.71140000000000003</v>
      </c>
      <c r="AE21" t="s">
        <v>39</v>
      </c>
      <c r="AF21">
        <v>0.6</v>
      </c>
      <c r="AG21">
        <v>0.36</v>
      </c>
      <c r="AH21">
        <v>3</v>
      </c>
      <c r="AI21">
        <v>298</v>
      </c>
      <c r="AJ21">
        <v>276</v>
      </c>
      <c r="AK21">
        <v>22</v>
      </c>
      <c r="AL21">
        <v>0.35</v>
      </c>
      <c r="AM21">
        <v>0.35</v>
      </c>
      <c r="AN21">
        <v>1.5</v>
      </c>
      <c r="AO21">
        <v>75</v>
      </c>
      <c r="AP21">
        <v>75</v>
      </c>
    </row>
    <row r="27" spans="6:42" x14ac:dyDescent="0.25">
      <c r="F27">
        <f>150/8/0.35</f>
        <v>53.571428571428577</v>
      </c>
    </row>
    <row r="28" spans="6:42" x14ac:dyDescent="0.25">
      <c r="F28">
        <f>F27/0.7</f>
        <v>76.530612244897966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2019-03-11T17:39:41Z</dcterms:created>
  <dcterms:modified xsi:type="dcterms:W3CDTF">2019-03-12T12:17:00Z</dcterms:modified>
</cp:coreProperties>
</file>