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Input" sheetId="2" state="visible" r:id="rId3"/>
    <sheet name="Planilha3" sheetId="3" state="visible" r:id="rId4"/>
    <sheet name="Plan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<sst xmlns="http://schemas.openxmlformats.org/spreadsheetml/2006/main" count="57" uniqueCount="45">
  <si>
    <t xml:space="preserve">N_reg</t>
  </si>
  <si>
    <t xml:space="preserve">T_h</t>
  </si>
  <si>
    <t xml:space="preserve">dT[K]</t>
  </si>
  <si>
    <t xml:space="preserve">f[Hz]</t>
  </si>
  <si>
    <t xml:space="preserve">FE</t>
  </si>
  <si>
    <t xml:space="preserve">CB[kg/s]</t>
  </si>
  <si>
    <t xml:space="preserve">Qc[W]</t>
  </si>
  <si>
    <t xml:space="preserve">Qc_reg</t>
  </si>
  <si>
    <t xml:space="preserve">Wpump[W]</t>
  </si>
  <si>
    <t xml:space="preserve">H [mm]</t>
  </si>
  <si>
    <t xml:space="preserve">W [mm]</t>
  </si>
  <si>
    <t xml:space="preserve">D [m]</t>
  </si>
  <si>
    <t xml:space="preserve">L [m]</t>
  </si>
  <si>
    <t xml:space="preserve">m [kg]</t>
  </si>
  <si>
    <t xml:space="preserve">d [m]</t>
  </si>
  <si>
    <t xml:space="preserve">mf [kg/s]</t>
  </si>
  <si>
    <t xml:space="preserve">cf</t>
  </si>
  <si>
    <t xml:space="preserve">Cs_l</t>
  </si>
  <si>
    <t xml:space="preserve">Cs_h</t>
  </si>
  <si>
    <t xml:space="preserve">dT_mag</t>
  </si>
  <si>
    <t xml:space="preserve">dT_dmag</t>
  </si>
  <si>
    <t xml:space="preserve">Ks</t>
  </si>
  <si>
    <t xml:space="preserve">kf</t>
  </si>
  <si>
    <t xml:space="preserve">v</t>
  </si>
  <si>
    <t xml:space="preserve">D</t>
  </si>
  <si>
    <t xml:space="preserve">K</t>
  </si>
  <si>
    <t xml:space="preserve">Area</t>
  </si>
  <si>
    <t xml:space="preserve">h</t>
  </si>
  <si>
    <t xml:space="preserve">dP</t>
  </si>
  <si>
    <t xml:space="preserve">Re</t>
  </si>
  <si>
    <t xml:space="preserve">h_cas</t>
  </si>
  <si>
    <t xml:space="preserve">h_eff</t>
  </si>
  <si>
    <t xml:space="preserve">phi</t>
  </si>
  <si>
    <t xml:space="preserve">NTU</t>
  </si>
  <si>
    <t xml:space="preserve">c_f</t>
  </si>
  <si>
    <t xml:space="preserve">C_s</t>
  </si>
  <si>
    <t xml:space="preserve">E</t>
  </si>
  <si>
    <t xml:space="preserve">Qc</t>
  </si>
  <si>
    <t xml:space="preserve">W_mag_CB</t>
  </si>
  <si>
    <t xml:space="preserve">W_mag_HB</t>
  </si>
  <si>
    <t xml:space="preserve">Q_reg_HB</t>
  </si>
  <si>
    <t xml:space="preserve">Q_pas_CB</t>
  </si>
  <si>
    <t xml:space="preserve">Wp</t>
  </si>
  <si>
    <t xml:space="preserve">Q_cas</t>
  </si>
  <si>
    <t xml:space="preserve">Q_dis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</si>
</sst>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3.8" zeroHeight="false" outlineLevelRow="0" outlineLevelCol="0"/>
  <cols>
    <col collapsed="false" customWidth="true" hidden="false" outlineLevel="0" max="12" min="1" style="0" width="8.54"/>
    <col collapsed="false" customWidth="true" hidden="false" outlineLevel="0" max="13" min="13" style="0" width="11.99"/>
    <col collapsed="false" customWidth="true" hidden="false" outlineLevel="0" max="15" min="14" style="0" width="8.54"/>
    <col collapsed="false" customWidth="true" hidden="false" outlineLevel="0" max="16" min="16" style="0" width="11.99"/>
    <col collapsed="false" customWidth="true" hidden="false" outlineLevel="0" max="43" min="17" style="0" width="8.54"/>
    <col collapsed="false" customWidth="true" hidden="false" outlineLevel="0" max="44" min="44" style="0" width="12.42"/>
    <col collapsed="false" customWidth="true" hidden="false" outlineLevel="0" max="45" min="45" style="0" width="14.15"/>
    <col collapsed="false" customWidth="true" hidden="false" outlineLevel="0" max="1025" min="46" style="0" width="8.54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5</v>
      </c>
      <c r="J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32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</row>
    <row r="2" s="1" customFormat="true" ht="13.8" hidden="false" customHeight="false" outlineLevel="0" collapsed="false">
      <c r="A2" s="1" t="n">
        <v>24</v>
      </c>
      <c r="B2" s="1" t="n">
        <v>298</v>
      </c>
      <c r="C2" s="1" t="n">
        <v>2.42</v>
      </c>
      <c r="D2" s="1" t="n">
        <f aca="false">B2-C2</f>
        <v>295.58</v>
      </c>
      <c r="E2" s="1" t="n">
        <v>0.25</v>
      </c>
      <c r="F2" s="1" t="n">
        <f aca="false">1/3</f>
        <v>0.333333333333333</v>
      </c>
      <c r="G2" s="1" t="n">
        <f aca="false">H2/3600/8</f>
        <v>0.0173611111111111</v>
      </c>
      <c r="H2" s="1" t="n">
        <v>500</v>
      </c>
      <c r="I2" s="1" t="n">
        <f aca="false">H2/24</f>
        <v>20.8333333333333</v>
      </c>
      <c r="J2" s="1" t="n">
        <f aca="false">200</f>
        <v>200</v>
      </c>
      <c r="K2" s="1" t="n">
        <f aca="false">J2/24</f>
        <v>8.33333333333333</v>
      </c>
      <c r="L2" s="1" t="n">
        <f aca="false">J2/A2</f>
        <v>8.33333333333333</v>
      </c>
      <c r="M2" s="2" t="n">
        <f aca="false">AG2*G2*100*2*F2</f>
        <v>0.666712629449562</v>
      </c>
      <c r="N2" s="2" t="n">
        <f aca="false">18.6/1000</f>
        <v>0.0186</v>
      </c>
      <c r="O2" s="2" t="n">
        <f aca="false">12.5/1000</f>
        <v>0.0125</v>
      </c>
      <c r="P2" s="1" t="n">
        <f aca="false">4*(N2*O2)/(2*(N2+O2))</f>
        <v>0.014951768488746</v>
      </c>
      <c r="Q2" s="1" t="n">
        <f aca="false">100/1000</f>
        <v>0.1</v>
      </c>
      <c r="R2" s="1" t="n">
        <f aca="false">N2*O2*Q2*(1-0.36)*7900</f>
        <v>0.117552</v>
      </c>
      <c r="S2" s="1" t="n">
        <f aca="false">(0.25+0.8)/2000</f>
        <v>0.000525</v>
      </c>
      <c r="T2" s="1" t="n">
        <f aca="false">G2</f>
        <v>0.0173611111111111</v>
      </c>
      <c r="U2" s="1" t="n">
        <v>3885</v>
      </c>
      <c r="V2" s="1" t="n">
        <v>216.683399070114</v>
      </c>
      <c r="W2" s="1" t="n">
        <v>257.84818992606</v>
      </c>
      <c r="X2" s="1" t="n">
        <v>2.17346870946613</v>
      </c>
      <c r="Y2" s="1" t="n">
        <v>2.48114802693733</v>
      </c>
      <c r="Z2" s="1" t="n">
        <v>9</v>
      </c>
      <c r="AA2" s="1" t="n">
        <v>0.5</v>
      </c>
      <c r="AB2" s="1" t="n">
        <f aca="false">T2/1000/(N2*O2)</f>
        <v>0.0746714456391876</v>
      </c>
      <c r="AC2" s="1" t="n">
        <f aca="false">0.75*1000*U2*AB2*S2/2</f>
        <v>57.1131552419355</v>
      </c>
      <c r="AD2" s="1" t="n">
        <f aca="false">(1-0.36)*Z2+0.36*(AC2+AA2)</f>
        <v>26.5007358870968</v>
      </c>
      <c r="AE2" s="1" t="n">
        <f aca="false">[1]!HeatTransferArea(P2,Q2,0.36,S2)</f>
        <v>0.128424218045238</v>
      </c>
      <c r="AF2" s="1" t="n">
        <f aca="false">[1]!Convection(P2,T2,1000,9*10^-4,S2,AA2,0.36,7)</f>
        <v>32053.693041096</v>
      </c>
      <c r="AG2" s="1" t="n">
        <f aca="false">[1]!PressureDrop(AB2, 1000, 9*10^-4, S2, 0.36,Q2)/100/1000</f>
        <v>0.576039711844422</v>
      </c>
      <c r="AH2" s="1" t="n">
        <f aca="false">AB2*S2*1000/(9*10^-4)</f>
        <v>43.5583432895261</v>
      </c>
      <c r="AI2" s="1" t="n">
        <f aca="false">0.17*AH2^0.79*AA2/S2</f>
        <v>3192.46387365405</v>
      </c>
      <c r="AJ2" s="1" t="n">
        <f aca="false">(1/AI2+1.6/1000/0.3+0.8/1000/0.02)^-1</f>
        <v>21.9074506067915</v>
      </c>
      <c r="AK2" s="1" t="n">
        <f aca="false">G2*F2/(E2*R2)</f>
        <v>0.196918369301655</v>
      </c>
      <c r="AL2" s="1" t="n">
        <f aca="false">AF2*AE2/(T2*U2)</f>
        <v>61.0318400879419</v>
      </c>
      <c r="AM2" s="1" t="n">
        <f aca="false">T2*U2</f>
        <v>67.4479166666667</v>
      </c>
      <c r="AN2" s="1" t="n">
        <f aca="false">R2*W2*E2/F2</f>
        <v>22.7329278166412</v>
      </c>
      <c r="AO2" s="1" t="n">
        <v>0.3388</v>
      </c>
      <c r="AP2" s="1" t="n">
        <f aca="false">AK2</f>
        <v>0.196918369301655</v>
      </c>
      <c r="AQ2" s="1" t="n">
        <f aca="false">L2</f>
        <v>8.33333333333333</v>
      </c>
      <c r="AR2" s="1" t="n">
        <f aca="false">R2*E2*V2*Y2</f>
        <v>15.799682006286</v>
      </c>
      <c r="AS2" s="1" t="n">
        <f aca="false">R2*E2*W2*X2</f>
        <v>16.469769094674</v>
      </c>
      <c r="AT2" s="1" t="n">
        <f aca="false">G2*U2*C2*F2</f>
        <v>54.4079861111111</v>
      </c>
      <c r="AU2" s="1" t="n">
        <f aca="false">G2*U2*C2*AO2*F2</f>
        <v>18.4334256944444</v>
      </c>
      <c r="AV2" s="1" t="n">
        <f aca="false">M2</f>
        <v>0.666712629449562</v>
      </c>
      <c r="AW2" s="1" t="n">
        <f aca="false">AJ2*(2*N2+2*O2)*Q2*C2/2</f>
        <v>0.164879854756834</v>
      </c>
      <c r="AX2" s="1" t="n">
        <f aca="false">10*E2</f>
        <v>2.5</v>
      </c>
    </row>
    <row r="3" customFormat="false" ht="13.8" hidden="false" customHeight="false" outlineLevel="0" collapsed="false">
      <c r="A3" s="1" t="n">
        <v>24</v>
      </c>
      <c r="B3" s="1" t="n">
        <v>298</v>
      </c>
      <c r="C3" s="0" t="n">
        <v>9.84</v>
      </c>
      <c r="D3" s="1" t="n">
        <f aca="false">B3-C3</f>
        <v>288.16</v>
      </c>
      <c r="E3" s="0" t="n">
        <v>0.5</v>
      </c>
      <c r="F3" s="0" t="n">
        <f aca="false">1/3</f>
        <v>0.333333333333333</v>
      </c>
      <c r="G3" s="1" t="n">
        <f aca="false">H3/3600/8</f>
        <v>0.0173611111111111</v>
      </c>
      <c r="H3" s="0" t="n">
        <v>500</v>
      </c>
      <c r="I3" s="1" t="n">
        <f aca="false">H3/24</f>
        <v>20.8333333333333</v>
      </c>
      <c r="J3" s="0" t="n">
        <v>200</v>
      </c>
      <c r="K3" s="1" t="n">
        <f aca="false">J3/24</f>
        <v>8.33333333333333</v>
      </c>
      <c r="L3" s="0" t="n">
        <f aca="false">J3/A3</f>
        <v>8.33333333333333</v>
      </c>
      <c r="M3" s="2" t="n">
        <f aca="false">AG3*G3*100*2*F3</f>
        <v>0.666712629449562</v>
      </c>
      <c r="N3" s="2" t="n">
        <f aca="false">18.6/1000</f>
        <v>0.0186</v>
      </c>
      <c r="O3" s="2" t="n">
        <f aca="false">12.5/1000</f>
        <v>0.0125</v>
      </c>
      <c r="P3" s="1" t="n">
        <f aca="false">4*(N3*O3)/(2*(N3+O3))</f>
        <v>0.014951768488746</v>
      </c>
      <c r="Q3" s="1" t="n">
        <f aca="false">100/1000</f>
        <v>0.1</v>
      </c>
      <c r="R3" s="1" t="n">
        <f aca="false">N3*O3*Q3*(1-0.36)*7900</f>
        <v>0.117552</v>
      </c>
      <c r="S3" s="1" t="n">
        <f aca="false">(0.25+0.8)/2000</f>
        <v>0.000525</v>
      </c>
      <c r="T3" s="1" t="n">
        <f aca="false">G3</f>
        <v>0.0173611111111111</v>
      </c>
      <c r="U3" s="1" t="n">
        <v>3885</v>
      </c>
      <c r="V3" s="0" t="n">
        <v>235.059843630841</v>
      </c>
      <c r="W3" s="0" t="n">
        <v>272.325181273578</v>
      </c>
      <c r="X3" s="0" t="n">
        <v>2.52592581492654</v>
      </c>
      <c r="Y3" s="0" t="n">
        <v>2.72041240188773</v>
      </c>
      <c r="Z3" s="1" t="n">
        <v>9</v>
      </c>
      <c r="AA3" s="1" t="n">
        <v>0.5</v>
      </c>
      <c r="AB3" s="1" t="n">
        <f aca="false">G3/1000/(N3*O3)</f>
        <v>0.0746714456391876</v>
      </c>
      <c r="AC3" s="1" t="n">
        <f aca="false">0.75*1000*U3*AB3*S3/2</f>
        <v>57.1131552419355</v>
      </c>
      <c r="AD3" s="1" t="n">
        <f aca="false">(1-0.36)*Z3+0.36*(AC3+AA3)</f>
        <v>26.5007358870968</v>
      </c>
      <c r="AE3" s="1" t="n">
        <f aca="false">[1]!HeatTransferArea(P3,Q3,0.36,S3)</f>
        <v>0.128424218045238</v>
      </c>
      <c r="AF3" s="1" t="n">
        <f aca="false">[1]!Convection(P3,T3,1000,9*10^-4,S3,AA3,0.36,7)</f>
        <v>32053.693041096</v>
      </c>
      <c r="AG3" s="1" t="n">
        <f aca="false">[1]!PressureDrop(AB3, 1000, 9*10^-4, S3, 0.36,Q3)/100/1000</f>
        <v>0.576039711844422</v>
      </c>
      <c r="AH3" s="1" t="n">
        <f aca="false">AB3*S3*1000/(9*10^-4)</f>
        <v>43.5583432895261</v>
      </c>
      <c r="AI3" s="1" t="n">
        <f aca="false">0.17*AH3^0.79*AA3/S3</f>
        <v>3192.46387365405</v>
      </c>
      <c r="AJ3" s="1" t="n">
        <f aca="false">(1/AI3+1.6/1000/0.3+0.8/1000/0.02)^-1</f>
        <v>21.9074506067915</v>
      </c>
      <c r="AK3" s="1" t="n">
        <f aca="false">G3*F3/(E3*R3)</f>
        <v>0.0984591846508275</v>
      </c>
      <c r="AL3" s="1" t="n">
        <f aca="false">AF3*AE3/(T3*U3)</f>
        <v>61.0318400879419</v>
      </c>
      <c r="AM3" s="1" t="n">
        <f aca="false">T3*U3</f>
        <v>67.4479166666667</v>
      </c>
      <c r="AN3" s="1" t="n">
        <f aca="false">R3*W3*E3/F3</f>
        <v>48.0185545636075</v>
      </c>
      <c r="AO3" s="0" t="n">
        <v>0.7099</v>
      </c>
      <c r="AP3" s="1" t="n">
        <f aca="false">AK3</f>
        <v>0.0984591846508275</v>
      </c>
      <c r="AQ3" s="1" t="n">
        <f aca="false">L3</f>
        <v>8.33333333333333</v>
      </c>
      <c r="AR3" s="1" t="n">
        <f aca="false">R3*E3*V3*Y3</f>
        <v>37.5848841382578</v>
      </c>
      <c r="AS3" s="1" t="n">
        <f aca="false">R3*E3*W3*X3</f>
        <v>40.4304355225582</v>
      </c>
      <c r="AT3" s="1" t="n">
        <f aca="false">G3*U3*C3*F3</f>
        <v>221.229166666667</v>
      </c>
      <c r="AU3" s="1" t="n">
        <f aca="false">G3*U3*C3*AO3*F3</f>
        <v>157.050585416667</v>
      </c>
      <c r="AV3" s="1" t="n">
        <f aca="false">M3</f>
        <v>0.666712629449562</v>
      </c>
      <c r="AW3" s="1" t="n">
        <f aca="false">AJ3*(2*N3+2*O3)*Q3*C3/2</f>
        <v>0.670420566449277</v>
      </c>
      <c r="AX3" s="1" t="n">
        <f aca="false">10*E3</f>
        <v>5</v>
      </c>
    </row>
    <row r="4" customFormat="false" ht="13.8" hidden="false" customHeight="false" outlineLevel="0" collapsed="false">
      <c r="A4" s="1" t="n">
        <v>24</v>
      </c>
      <c r="B4" s="1" t="n">
        <v>298</v>
      </c>
      <c r="C4" s="0" t="n">
        <v>15.78</v>
      </c>
      <c r="D4" s="1" t="n">
        <f aca="false">B4-C4</f>
        <v>282.22</v>
      </c>
      <c r="E4" s="0" t="n">
        <v>1</v>
      </c>
      <c r="F4" s="0" t="n">
        <f aca="false">1/3</f>
        <v>0.333333333333333</v>
      </c>
      <c r="G4" s="1" t="n">
        <f aca="false">H4/3600/8</f>
        <v>0.0173611111111111</v>
      </c>
      <c r="H4" s="0" t="n">
        <v>500</v>
      </c>
      <c r="I4" s="1" t="n">
        <f aca="false">H4/24</f>
        <v>20.8333333333333</v>
      </c>
      <c r="J4" s="0" t="n">
        <v>200</v>
      </c>
      <c r="K4" s="1" t="n">
        <f aca="false">J4/24</f>
        <v>8.33333333333333</v>
      </c>
      <c r="L4" s="0" t="n">
        <f aca="false">J4/A4</f>
        <v>8.33333333333333</v>
      </c>
      <c r="M4" s="2" t="n">
        <f aca="false">AG4*G4*100*2*F4</f>
        <v>0.666712629449562</v>
      </c>
      <c r="N4" s="2" t="n">
        <f aca="false">18.6/1000</f>
        <v>0.0186</v>
      </c>
      <c r="O4" s="2" t="n">
        <f aca="false">12.5/1000</f>
        <v>0.0125</v>
      </c>
      <c r="P4" s="1" t="n">
        <f aca="false">4*(N4*O4)/(2*(N4+O4))</f>
        <v>0.014951768488746</v>
      </c>
      <c r="Q4" s="1" t="n">
        <f aca="false">100/1000</f>
        <v>0.1</v>
      </c>
      <c r="R4" s="1" t="n">
        <f aca="false">N4*O4*Q4*(1-0.36)*7900</f>
        <v>0.117552</v>
      </c>
      <c r="S4" s="1" t="n">
        <f aca="false">(0.25+0.8)/2000</f>
        <v>0.000525</v>
      </c>
      <c r="T4" s="1" t="n">
        <f aca="false">G4</f>
        <v>0.0173611111111111</v>
      </c>
      <c r="U4" s="1" t="n">
        <v>3885</v>
      </c>
      <c r="V4" s="0" t="n">
        <v>266.483186209729</v>
      </c>
      <c r="W4" s="0" t="n">
        <v>278.689191390287</v>
      </c>
      <c r="X4" s="0" t="n">
        <v>2.4928994545542</v>
      </c>
      <c r="Y4" s="0" t="n">
        <v>2.50350361560015</v>
      </c>
      <c r="Z4" s="1" t="n">
        <v>9</v>
      </c>
      <c r="AA4" s="1" t="n">
        <v>0.5</v>
      </c>
      <c r="AB4" s="1" t="n">
        <f aca="false">G4/1000/(N4*O4)</f>
        <v>0.0746714456391876</v>
      </c>
      <c r="AC4" s="1" t="n">
        <f aca="false">0.75*1000*U4*AB4*S4/2</f>
        <v>57.1131552419355</v>
      </c>
      <c r="AD4" s="1" t="n">
        <f aca="false">(1-0.36)*Z4+0.36*(AC4+AA4)</f>
        <v>26.5007358870968</v>
      </c>
      <c r="AE4" s="1" t="n">
        <f aca="false">[1]!HeatTransferArea(P4,Q4,0.36,S4)</f>
        <v>0.128424218045238</v>
      </c>
      <c r="AF4" s="1" t="n">
        <f aca="false">[1]!Convection(P4,T4,1000,9*10^-4,S4,AA4,0.36,7)</f>
        <v>32053.693041096</v>
      </c>
      <c r="AG4" s="1" t="n">
        <f aca="false">[1]!PressureDrop(AB4, 1000, 9*10^-4, S4, 0.36,Q4)/100/1000</f>
        <v>0.576039711844422</v>
      </c>
      <c r="AH4" s="1" t="n">
        <f aca="false">AB4*S4*1000/(9*10^-4)</f>
        <v>43.5583432895261</v>
      </c>
      <c r="AI4" s="1" t="n">
        <f aca="false">0.17*AH4^0.79*AA4/S4</f>
        <v>3192.46387365405</v>
      </c>
      <c r="AJ4" s="1" t="n">
        <f aca="false">(1/AI4+1.6/1000/0.3+0.8/1000/0.02)^-1</f>
        <v>21.9074506067915</v>
      </c>
      <c r="AK4" s="1" t="n">
        <f aca="false">G4*F4/(E4*R4)</f>
        <v>0.0492295923254137</v>
      </c>
      <c r="AL4" s="1" t="n">
        <f aca="false">AF4*AE4/(T4*U4)</f>
        <v>61.0318400879419</v>
      </c>
      <c r="AM4" s="1" t="n">
        <f aca="false">T4*U4</f>
        <v>67.4479166666667</v>
      </c>
      <c r="AN4" s="1" t="n">
        <f aca="false">R4*W4*E4/F4</f>
        <v>98.2814154789333</v>
      </c>
      <c r="AO4" s="0" t="n">
        <v>0.9414</v>
      </c>
      <c r="AP4" s="1" t="n">
        <f aca="false">AK4</f>
        <v>0.0492295923254137</v>
      </c>
      <c r="AQ4" s="1" t="n">
        <f aca="false">L4</f>
        <v>8.33333333333333</v>
      </c>
      <c r="AR4" s="1" t="n">
        <f aca="false">R4*E4*V4*Y4</f>
        <v>78.4238317345418</v>
      </c>
      <c r="AS4" s="1" t="n">
        <f aca="false">R4*E4*W4*X4</f>
        <v>81.6685623467491</v>
      </c>
      <c r="AT4" s="1" t="n">
        <f aca="false">G4*U4*C4*F4</f>
        <v>354.776041666667</v>
      </c>
      <c r="AU4" s="1" t="n">
        <f aca="false">G4*U4*C4*AO4*F4</f>
        <v>333.986165625</v>
      </c>
      <c r="AV4" s="1" t="n">
        <f aca="false">M4</f>
        <v>0.666712629449562</v>
      </c>
      <c r="AW4" s="1" t="n">
        <f aca="false">AJ4*(2*N4+2*O4)*Q4*C4/2</f>
        <v>1.07512566448878</v>
      </c>
      <c r="AX4" s="1" t="n">
        <f aca="false">10*E4</f>
        <v>10</v>
      </c>
    </row>
    <row r="5" customFormat="false" ht="13.8" hidden="false" customHeight="false" outlineLevel="0" collapsed="false">
      <c r="A5" s="1" t="n">
        <v>24</v>
      </c>
      <c r="B5" s="1" t="n">
        <v>298</v>
      </c>
      <c r="C5" s="0" t="n">
        <v>17.52</v>
      </c>
      <c r="D5" s="1" t="n">
        <f aca="false">B5-C5</f>
        <v>280.48</v>
      </c>
      <c r="E5" s="0" t="n">
        <v>1.5</v>
      </c>
      <c r="F5" s="0" t="n">
        <f aca="false">1/3</f>
        <v>0.333333333333333</v>
      </c>
      <c r="G5" s="1" t="n">
        <f aca="false">H5/3600/8</f>
        <v>0.0173611111111111</v>
      </c>
      <c r="H5" s="0" t="n">
        <v>500</v>
      </c>
      <c r="I5" s="1" t="n">
        <f aca="false">H5/24</f>
        <v>20.8333333333333</v>
      </c>
      <c r="J5" s="0" t="n">
        <v>200</v>
      </c>
      <c r="K5" s="1" t="n">
        <f aca="false">J5/24</f>
        <v>8.33333333333333</v>
      </c>
      <c r="L5" s="0" t="n">
        <f aca="false">J5/A5</f>
        <v>8.33333333333333</v>
      </c>
      <c r="M5" s="2" t="n">
        <f aca="false">AG5*G5*100*2*F5</f>
        <v>0.666712629449562</v>
      </c>
      <c r="N5" s="2" t="n">
        <f aca="false">18.6/1000</f>
        <v>0.0186</v>
      </c>
      <c r="O5" s="2" t="n">
        <f aca="false">12.5/1000</f>
        <v>0.0125</v>
      </c>
      <c r="P5" s="1" t="n">
        <f aca="false">4*(N5*O5)/(2*(N5+O5))</f>
        <v>0.014951768488746</v>
      </c>
      <c r="Q5" s="1" t="n">
        <f aca="false">100/1000</f>
        <v>0.1</v>
      </c>
      <c r="R5" s="1" t="n">
        <f aca="false">N5*O5*Q5*(1-0.36)*7900</f>
        <v>0.117552</v>
      </c>
      <c r="S5" s="1" t="n">
        <f aca="false">(0.25+0.8)/2000</f>
        <v>0.000525</v>
      </c>
      <c r="T5" s="1" t="n">
        <f aca="false">G5</f>
        <v>0.0173611111111111</v>
      </c>
      <c r="U5" s="1" t="n">
        <v>3885</v>
      </c>
      <c r="V5" s="0" t="n">
        <v>273.368697486553</v>
      </c>
      <c r="W5" s="0" t="n">
        <v>281.094792830305</v>
      </c>
      <c r="X5" s="0" t="n">
        <v>2.43693086054961</v>
      </c>
      <c r="Y5" s="0" t="n">
        <v>2.42943725489812</v>
      </c>
      <c r="Z5" s="1" t="n">
        <v>9</v>
      </c>
      <c r="AA5" s="1" t="n">
        <v>0.5</v>
      </c>
      <c r="AB5" s="1" t="n">
        <f aca="false">G5/1000/(N5*O5)</f>
        <v>0.0746714456391876</v>
      </c>
      <c r="AC5" s="1" t="n">
        <f aca="false">0.75*1000*U5*AB5*S5/2</f>
        <v>57.1131552419355</v>
      </c>
      <c r="AD5" s="1" t="n">
        <f aca="false">(1-0.36)*Z5+0.36*(AC5+AA5)</f>
        <v>26.5007358870968</v>
      </c>
      <c r="AE5" s="1" t="n">
        <f aca="false">[1]!HeatTransferArea(P5,Q5,0.36,S5)</f>
        <v>0.128424218045238</v>
      </c>
      <c r="AF5" s="1" t="n">
        <f aca="false">[1]!Convection(P5,T5,1000,9*10^-4,S5,AA5,0.36,7)</f>
        <v>32053.693041096</v>
      </c>
      <c r="AG5" s="1" t="n">
        <f aca="false">[1]!PressureDrop(AB5, 1000, 9*10^-4, S5, 0.36,Q5)/100/1000</f>
        <v>0.576039711844422</v>
      </c>
      <c r="AH5" s="1" t="n">
        <f aca="false">AB5*S5*1000/(9*10^-4)</f>
        <v>43.5583432895261</v>
      </c>
      <c r="AI5" s="1" t="n">
        <f aca="false">0.17*AH5^0.79*AA5/S5</f>
        <v>3192.46387365405</v>
      </c>
      <c r="AJ5" s="1" t="n">
        <f aca="false">(1/AI5+1.6/1000/0.3+0.8/1000/0.02)^-1</f>
        <v>21.9074506067915</v>
      </c>
      <c r="AK5" s="1" t="n">
        <f aca="false">G5*F5/(E5*R5)</f>
        <v>0.0328197282169425</v>
      </c>
      <c r="AL5" s="1" t="n">
        <f aca="false">AF5*AE5/(T5*U5)</f>
        <v>61.0318400879419</v>
      </c>
      <c r="AM5" s="1" t="n">
        <f aca="false">T5*U5</f>
        <v>67.4479166666667</v>
      </c>
      <c r="AN5" s="1" t="n">
        <f aca="false">R5*W5*E5/F5</f>
        <v>148.694647890546</v>
      </c>
      <c r="AO5" s="0" t="n">
        <v>0.9559</v>
      </c>
      <c r="AP5" s="1" t="n">
        <f aca="false">AK5</f>
        <v>0.0328197282169425</v>
      </c>
      <c r="AQ5" s="1" t="n">
        <f aca="false">L5</f>
        <v>8.33333333333333</v>
      </c>
      <c r="AR5" s="1" t="n">
        <f aca="false">R5*E5*V5*Y5</f>
        <v>117.105084575581</v>
      </c>
      <c r="AS5" s="1" t="n">
        <f aca="false">R5*E5*W5*X5</f>
        <v>120.78619208101</v>
      </c>
      <c r="AT5" s="1" t="n">
        <f aca="false">G5*U5*C5*F5</f>
        <v>393.895833333333</v>
      </c>
      <c r="AU5" s="1" t="n">
        <f aca="false">G5*U5*C5*AO5*F5</f>
        <v>376.525027083333</v>
      </c>
      <c r="AV5" s="1" t="n">
        <f aca="false">M5</f>
        <v>0.666712629449562</v>
      </c>
      <c r="AW5" s="1" t="n">
        <f aca="false">AJ5*(2*N5+2*O5)*Q5*C5/2</f>
        <v>1.19367564270237</v>
      </c>
      <c r="AX5" s="1" t="n">
        <f aca="false">10*E5</f>
        <v>15</v>
      </c>
    </row>
    <row r="6" customFormat="false" ht="13.8" hidden="false" customHeight="false" outlineLevel="0" collapsed="false">
      <c r="A6" s="1" t="n">
        <v>24</v>
      </c>
      <c r="B6" s="1" t="n">
        <v>298</v>
      </c>
      <c r="C6" s="0" t="n">
        <v>18.9</v>
      </c>
      <c r="D6" s="1" t="n">
        <f aca="false">B6-C6</f>
        <v>279.1</v>
      </c>
      <c r="E6" s="0" t="n">
        <v>2.25</v>
      </c>
      <c r="F6" s="0" t="n">
        <f aca="false">1/3</f>
        <v>0.333333333333333</v>
      </c>
      <c r="G6" s="1" t="n">
        <f aca="false">H6/3600/8</f>
        <v>0.0173611111111111</v>
      </c>
      <c r="H6" s="0" t="n">
        <v>500</v>
      </c>
      <c r="I6" s="1" t="n">
        <f aca="false">H6/24</f>
        <v>20.8333333333333</v>
      </c>
      <c r="J6" s="0" t="n">
        <v>200</v>
      </c>
      <c r="K6" s="1" t="n">
        <f aca="false">J6/24</f>
        <v>8.33333333333333</v>
      </c>
      <c r="L6" s="0" t="n">
        <f aca="false">J6/A6</f>
        <v>8.33333333333333</v>
      </c>
      <c r="M6" s="2" t="n">
        <f aca="false">AG6*G6*100*2*F6</f>
        <v>0.666712629449562</v>
      </c>
      <c r="N6" s="2" t="n">
        <f aca="false">18.6/1000</f>
        <v>0.0186</v>
      </c>
      <c r="O6" s="2" t="n">
        <f aca="false">12.5/1000</f>
        <v>0.0125</v>
      </c>
      <c r="P6" s="1" t="n">
        <f aca="false">4*(N6*O6)/(2*(N6+O6))</f>
        <v>0.014951768488746</v>
      </c>
      <c r="Q6" s="1" t="n">
        <f aca="false">100/1000</f>
        <v>0.1</v>
      </c>
      <c r="R6" s="1" t="n">
        <f aca="false">N6*O6*Q6*(1-0.36)*7900</f>
        <v>0.117552</v>
      </c>
      <c r="S6" s="1" t="n">
        <f aca="false">(0.25+0.8)/2000</f>
        <v>0.000525</v>
      </c>
      <c r="T6" s="1" t="n">
        <f aca="false">G6</f>
        <v>0.0173611111111111</v>
      </c>
      <c r="U6" s="1" t="n">
        <v>3885</v>
      </c>
      <c r="V6" s="0" t="n">
        <v>276.539196651987</v>
      </c>
      <c r="W6" s="0" t="n">
        <v>282.017386746423</v>
      </c>
      <c r="X6" s="0" t="n">
        <v>2.38508232503784</v>
      </c>
      <c r="Y6" s="0" t="n">
        <v>2.36816965550037</v>
      </c>
      <c r="Z6" s="1" t="n">
        <v>9</v>
      </c>
      <c r="AA6" s="1" t="n">
        <v>0.5</v>
      </c>
      <c r="AB6" s="1" t="n">
        <f aca="false">G6/1000/(N6*O6)</f>
        <v>0.0746714456391876</v>
      </c>
      <c r="AC6" s="1" t="n">
        <f aca="false">0.75*1000*U6*AB6*S6/2</f>
        <v>57.1131552419355</v>
      </c>
      <c r="AD6" s="1" t="n">
        <f aca="false">(1-0.36)*Z6+0.36*(AC6+AA6)</f>
        <v>26.5007358870968</v>
      </c>
      <c r="AE6" s="1" t="n">
        <f aca="false">[1]!HeatTransferArea(P6,Q6,0.36,S6)</f>
        <v>0.128424218045238</v>
      </c>
      <c r="AF6" s="1" t="n">
        <f aca="false">[1]!Convection(P6,T6,1000,9*10^-4,S6,AA6,0.36,7)</f>
        <v>32053.693041096</v>
      </c>
      <c r="AG6" s="1" t="n">
        <f aca="false">[1]!PressureDrop(AB6, 1000, 9*10^-4, S6, 0.36,Q6)/100/1000</f>
        <v>0.576039711844422</v>
      </c>
      <c r="AH6" s="1" t="n">
        <f aca="false">AB6*S6*1000/(9*10^-4)</f>
        <v>43.5583432895261</v>
      </c>
      <c r="AI6" s="1" t="n">
        <f aca="false">0.17*AH6^0.79*AA6/S6</f>
        <v>3192.46387365405</v>
      </c>
      <c r="AJ6" s="1" t="n">
        <f aca="false">(1/AI6+1.6/1000/0.3+0.8/1000/0.02)^-1</f>
        <v>21.9074506067915</v>
      </c>
      <c r="AK6" s="1" t="n">
        <f aca="false">G6*F6/(E6*R6)</f>
        <v>0.021879818811295</v>
      </c>
      <c r="AL6" s="1" t="n">
        <f aca="false">AF6*AE6/(T6*U6)</f>
        <v>61.0318400879419</v>
      </c>
      <c r="AM6" s="1" t="n">
        <f aca="false">T6*U6</f>
        <v>67.4479166666667</v>
      </c>
      <c r="AN6" s="1" t="n">
        <f aca="false">R6*W6*E6/F6</f>
        <v>223.774027966005</v>
      </c>
      <c r="AO6" s="0" t="n">
        <v>0.9618</v>
      </c>
      <c r="AP6" s="1" t="n">
        <f aca="false">AK6</f>
        <v>0.021879818811295</v>
      </c>
      <c r="AQ6" s="1" t="n">
        <f aca="false">L6</f>
        <v>8.33333333333333</v>
      </c>
      <c r="AR6" s="1" t="n">
        <f aca="false">R6*E6*V6*Y6</f>
        <v>173.21362452703</v>
      </c>
      <c r="AS6" s="1" t="n">
        <f aca="false">R6*E6*W6*X6</f>
        <v>177.90649296808</v>
      </c>
      <c r="AT6" s="1" t="n">
        <f aca="false">G6*U6*C6*F6</f>
        <v>424.921875</v>
      </c>
      <c r="AU6" s="1" t="n">
        <f aca="false">G6*U6*C6*AO6*F6</f>
        <v>408.689859375</v>
      </c>
      <c r="AV6" s="1" t="n">
        <f aca="false">M6</f>
        <v>0.666712629449562</v>
      </c>
      <c r="AW6" s="1" t="n">
        <f aca="false">AJ6*(2*N6+2*O6)*Q6*C6/2</f>
        <v>1.2876980392166</v>
      </c>
      <c r="AX6" s="1" t="n">
        <f aca="false">10*E6</f>
        <v>22.5</v>
      </c>
    </row>
    <row r="7" customFormat="false" ht="13.8" hidden="false" customHeight="false" outlineLevel="0" collapsed="false">
      <c r="A7" s="1" t="n">
        <v>24</v>
      </c>
      <c r="B7" s="1" t="n">
        <v>298</v>
      </c>
      <c r="C7" s="0" t="n">
        <v>18.74</v>
      </c>
      <c r="D7" s="1" t="n">
        <f aca="false">B7-C7</f>
        <v>279.26</v>
      </c>
      <c r="E7" s="0" t="n">
        <v>3</v>
      </c>
      <c r="F7" s="0" t="n">
        <f aca="false">1/3</f>
        <v>0.333333333333333</v>
      </c>
      <c r="G7" s="1" t="n">
        <f aca="false">H7/3600/8</f>
        <v>0.0173611111111111</v>
      </c>
      <c r="H7" s="0" t="n">
        <v>500</v>
      </c>
      <c r="I7" s="1" t="n">
        <f aca="false">H7/24</f>
        <v>20.8333333333333</v>
      </c>
      <c r="J7" s="0" t="n">
        <v>200</v>
      </c>
      <c r="K7" s="1" t="n">
        <f aca="false">J7/24</f>
        <v>8.33333333333333</v>
      </c>
      <c r="L7" s="0" t="n">
        <f aca="false">J7/A7</f>
        <v>8.33333333333333</v>
      </c>
      <c r="M7" s="2" t="n">
        <f aca="false">AG7*G7*100*2*F7</f>
        <v>0.666712629449562</v>
      </c>
      <c r="N7" s="2" t="n">
        <f aca="false">18.6/1000</f>
        <v>0.0186</v>
      </c>
      <c r="O7" s="2" t="n">
        <f aca="false">12.5/1000</f>
        <v>0.0125</v>
      </c>
      <c r="P7" s="1" t="n">
        <f aca="false">4*(N7*O7)/(2*(N7+O7))</f>
        <v>0.014951768488746</v>
      </c>
      <c r="Q7" s="1" t="n">
        <f aca="false">100/1000</f>
        <v>0.1</v>
      </c>
      <c r="R7" s="1" t="n">
        <f aca="false">N7*O7*Q7*(1-0.36)*7900</f>
        <v>0.117552</v>
      </c>
      <c r="S7" s="1" t="n">
        <f aca="false">(0.25+0.8)/2000</f>
        <v>0.000525</v>
      </c>
      <c r="T7" s="1" t="n">
        <f aca="false">G7</f>
        <v>0.0173611111111111</v>
      </c>
      <c r="U7" s="1" t="n">
        <v>3885</v>
      </c>
      <c r="V7" s="0" t="n">
        <v>276.052845225901</v>
      </c>
      <c r="W7" s="0" t="n">
        <v>281.506539914351</v>
      </c>
      <c r="X7" s="0" t="n">
        <v>2.38589762000806</v>
      </c>
      <c r="Y7" s="0" t="n">
        <v>2.36957452540302</v>
      </c>
      <c r="Z7" s="1" t="n">
        <v>9</v>
      </c>
      <c r="AA7" s="1" t="n">
        <v>0.5</v>
      </c>
      <c r="AB7" s="1" t="n">
        <f aca="false">G7/1000/(N7*O7)</f>
        <v>0.0746714456391876</v>
      </c>
      <c r="AC7" s="1" t="n">
        <f aca="false">0.75*1000*U7*AB7*S7/2</f>
        <v>57.1131552419355</v>
      </c>
      <c r="AD7" s="1" t="n">
        <f aca="false">(1-0.36)*Z7+0.36*(AC7+AA7)</f>
        <v>26.5007358870968</v>
      </c>
      <c r="AE7" s="1" t="n">
        <f aca="false">[1]!HeatTransferArea(P7,Q7,0.36,S7)</f>
        <v>0.128424218045238</v>
      </c>
      <c r="AF7" s="1" t="n">
        <f aca="false">[1]!Convection(P7,T7,1000,9*10^-4,S7,AA7,0.36,7)</f>
        <v>32053.693041096</v>
      </c>
      <c r="AG7" s="1" t="n">
        <f aca="false">[1]!PressureDrop(AB7, 1000, 9*10^-4, S7, 0.36,Q7)/100/1000</f>
        <v>0.576039711844422</v>
      </c>
      <c r="AH7" s="1" t="n">
        <f aca="false">AB7*S7*1000/(9*10^-4)</f>
        <v>43.5583432895261</v>
      </c>
      <c r="AI7" s="1" t="n">
        <f aca="false">0.17*AH7^0.79*AA7/S7</f>
        <v>3192.46387365405</v>
      </c>
      <c r="AJ7" s="1" t="n">
        <f aca="false">(1/AI7+1.6/1000/0.3+0.8/1000/0.02)^-1</f>
        <v>21.9074506067915</v>
      </c>
      <c r="AK7" s="1" t="n">
        <f aca="false">G7*F7/(E7*R7)</f>
        <v>0.0164098641084712</v>
      </c>
      <c r="AL7" s="1" t="n">
        <f aca="false">AF7*AE7/(T7*U7)</f>
        <v>61.0318400879419</v>
      </c>
      <c r="AM7" s="1" t="n">
        <f aca="false">T7*U7</f>
        <v>67.4479166666667</v>
      </c>
      <c r="AN7" s="1" t="n">
        <f aca="false">R7*W7*E7/F7</f>
        <v>297.824911020106</v>
      </c>
      <c r="AO7" s="0" t="n">
        <v>0.964</v>
      </c>
      <c r="AP7" s="1" t="n">
        <f aca="false">AK7</f>
        <v>0.0164098641084712</v>
      </c>
      <c r="AQ7" s="1" t="n">
        <f aca="false">L7</f>
        <v>8.33333333333333</v>
      </c>
      <c r="AR7" s="1" t="n">
        <f aca="false">R7*E7*V7*Y7</f>
        <v>230.682089808788</v>
      </c>
      <c r="AS7" s="1" t="n">
        <f aca="false">R7*E7*W7*X7</f>
        <v>236.859915460661</v>
      </c>
      <c r="AT7" s="1" t="n">
        <f aca="false">G7*U7*C7*F7</f>
        <v>421.324652777778</v>
      </c>
      <c r="AU7" s="1" t="n">
        <f aca="false">G7*U7*C7*AO7*F7</f>
        <v>406.156965277778</v>
      </c>
      <c r="AV7" s="1" t="n">
        <f aca="false">M7</f>
        <v>0.666712629449562</v>
      </c>
      <c r="AW7" s="1" t="n">
        <f aca="false">AJ7*(2*N7+2*O7)*Q7*C7/2</f>
        <v>1.27679689179466</v>
      </c>
      <c r="AX7" s="1" t="n">
        <f aca="false">10*E7</f>
        <v>30</v>
      </c>
    </row>
    <row r="8" customFormat="false" ht="13.8" hidden="false" customHeight="false" outlineLevel="0" collapsed="false">
      <c r="A8" s="1" t="n">
        <v>24</v>
      </c>
      <c r="B8" s="1" t="n">
        <v>298</v>
      </c>
      <c r="C8" s="0" t="n">
        <v>18.34</v>
      </c>
      <c r="D8" s="1" t="n">
        <f aca="false">B8-C8</f>
        <v>279.66</v>
      </c>
      <c r="E8" s="0" t="n">
        <v>4</v>
      </c>
      <c r="F8" s="0" t="n">
        <f aca="false">1/3</f>
        <v>0.333333333333333</v>
      </c>
      <c r="G8" s="1" t="n">
        <f aca="false">H8/3600/8</f>
        <v>0.0173611111111111</v>
      </c>
      <c r="H8" s="0" t="n">
        <v>500</v>
      </c>
      <c r="I8" s="1" t="n">
        <f aca="false">H8/24</f>
        <v>20.8333333333333</v>
      </c>
      <c r="J8" s="0" t="n">
        <v>200</v>
      </c>
      <c r="K8" s="1" t="n">
        <f aca="false">J8/24</f>
        <v>8.33333333333333</v>
      </c>
      <c r="L8" s="0" t="n">
        <f aca="false">J8/A8</f>
        <v>8.33333333333333</v>
      </c>
      <c r="M8" s="2" t="n">
        <f aca="false">AG8*G8*100*2*F8</f>
        <v>0.666712629449562</v>
      </c>
      <c r="N8" s="2" t="n">
        <f aca="false">18.6/1000</f>
        <v>0.0186</v>
      </c>
      <c r="O8" s="2" t="n">
        <f aca="false">12.5/1000</f>
        <v>0.0125</v>
      </c>
      <c r="P8" s="1" t="n">
        <f aca="false">4*(N8*O8)/(2*(N8+O8))</f>
        <v>0.014951768488746</v>
      </c>
      <c r="Q8" s="1" t="n">
        <f aca="false">100/1000</f>
        <v>0.1</v>
      </c>
      <c r="R8" s="1" t="n">
        <f aca="false">N8*O8*Q8*(1-0.36)*7900</f>
        <v>0.117552</v>
      </c>
      <c r="S8" s="1" t="n">
        <f aca="false">(0.25+0.8)/2000</f>
        <v>0.000525</v>
      </c>
      <c r="T8" s="1" t="n">
        <f aca="false">G8</f>
        <v>0.0173611111111111</v>
      </c>
      <c r="U8" s="1" t="n">
        <v>3885</v>
      </c>
      <c r="V8" s="0" t="n">
        <v>275.127512602115</v>
      </c>
      <c r="W8" s="0" t="n">
        <v>281.27715646152</v>
      </c>
      <c r="X8" s="0" t="n">
        <v>2.40244612606667</v>
      </c>
      <c r="Y8" s="0" t="n">
        <v>2.38858059741906</v>
      </c>
      <c r="Z8" s="1" t="n">
        <v>9</v>
      </c>
      <c r="AA8" s="1" t="n">
        <v>0.5</v>
      </c>
      <c r="AB8" s="1" t="n">
        <f aca="false">G8/1000/(N8*O8)</f>
        <v>0.0746714456391876</v>
      </c>
      <c r="AC8" s="1" t="n">
        <f aca="false">0.75*1000*U8*AB8*S8/2</f>
        <v>57.1131552419355</v>
      </c>
      <c r="AD8" s="1" t="n">
        <f aca="false">(1-0.36)*Z8+0.36*(AC8+AA8)</f>
        <v>26.5007358870968</v>
      </c>
      <c r="AE8" s="1" t="n">
        <f aca="false">[1]!HeatTransferArea(P8,Q8,0.36,S8)</f>
        <v>0.128424218045238</v>
      </c>
      <c r="AF8" s="1" t="n">
        <f aca="false">[1]!Convection(P8,T8,1000,9*10^-4,S8,AA8,0.36,7)</f>
        <v>32053.693041096</v>
      </c>
      <c r="AG8" s="1" t="n">
        <f aca="false">[1]!PressureDrop(AB8, 1000, 9*10^-4, S8, 0.36,Q8)/100/1000</f>
        <v>0.576039711844422</v>
      </c>
      <c r="AH8" s="1" t="n">
        <f aca="false">AB8*S8*1000/(9*10^-4)</f>
        <v>43.5583432895261</v>
      </c>
      <c r="AI8" s="1" t="n">
        <f aca="false">0.17*AH8^0.79*AA8/S8</f>
        <v>3192.46387365405</v>
      </c>
      <c r="AJ8" s="1" t="n">
        <f aca="false">(1/AI8+1.6/1000/0.3+0.8/1000/0.02)^-1</f>
        <v>21.9074506067915</v>
      </c>
      <c r="AK8" s="1" t="n">
        <f aca="false">G8*F8/(E8*R8)</f>
        <v>0.0123073980813534</v>
      </c>
      <c r="AL8" s="1" t="n">
        <f aca="false">AF8*AE8/(T8*U8)</f>
        <v>61.0318400879419</v>
      </c>
      <c r="AM8" s="1" t="n">
        <f aca="false">T8*U8</f>
        <v>67.4479166666667</v>
      </c>
      <c r="AN8" s="1" t="n">
        <f aca="false">R8*W8*E8/F8</f>
        <v>396.776307556375</v>
      </c>
      <c r="AO8" s="0" t="n">
        <v>0.9655</v>
      </c>
      <c r="AP8" s="1" t="n">
        <f aca="false">AK8</f>
        <v>0.0123073980813534</v>
      </c>
      <c r="AQ8" s="1" t="n">
        <f aca="false">L8</f>
        <v>8.33333333333333</v>
      </c>
      <c r="AR8" s="1" t="n">
        <f aca="false">R8*E8*V8*Y8</f>
        <v>309.003882217854</v>
      </c>
      <c r="AS8" s="1" t="n">
        <f aca="false">R8*E8*W8*X8</f>
        <v>317.74456766795</v>
      </c>
      <c r="AT8" s="1" t="n">
        <f aca="false">G8*U8*C8*F8</f>
        <v>412.331597222222</v>
      </c>
      <c r="AU8" s="1" t="n">
        <f aca="false">G8*U8*C8*AO8*F8</f>
        <v>398.106157118056</v>
      </c>
      <c r="AV8" s="1" t="n">
        <f aca="false">M8</f>
        <v>0.666712629449562</v>
      </c>
      <c r="AW8" s="1" t="n">
        <f aca="false">AJ8*(2*N8+2*O8)*Q8*C8/2</f>
        <v>1.24954402323981</v>
      </c>
      <c r="AX8" s="1" t="n">
        <f aca="false">10*E8</f>
        <v>40</v>
      </c>
    </row>
    <row r="9" customFormat="false" ht="13.8" hidden="false" customHeight="false" outlineLevel="0" collapsed="false">
      <c r="A9" s="1" t="n">
        <v>24</v>
      </c>
      <c r="B9" s="1" t="n">
        <v>298</v>
      </c>
      <c r="C9" s="0" t="n">
        <v>17.69</v>
      </c>
      <c r="D9" s="1" t="n">
        <f aca="false">B9-C9</f>
        <v>280.31</v>
      </c>
      <c r="E9" s="0" t="n">
        <v>5</v>
      </c>
      <c r="F9" s="0" t="n">
        <f aca="false">1/3</f>
        <v>0.333333333333333</v>
      </c>
      <c r="G9" s="1" t="n">
        <f aca="false">H9/3600/8</f>
        <v>0.0173611111111111</v>
      </c>
      <c r="H9" s="0" t="n">
        <v>500</v>
      </c>
      <c r="I9" s="1" t="n">
        <f aca="false">H9/24</f>
        <v>20.8333333333333</v>
      </c>
      <c r="J9" s="0" t="n">
        <v>200</v>
      </c>
      <c r="K9" s="1" t="n">
        <f aca="false">J9/24</f>
        <v>8.33333333333333</v>
      </c>
      <c r="L9" s="0" t="n">
        <f aca="false">J9/A9</f>
        <v>8.33333333333333</v>
      </c>
      <c r="M9" s="2" t="n">
        <f aca="false">AG9*G9*100*2*F9</f>
        <v>0.666712629449562</v>
      </c>
      <c r="N9" s="2" t="n">
        <f aca="false">18.6/1000</f>
        <v>0.0186</v>
      </c>
      <c r="O9" s="2" t="n">
        <f aca="false">12.5/1000</f>
        <v>0.0125</v>
      </c>
      <c r="P9" s="1" t="n">
        <f aca="false">4*(N9*O9)/(2*(N9+O9))</f>
        <v>0.014951768488746</v>
      </c>
      <c r="Q9" s="1" t="n">
        <f aca="false">100/1000</f>
        <v>0.1</v>
      </c>
      <c r="R9" s="1" t="n">
        <f aca="false">N9*O9*Q9*(1-0.36)*7900</f>
        <v>0.117552</v>
      </c>
      <c r="S9" s="1" t="n">
        <f aca="false">(0.25+0.8)/2000</f>
        <v>0.000525</v>
      </c>
      <c r="T9" s="1" t="n">
        <f aca="false">G9</f>
        <v>0.0173611111111111</v>
      </c>
      <c r="U9" s="1" t="n">
        <v>3885</v>
      </c>
      <c r="V9" s="0" t="n">
        <v>272.560136262456</v>
      </c>
      <c r="W9" s="0" t="n">
        <v>280.046463545336</v>
      </c>
      <c r="X9" s="0" t="n">
        <v>2.42316611997928</v>
      </c>
      <c r="Y9" s="0" t="n">
        <v>2.41299013151663</v>
      </c>
      <c r="Z9" s="1" t="n">
        <v>9</v>
      </c>
      <c r="AA9" s="1" t="n">
        <v>0.5</v>
      </c>
      <c r="AB9" s="1" t="n">
        <f aca="false">G9/1000/(N9*O9)</f>
        <v>0.0746714456391876</v>
      </c>
      <c r="AC9" s="1" t="n">
        <f aca="false">0.75*1000*U9*AB9*S9/2</f>
        <v>57.1131552419355</v>
      </c>
      <c r="AD9" s="1" t="n">
        <f aca="false">(1-0.36)*Z9+0.36*(AC9+AA9)</f>
        <v>26.5007358870968</v>
      </c>
      <c r="AE9" s="1" t="n">
        <f aca="false">[1]!HeatTransferArea(P9,Q9,0.36,S9)</f>
        <v>0.128424218045238</v>
      </c>
      <c r="AF9" s="1" t="n">
        <f aca="false">[1]!Convection(P9,T9,1000,9*10^-4,S9,AA9,0.36,7)</f>
        <v>32053.693041096</v>
      </c>
      <c r="AG9" s="1" t="n">
        <f aca="false">[1]!PressureDrop(AB9, 1000, 9*10^-4, S9, 0.36,Q9)/100/1000</f>
        <v>0.576039711844422</v>
      </c>
      <c r="AH9" s="1" t="n">
        <f aca="false">AB9*S9*1000/(9*10^-4)</f>
        <v>43.5583432895261</v>
      </c>
      <c r="AI9" s="1" t="n">
        <f aca="false">0.17*AH9^0.79*AA9/S9</f>
        <v>3192.46387365405</v>
      </c>
      <c r="AJ9" s="1" t="n">
        <f aca="false">(1/AI9+1.6/1000/0.3+0.8/1000/0.02)^-1</f>
        <v>21.9074506067915</v>
      </c>
      <c r="AK9" s="1" t="n">
        <f aca="false">G9*F9/(E9*R9)</f>
        <v>0.00984591846508275</v>
      </c>
      <c r="AL9" s="1" t="n">
        <f aca="false">AF9*AE9/(T9*U9)</f>
        <v>61.0318400879419</v>
      </c>
      <c r="AM9" s="1" t="n">
        <f aca="false">T9*U9</f>
        <v>67.4479166666667</v>
      </c>
      <c r="AN9" s="1" t="n">
        <f aca="false">R9*W9*E9/F9</f>
        <v>493.80032824022</v>
      </c>
      <c r="AO9" s="0" t="n">
        <v>0.9662</v>
      </c>
      <c r="AP9" s="1" t="n">
        <f aca="false">AK9</f>
        <v>0.00984591846508275</v>
      </c>
      <c r="AQ9" s="1" t="n">
        <f aca="false">L9</f>
        <v>8.33333333333333</v>
      </c>
      <c r="AR9" s="1" t="n">
        <f aca="false">R9*E9*V9*Y9</f>
        <v>386.560888018557</v>
      </c>
      <c r="AS9" s="1" t="n">
        <f aca="false">R9*E9*W9*X9</f>
        <v>398.853408475449</v>
      </c>
      <c r="AT9" s="1" t="n">
        <f aca="false">G9*U9*C9*F9</f>
        <v>397.717881944444</v>
      </c>
      <c r="AU9" s="1" t="n">
        <f aca="false">G9*U9*C9*AO9*F9</f>
        <v>384.275017534722</v>
      </c>
      <c r="AV9" s="1" t="n">
        <f aca="false">M9</f>
        <v>0.666712629449562</v>
      </c>
      <c r="AW9" s="1" t="n">
        <f aca="false">AJ9*(2*N9+2*O9)*Q9*C9/2</f>
        <v>1.20525811183818</v>
      </c>
      <c r="AX9" s="1" t="n">
        <f aca="false">10*E9</f>
        <v>50</v>
      </c>
    </row>
    <row r="10" customFormat="false" ht="13.8" hidden="false" customHeight="false" outlineLevel="0" collapsed="false">
      <c r="A10" s="1" t="n">
        <v>24</v>
      </c>
      <c r="B10" s="1" t="n">
        <v>298</v>
      </c>
      <c r="C10" s="0" t="n">
        <v>16.76</v>
      </c>
      <c r="D10" s="1" t="n">
        <f aca="false">B10-C10</f>
        <v>281.24</v>
      </c>
      <c r="E10" s="0" t="n">
        <v>6</v>
      </c>
      <c r="F10" s="0" t="n">
        <f aca="false">1/3</f>
        <v>0.333333333333333</v>
      </c>
      <c r="G10" s="1" t="n">
        <f aca="false">H10/3600/8</f>
        <v>0.0173611111111111</v>
      </c>
      <c r="H10" s="0" t="n">
        <v>500</v>
      </c>
      <c r="I10" s="1" t="n">
        <f aca="false">H10/24</f>
        <v>20.8333333333333</v>
      </c>
      <c r="J10" s="0" t="n">
        <v>200</v>
      </c>
      <c r="K10" s="1" t="n">
        <f aca="false">J10/24</f>
        <v>8.33333333333333</v>
      </c>
      <c r="L10" s="0" t="n">
        <f aca="false">J10/A10</f>
        <v>8.33333333333333</v>
      </c>
      <c r="M10" s="2" t="n">
        <f aca="false">AG10*G10*100*2*F10</f>
        <v>0.666712629449562</v>
      </c>
      <c r="N10" s="2" t="n">
        <f aca="false">18.6/1000</f>
        <v>0.0186</v>
      </c>
      <c r="O10" s="2" t="n">
        <f aca="false">12.5/1000</f>
        <v>0.0125</v>
      </c>
      <c r="P10" s="1" t="n">
        <f aca="false">4*(N10*O10)/(2*(N10+O10))</f>
        <v>0.014951768488746</v>
      </c>
      <c r="Q10" s="1" t="n">
        <f aca="false">100/1000</f>
        <v>0.1</v>
      </c>
      <c r="R10" s="1" t="n">
        <f aca="false">N10*O10*Q10*(1-0.36)*7900</f>
        <v>0.117552</v>
      </c>
      <c r="S10" s="1" t="n">
        <f aca="false">(0.25+0.8)/2000</f>
        <v>0.000525</v>
      </c>
      <c r="T10" s="1" t="n">
        <f aca="false">G10</f>
        <v>0.0173611111111111</v>
      </c>
      <c r="U10" s="1" t="n">
        <v>3885</v>
      </c>
      <c r="V10" s="0" t="n">
        <v>270.340803334355</v>
      </c>
      <c r="W10" s="0" t="n">
        <v>279.86885162879</v>
      </c>
      <c r="X10" s="0" t="n">
        <v>2.46167101460293</v>
      </c>
      <c r="Y10" s="0" t="n">
        <v>2.46056341822969</v>
      </c>
      <c r="Z10" s="1" t="n">
        <v>9</v>
      </c>
      <c r="AA10" s="1" t="n">
        <v>0.5</v>
      </c>
      <c r="AB10" s="1" t="n">
        <f aca="false">G10/1000/(N10*O10)</f>
        <v>0.0746714456391876</v>
      </c>
      <c r="AC10" s="1" t="n">
        <f aca="false">0.75*1000*U10*AB10*S10/2</f>
        <v>57.1131552419355</v>
      </c>
      <c r="AD10" s="1" t="n">
        <f aca="false">(1-0.36)*Z10+0.36*(AC10+AA10)</f>
        <v>26.5007358870968</v>
      </c>
      <c r="AE10" s="1" t="n">
        <f aca="false">[1]!HeatTransferArea(P10,Q10,0.36,S10)</f>
        <v>0.128424218045238</v>
      </c>
      <c r="AF10" s="1" t="n">
        <f aca="false">[1]!Convection(P10,T10,1000,9*10^-4,S10,AA10,0.36,7)</f>
        <v>32053.693041096</v>
      </c>
      <c r="AG10" s="1" t="n">
        <f aca="false">[1]!PressureDrop(AB10, 1000, 9*10^-4, S10, 0.36,Q10)/100/1000</f>
        <v>0.576039711844422</v>
      </c>
      <c r="AH10" s="1" t="n">
        <f aca="false">AB10*S10*1000/(9*10^-4)</f>
        <v>43.5583432895261</v>
      </c>
      <c r="AI10" s="1" t="n">
        <f aca="false">0.17*AH10^0.79*AA10/S10</f>
        <v>3192.46387365405</v>
      </c>
      <c r="AJ10" s="1" t="n">
        <f aca="false">(1/AI10+1.6/1000/0.3+0.8/1000/0.02)^-1</f>
        <v>21.9074506067915</v>
      </c>
      <c r="AK10" s="1" t="n">
        <f aca="false">G10*F10/(E10*R10)</f>
        <v>0.00820493205423562</v>
      </c>
      <c r="AL10" s="1" t="n">
        <f aca="false">AF10*AE10/(T10*U10)</f>
        <v>61.0318400879419</v>
      </c>
      <c r="AM10" s="1" t="n">
        <f aca="false">T10*U10</f>
        <v>67.4479166666667</v>
      </c>
      <c r="AN10" s="1" t="n">
        <f aca="false">R10*W10*E10/F10</f>
        <v>592.184578440017</v>
      </c>
      <c r="AO10" s="0" t="n">
        <v>0.9667</v>
      </c>
      <c r="AP10" s="1" t="n">
        <f aca="false">AK10</f>
        <v>0.00820493205423562</v>
      </c>
      <c r="AQ10" s="1" t="n">
        <f aca="false">L10</f>
        <v>8.33333333333333</v>
      </c>
      <c r="AR10" s="1" t="n">
        <f aca="false">R10*E10*V10*Y10</f>
        <v>469.166976748872</v>
      </c>
      <c r="AS10" s="1" t="n">
        <f aca="false">R10*E10*W10*X10</f>
        <v>485.921204013547</v>
      </c>
      <c r="AT10" s="1" t="n">
        <f aca="false">G10*U10*C10*F10</f>
        <v>376.809027777778</v>
      </c>
      <c r="AU10" s="1" t="n">
        <f aca="false">G10*U10*C10*AO10*F10</f>
        <v>364.261287152778</v>
      </c>
      <c r="AV10" s="1" t="n">
        <f aca="false">M10</f>
        <v>0.666712629449562</v>
      </c>
      <c r="AW10" s="1" t="n">
        <f aca="false">AJ10*(2*N10+2*O10)*Q10*C10/2</f>
        <v>1.14189519244816</v>
      </c>
      <c r="AX10" s="1" t="n">
        <f aca="false">10*E10</f>
        <v>60</v>
      </c>
    </row>
    <row r="11" customFormat="false" ht="13.8" hidden="false" customHeight="false" outlineLevel="0" collapsed="false">
      <c r="A11" s="1" t="n">
        <v>24</v>
      </c>
      <c r="B11" s="1" t="n">
        <v>298</v>
      </c>
      <c r="C11" s="0" t="n">
        <v>15.93</v>
      </c>
      <c r="D11" s="1" t="n">
        <f aca="false">B11-C11</f>
        <v>282.07</v>
      </c>
      <c r="E11" s="0" t="n">
        <v>7</v>
      </c>
      <c r="F11" s="0" t="n">
        <f aca="false">1/3</f>
        <v>0.333333333333333</v>
      </c>
      <c r="G11" s="1" t="n">
        <f aca="false">H11/3600/8</f>
        <v>0.0173611111111111</v>
      </c>
      <c r="H11" s="0" t="n">
        <v>500</v>
      </c>
      <c r="I11" s="1" t="n">
        <f aca="false">H11/24</f>
        <v>20.8333333333333</v>
      </c>
      <c r="J11" s="0" t="n">
        <v>200</v>
      </c>
      <c r="K11" s="1" t="n">
        <f aca="false">J11/24</f>
        <v>8.33333333333333</v>
      </c>
      <c r="L11" s="0" t="n">
        <f aca="false">J11/A11</f>
        <v>8.33333333333333</v>
      </c>
      <c r="M11" s="2" t="n">
        <f aca="false">AG11*G11*100*2*F11</f>
        <v>0.666712629449562</v>
      </c>
      <c r="N11" s="2" t="n">
        <f aca="false">18.6/1000</f>
        <v>0.0186</v>
      </c>
      <c r="O11" s="2" t="n">
        <f aca="false">12.5/1000</f>
        <v>0.0125</v>
      </c>
      <c r="P11" s="1" t="n">
        <f aca="false">4*(N11*O11)/(2*(N11+O11))</f>
        <v>0.014951768488746</v>
      </c>
      <c r="Q11" s="1" t="n">
        <f aca="false">100/1000</f>
        <v>0.1</v>
      </c>
      <c r="R11" s="1" t="n">
        <f aca="false">N11*O11*Q11*(1-0.36)*7900</f>
        <v>0.117552</v>
      </c>
      <c r="S11" s="1" t="n">
        <f aca="false">(0.25+0.8)/2000</f>
        <v>0.000525</v>
      </c>
      <c r="T11" s="1" t="n">
        <f aca="false">G11</f>
        <v>0.0173611111111111</v>
      </c>
      <c r="U11" s="1" t="n">
        <v>3885</v>
      </c>
      <c r="V11" s="0" t="n">
        <v>268.078167059203</v>
      </c>
      <c r="W11" s="0" t="n">
        <v>279.743120475715</v>
      </c>
      <c r="X11" s="0" t="n">
        <v>2.49413817800077</v>
      </c>
      <c r="Y11" s="0" t="n">
        <v>2.50317560061433</v>
      </c>
      <c r="Z11" s="1" t="n">
        <v>9</v>
      </c>
      <c r="AA11" s="1" t="n">
        <v>0.5</v>
      </c>
      <c r="AB11" s="1" t="n">
        <f aca="false">G11/1000/(N11*O11)</f>
        <v>0.0746714456391876</v>
      </c>
      <c r="AC11" s="1" t="n">
        <f aca="false">0.75*1000*U11*AB11*S11/2</f>
        <v>57.1131552419355</v>
      </c>
      <c r="AD11" s="1" t="n">
        <f aca="false">(1-0.36)*Z11+0.36*(AC11+AA11)</f>
        <v>26.5007358870968</v>
      </c>
      <c r="AE11" s="1" t="n">
        <f aca="false">[1]!HeatTransferArea(P11,Q11,0.36,S11)</f>
        <v>0.128424218045238</v>
      </c>
      <c r="AF11" s="1" t="n">
        <f aca="false">[1]!Convection(P11,T11,1000,9*10^-4,S11,AA11,0.36,7)</f>
        <v>32053.693041096</v>
      </c>
      <c r="AG11" s="1" t="n">
        <f aca="false">[1]!PressureDrop(AB11, 1000, 9*10^-4, S11, 0.36,Q11)/100/1000</f>
        <v>0.576039711844422</v>
      </c>
      <c r="AH11" s="1" t="n">
        <f aca="false">AB11*S11*1000/(9*10^-4)</f>
        <v>43.5583432895261</v>
      </c>
      <c r="AI11" s="1" t="n">
        <f aca="false">0.17*AH11^0.79*AA11/S11</f>
        <v>3192.46387365405</v>
      </c>
      <c r="AJ11" s="1" t="n">
        <f aca="false">(1/AI11+1.6/1000/0.3+0.8/1000/0.02)^-1</f>
        <v>21.9074506067915</v>
      </c>
      <c r="AK11" s="1" t="n">
        <f aca="false">G11*F11/(E11*R11)</f>
        <v>0.00703279890363053</v>
      </c>
      <c r="AL11" s="1" t="n">
        <f aca="false">AF11*AE11/(T11*U11)</f>
        <v>61.0318400879419</v>
      </c>
      <c r="AM11" s="1" t="n">
        <f aca="false">T11*U11</f>
        <v>67.4479166666667</v>
      </c>
      <c r="AN11" s="1" t="n">
        <f aca="false">R11*W11*E11/F11</f>
        <v>690.571629261386</v>
      </c>
      <c r="AO11" s="0" t="n">
        <v>0.967</v>
      </c>
      <c r="AP11" s="1" t="n">
        <f aca="false">AK11</f>
        <v>0.00703279890363053</v>
      </c>
      <c r="AQ11" s="1" t="n">
        <f aca="false">L11</f>
        <v>8.33333333333333</v>
      </c>
      <c r="AR11" s="1" t="n">
        <f aca="false">R11*E11*V11*Y11</f>
        <v>552.180193834477</v>
      </c>
      <c r="AS11" s="1" t="n">
        <f aca="false">R11*E11*W11*X11</f>
        <v>574.127021728338</v>
      </c>
      <c r="AT11" s="1" t="n">
        <f aca="false">G11*U11*C11*F11</f>
        <v>358.1484375</v>
      </c>
      <c r="AU11" s="1" t="n">
        <f aca="false">G11*U11*C11*AO11*F11</f>
        <v>346.3295390625</v>
      </c>
      <c r="AV11" s="1" t="n">
        <f aca="false">M11</f>
        <v>0.666712629449562</v>
      </c>
      <c r="AW11" s="1" t="n">
        <f aca="false">AJ11*(2*N11+2*O11)*Q11*C11/2</f>
        <v>1.08534549019685</v>
      </c>
      <c r="AX11" s="1" t="n">
        <f aca="false">10*E11</f>
        <v>70</v>
      </c>
    </row>
    <row r="12" customFormat="false" ht="13.8" hidden="false" customHeight="false" outlineLevel="0" collapsed="false">
      <c r="A12" s="1" t="n">
        <v>24</v>
      </c>
      <c r="B12" s="1" t="n">
        <v>298</v>
      </c>
      <c r="C12" s="0" t="n">
        <v>14.97</v>
      </c>
      <c r="D12" s="1" t="n">
        <f aca="false">B12-C12</f>
        <v>283.03</v>
      </c>
      <c r="E12" s="0" t="n">
        <v>8</v>
      </c>
      <c r="F12" s="0" t="n">
        <f aca="false">1/3</f>
        <v>0.333333333333333</v>
      </c>
      <c r="G12" s="1" t="n">
        <f aca="false">H12/3600/8</f>
        <v>0.0173611111111111</v>
      </c>
      <c r="H12" s="0" t="n">
        <v>500</v>
      </c>
      <c r="I12" s="1" t="n">
        <f aca="false">H12/24</f>
        <v>20.8333333333333</v>
      </c>
      <c r="J12" s="0" t="n">
        <v>200</v>
      </c>
      <c r="K12" s="1" t="n">
        <f aca="false">J12/24</f>
        <v>8.33333333333333</v>
      </c>
      <c r="L12" s="0" t="n">
        <f aca="false">J12/A12</f>
        <v>8.33333333333333</v>
      </c>
      <c r="M12" s="2" t="n">
        <f aca="false">AG12*G12*100*2*F12</f>
        <v>0.666712629449562</v>
      </c>
      <c r="N12" s="2" t="n">
        <f aca="false">18.6/1000</f>
        <v>0.0186</v>
      </c>
      <c r="O12" s="2" t="n">
        <f aca="false">12.5/1000</f>
        <v>0.0125</v>
      </c>
      <c r="P12" s="1" t="n">
        <f aca="false">4*(N12*O12)/(2*(N12+O12))</f>
        <v>0.014951768488746</v>
      </c>
      <c r="Q12" s="1" t="n">
        <f aca="false">100/1000</f>
        <v>0.1</v>
      </c>
      <c r="R12" s="1" t="n">
        <f aca="false">N12*O12*Q12*(1-0.36)*7900</f>
        <v>0.117552</v>
      </c>
      <c r="S12" s="1" t="n">
        <f aca="false">(0.25+0.8)/2000</f>
        <v>0.000525</v>
      </c>
      <c r="T12" s="1" t="n">
        <f aca="false">G12</f>
        <v>0.0173611111111111</v>
      </c>
      <c r="U12" s="1" t="n">
        <v>3885</v>
      </c>
      <c r="V12" s="0" t="n">
        <v>263.368014543027</v>
      </c>
      <c r="W12" s="0" t="n">
        <v>278.119515523415</v>
      </c>
      <c r="X12" s="0" t="n">
        <v>2.51809100582257</v>
      </c>
      <c r="Y12" s="0" t="n">
        <v>2.54155934258944</v>
      </c>
      <c r="Z12" s="1" t="n">
        <v>9</v>
      </c>
      <c r="AA12" s="1" t="n">
        <v>0.5</v>
      </c>
      <c r="AB12" s="1" t="n">
        <f aca="false">G12/1000/(N12*O12)</f>
        <v>0.0746714456391876</v>
      </c>
      <c r="AC12" s="1" t="n">
        <f aca="false">0.75*1000*U12*AB12*S12/2</f>
        <v>57.1131552419355</v>
      </c>
      <c r="AD12" s="1" t="n">
        <f aca="false">(1-0.36)*Z12+0.36*(AC12+AA12)</f>
        <v>26.5007358870968</v>
      </c>
      <c r="AE12" s="1" t="n">
        <f aca="false">[1]!HeatTransferArea(P12,Q12,0.36,S12)</f>
        <v>0.128424218045238</v>
      </c>
      <c r="AF12" s="1" t="n">
        <f aca="false">[1]!Convection(P12,T12,1000,9*10^-4,S12,AA12,0.36,7)</f>
        <v>32053.693041096</v>
      </c>
      <c r="AG12" s="1" t="n">
        <f aca="false">[1]!PressureDrop(AB12, 1000, 9*10^-4, S12, 0.36,Q12)/100/1000</f>
        <v>0.576039711844422</v>
      </c>
      <c r="AH12" s="1" t="n">
        <f aca="false">AB12*S12*1000/(9*10^-4)</f>
        <v>43.5583432895261</v>
      </c>
      <c r="AI12" s="1" t="n">
        <f aca="false">0.17*AH12^0.79*AA12/S12</f>
        <v>3192.46387365405</v>
      </c>
      <c r="AJ12" s="1" t="n">
        <f aca="false">(1/AI12+1.6/1000/0.3+0.8/1000/0.02)^-1</f>
        <v>21.9074506067915</v>
      </c>
      <c r="AK12" s="1" t="n">
        <f aca="false">G12*F12/(E12*R12)</f>
        <v>0.00615369904067672</v>
      </c>
      <c r="AL12" s="1" t="n">
        <f aca="false">AF12*AE12/(T12*U12)</f>
        <v>61.0318400879419</v>
      </c>
      <c r="AM12" s="1" t="n">
        <f aca="false">T12*U12</f>
        <v>67.4479166666667</v>
      </c>
      <c r="AN12" s="1" t="n">
        <f aca="false">R12*W12*E12/F12</f>
        <v>784.644126931405</v>
      </c>
      <c r="AO12" s="0" t="n">
        <v>0.9672</v>
      </c>
      <c r="AP12" s="1" t="n">
        <f aca="false">AK12</f>
        <v>0.00615369904067672</v>
      </c>
      <c r="AQ12" s="1" t="n">
        <f aca="false">L12</f>
        <v>8.33333333333333</v>
      </c>
      <c r="AR12" s="1" t="n">
        <f aca="false">R12*E12*V12*Y12</f>
        <v>629.481967649166</v>
      </c>
      <c r="AS12" s="1" t="n">
        <f aca="false">R12*E12*W12*X12</f>
        <v>658.601772932491</v>
      </c>
      <c r="AT12" s="1" t="n">
        <f aca="false">G12*U12*C12*F12</f>
        <v>336.565104166667</v>
      </c>
      <c r="AU12" s="1" t="n">
        <f aca="false">G12*U12*C12*AO12*F12</f>
        <v>325.52576875</v>
      </c>
      <c r="AV12" s="1" t="n">
        <f aca="false">M12</f>
        <v>0.666712629449562</v>
      </c>
      <c r="AW12" s="1" t="n">
        <f aca="false">AJ12*(2*N12+2*O12)*Q12*C12/2</f>
        <v>1.01993860566521</v>
      </c>
      <c r="AX12" s="1" t="n">
        <f aca="false">10*E12</f>
        <v>80</v>
      </c>
    </row>
    <row r="13" customFormat="false" ht="13.8" hidden="false" customHeight="false" outlineLevel="0" collapsed="false">
      <c r="A13" s="1" t="n">
        <v>24</v>
      </c>
      <c r="B13" s="1" t="n">
        <v>296</v>
      </c>
      <c r="C13" s="0" t="n">
        <v>0.19</v>
      </c>
      <c r="D13" s="1" t="n">
        <f aca="false">B13-C13</f>
        <v>295.81</v>
      </c>
      <c r="E13" s="0" t="n">
        <v>2</v>
      </c>
      <c r="F13" s="0" t="n">
        <f aca="false">1/3</f>
        <v>0.333333333333333</v>
      </c>
      <c r="G13" s="1" t="n">
        <f aca="false">H13/3600/8</f>
        <v>0.0173611111111111</v>
      </c>
      <c r="H13" s="0" t="n">
        <v>500</v>
      </c>
      <c r="I13" s="1" t="n">
        <f aca="false">H13/24</f>
        <v>20.8333333333333</v>
      </c>
      <c r="J13" s="0" t="n">
        <v>631</v>
      </c>
      <c r="K13" s="1" t="n">
        <f aca="false">J13/24</f>
        <v>26.2916666666667</v>
      </c>
      <c r="L13" s="0" t="n">
        <f aca="false">J13/A13</f>
        <v>26.2916666666667</v>
      </c>
      <c r="M13" s="2" t="n">
        <f aca="false">AG13*G13*100*2*F13</f>
        <v>0.666712629449562</v>
      </c>
      <c r="N13" s="2" t="n">
        <f aca="false">18.6/1000</f>
        <v>0.0186</v>
      </c>
      <c r="O13" s="2" t="n">
        <f aca="false">12.5/1000</f>
        <v>0.0125</v>
      </c>
      <c r="P13" s="1" t="n">
        <f aca="false">4*(N13*O13)/(2*(N13+O13))</f>
        <v>0.014951768488746</v>
      </c>
      <c r="Q13" s="1" t="n">
        <f aca="false">100/1000</f>
        <v>0.1</v>
      </c>
      <c r="R13" s="1" t="n">
        <f aca="false">N13*O13*Q13*(1-0.36)*7900</f>
        <v>0.117552</v>
      </c>
      <c r="S13" s="1" t="n">
        <f aca="false">(0.25+0.8)/2000</f>
        <v>0.000525</v>
      </c>
      <c r="T13" s="1" t="n">
        <f aca="false">G13</f>
        <v>0.0173611111111111</v>
      </c>
      <c r="U13" s="1" t="n">
        <v>3885</v>
      </c>
      <c r="V13" s="0" t="n">
        <v>115.975888635151</v>
      </c>
      <c r="W13" s="0" t="n">
        <v>138.581687522396</v>
      </c>
      <c r="X13" s="0" t="n">
        <v>1.19953964372381</v>
      </c>
      <c r="Y13" s="0" t="n">
        <v>1.37341082842642</v>
      </c>
      <c r="Z13" s="1" t="n">
        <v>9</v>
      </c>
      <c r="AA13" s="1" t="n">
        <v>0.5</v>
      </c>
      <c r="AB13" s="1" t="n">
        <f aca="false">G13/1000/(N13*O13)</f>
        <v>0.0746714456391876</v>
      </c>
      <c r="AC13" s="1" t="n">
        <f aca="false">0.75*1000*U13*AB13*S13/2</f>
        <v>57.1131552419355</v>
      </c>
      <c r="AD13" s="1" t="n">
        <f aca="false">(1-0.36)*Z13+0.36*(AC13+AA13)</f>
        <v>26.5007358870968</v>
      </c>
      <c r="AE13" s="1" t="n">
        <f aca="false">[1]!HeatTransferArea(P13,Q13,0.36,S13)</f>
        <v>0.128424218045238</v>
      </c>
      <c r="AF13" s="1" t="n">
        <f aca="false">[1]!Convection(P13,T13,1000,9*10^-4,S13,AA13,0.36,7)</f>
        <v>32053.693041096</v>
      </c>
      <c r="AG13" s="1" t="n">
        <f aca="false">[1]!PressureDrop(AB13, 1000, 9*10^-4, S13, 0.36,Q13)/100/1000</f>
        <v>0.576039711844422</v>
      </c>
      <c r="AH13" s="1" t="n">
        <f aca="false">AB13*S13*1000/(9*10^-4)</f>
        <v>43.5583432895261</v>
      </c>
      <c r="AI13" s="1" t="n">
        <f aca="false">0.17*AH13^0.79*AA13/S13</f>
        <v>3192.46387365405</v>
      </c>
      <c r="AJ13" s="1" t="n">
        <f aca="false">(1/AI13+1.6/1000/0.3+0.8/1000/0.02)^-1</f>
        <v>21.9074506067915</v>
      </c>
      <c r="AK13" s="1" t="n">
        <f aca="false">G13*F13/(E13*R13)</f>
        <v>0.0246147961627069</v>
      </c>
      <c r="AL13" s="1" t="n">
        <f aca="false">AF13*AE13/(T13*U13)</f>
        <v>61.0318400879419</v>
      </c>
      <c r="AM13" s="1" t="n">
        <f aca="false">T13*U13</f>
        <v>67.4479166666667</v>
      </c>
      <c r="AN13" s="1" t="n">
        <f aca="false">R13*W13*E13/F13</f>
        <v>97.7433271897964</v>
      </c>
      <c r="AO13" s="0" t="n">
        <v>0.9411</v>
      </c>
      <c r="AP13" s="1" t="n">
        <f aca="false">AK13</f>
        <v>0.0246147961627069</v>
      </c>
      <c r="AQ13" s="1" t="n">
        <f aca="false">L13</f>
        <v>26.2916666666667</v>
      </c>
      <c r="AR13" s="1" t="n">
        <f aca="false">R13*E13*V13*Y13</f>
        <v>37.4479625869487</v>
      </c>
      <c r="AS13" s="1" t="n">
        <f aca="false">R13*E13*W13*X13</f>
        <v>39.082331957876</v>
      </c>
      <c r="AT13" s="1" t="n">
        <f aca="false">G13*U13*C13*F13</f>
        <v>4.27170138888889</v>
      </c>
      <c r="AU13" s="1" t="n">
        <f aca="false">G13*U13*C13*AO13*F13</f>
        <v>4.02009817708333</v>
      </c>
      <c r="AV13" s="1" t="n">
        <f aca="false">M13</f>
        <v>0.666712629449562</v>
      </c>
      <c r="AW13" s="1" t="n">
        <f aca="false">AJ13*(2*N13+2*O13)*Q13*C13/2</f>
        <v>0.0129451125635531</v>
      </c>
      <c r="AX13" s="1" t="n">
        <f aca="false">10*E13</f>
        <v>20</v>
      </c>
    </row>
    <row r="14" customFormat="false" ht="13.8" hidden="false" customHeight="false" outlineLevel="0" collapsed="false">
      <c r="A14" s="1" t="n">
        <v>24</v>
      </c>
      <c r="B14" s="1" t="n">
        <v>296</v>
      </c>
      <c r="C14" s="0" t="n">
        <v>11.23</v>
      </c>
      <c r="D14" s="1" t="n">
        <f aca="false">B14-C14</f>
        <v>284.77</v>
      </c>
      <c r="E14" s="0" t="n">
        <v>2</v>
      </c>
      <c r="F14" s="0" t="n">
        <f aca="false">1/3</f>
        <v>0.333333333333333</v>
      </c>
      <c r="G14" s="1" t="n">
        <f aca="false">H14/3600/8</f>
        <v>0.0173611111111111</v>
      </c>
      <c r="H14" s="0" t="n">
        <v>500</v>
      </c>
      <c r="I14" s="1" t="n">
        <f aca="false">H14/24</f>
        <v>20.8333333333333</v>
      </c>
      <c r="J14" s="0" t="n">
        <v>400</v>
      </c>
      <c r="K14" s="1" t="n">
        <f aca="false">J14/24</f>
        <v>16.6666666666667</v>
      </c>
      <c r="L14" s="0" t="n">
        <f aca="false">J14/A14</f>
        <v>16.6666666666667</v>
      </c>
      <c r="M14" s="2" t="n">
        <f aca="false">AG14*G14*100*2*F14</f>
        <v>0.666712629449562</v>
      </c>
      <c r="N14" s="2" t="n">
        <f aca="false">18.6/1000</f>
        <v>0.0186</v>
      </c>
      <c r="O14" s="2" t="n">
        <f aca="false">12.5/1000</f>
        <v>0.0125</v>
      </c>
      <c r="P14" s="1" t="n">
        <f aca="false">4*(N14*O14)/(2*(N14+O14))</f>
        <v>0.014951768488746</v>
      </c>
      <c r="Q14" s="1" t="n">
        <f aca="false">100/1000</f>
        <v>0.1</v>
      </c>
      <c r="R14" s="1" t="n">
        <f aca="false">N14*O14*Q14*(1-0.36)*7900</f>
        <v>0.117552</v>
      </c>
      <c r="S14" s="1" t="n">
        <f aca="false">(0.25+0.8)/2000</f>
        <v>0.000525</v>
      </c>
      <c r="T14" s="1" t="n">
        <f aca="false">G14</f>
        <v>0.0173611111111111</v>
      </c>
      <c r="U14" s="1" t="n">
        <v>3885</v>
      </c>
      <c r="V14" s="0" t="n">
        <v>262.237629893314</v>
      </c>
      <c r="W14" s="0" t="n">
        <v>280.308972896234</v>
      </c>
      <c r="X14" s="0" t="n">
        <v>2.62952449655607</v>
      </c>
      <c r="Y14" s="0" t="n">
        <v>2.64704703231823</v>
      </c>
      <c r="Z14" s="1" t="n">
        <v>9</v>
      </c>
      <c r="AA14" s="1" t="n">
        <v>0.5</v>
      </c>
      <c r="AB14" s="1" t="n">
        <f aca="false">G14/1000/(N14*O14)</f>
        <v>0.0746714456391876</v>
      </c>
      <c r="AC14" s="1" t="n">
        <f aca="false">0.75*1000*U14*AB14*S14/2</f>
        <v>57.1131552419355</v>
      </c>
      <c r="AD14" s="1" t="n">
        <f aca="false">(1-0.36)*Z14+0.36*(AC14+AA14)</f>
        <v>26.5007358870968</v>
      </c>
      <c r="AE14" s="1" t="n">
        <f aca="false">[1]!HeatTransferArea(P14,Q14,0.36,S14)</f>
        <v>0.128424218045238</v>
      </c>
      <c r="AF14" s="1" t="n">
        <f aca="false">[1]!Convection(P14,T14,1000,9*10^-4,S14,AA14,0.36,7)</f>
        <v>32053.693041096</v>
      </c>
      <c r="AG14" s="1" t="n">
        <f aca="false">[1]!PressureDrop(AB14, 1000, 9*10^-4, S14, 0.36,Q14)/100/1000</f>
        <v>0.576039711844422</v>
      </c>
      <c r="AH14" s="1" t="n">
        <f aca="false">AB14*S14*1000/(9*10^-4)</f>
        <v>43.5583432895261</v>
      </c>
      <c r="AI14" s="1" t="n">
        <f aca="false">0.17*AH14^0.79*AA14/S14</f>
        <v>3192.46387365405</v>
      </c>
      <c r="AJ14" s="1" t="n">
        <f aca="false">(1/AI14+1.6/1000/0.3+0.8/1000/0.02)^-1</f>
        <v>21.9074506067915</v>
      </c>
      <c r="AK14" s="1" t="n">
        <f aca="false">G14*F14/(E14*R14)</f>
        <v>0.0246147961627069</v>
      </c>
      <c r="AL14" s="1" t="n">
        <f aca="false">AF14*AE14/(T14*U14)</f>
        <v>61.0318400879419</v>
      </c>
      <c r="AM14" s="1" t="n">
        <f aca="false">T14*U14</f>
        <v>67.4479166666667</v>
      </c>
      <c r="AN14" s="1" t="n">
        <f aca="false">R14*W14*E14/F14</f>
        <v>197.705282291389</v>
      </c>
      <c r="AO14" s="0" t="n">
        <v>0.9604</v>
      </c>
      <c r="AP14" s="1" t="n">
        <f aca="false">AK14</f>
        <v>0.0246147961627069</v>
      </c>
      <c r="AQ14" s="1" t="n">
        <f aca="false">L14</f>
        <v>16.6666666666667</v>
      </c>
      <c r="AR14" s="1" t="n">
        <f aca="false">R14*E14*V14*Y14</f>
        <v>163.198697048604</v>
      </c>
      <c r="AS14" s="1" t="n">
        <f aca="false">R14*E14*W14*X14</f>
        <v>173.29029429458</v>
      </c>
      <c r="AT14" s="1" t="n">
        <f aca="false">G14*U14*C14*F14</f>
        <v>252.480034722222</v>
      </c>
      <c r="AU14" s="1" t="n">
        <f aca="false">G14*U14*C14*AO14*F14</f>
        <v>242.481825347222</v>
      </c>
      <c r="AV14" s="1" t="n">
        <f aca="false">M14</f>
        <v>0.666712629449562</v>
      </c>
      <c r="AW14" s="1" t="n">
        <f aca="false">AJ14*(2*N14+2*O14)*Q14*C14/2</f>
        <v>0.765124284677376</v>
      </c>
      <c r="AX14" s="1" t="n">
        <f aca="false">10*E14</f>
        <v>20</v>
      </c>
    </row>
    <row r="15" customFormat="false" ht="13.8" hidden="false" customHeight="false" outlineLevel="0" collapsed="false">
      <c r="A15" s="1" t="n">
        <v>24</v>
      </c>
      <c r="B15" s="1" t="n">
        <v>296</v>
      </c>
      <c r="C15" s="0" t="n">
        <v>15.86</v>
      </c>
      <c r="D15" s="1" t="n">
        <f aca="false">B15-C15</f>
        <v>280.14</v>
      </c>
      <c r="E15" s="0" t="n">
        <v>2</v>
      </c>
      <c r="F15" s="0" t="n">
        <f aca="false">1/3</f>
        <v>0.333333333333333</v>
      </c>
      <c r="G15" s="1" t="n">
        <f aca="false">H15/3600/8</f>
        <v>0.0173611111111111</v>
      </c>
      <c r="H15" s="0" t="n">
        <v>500</v>
      </c>
      <c r="I15" s="1" t="n">
        <f aca="false">H15/24</f>
        <v>20.8333333333333</v>
      </c>
      <c r="J15" s="0" t="n">
        <v>200</v>
      </c>
      <c r="K15" s="1" t="n">
        <f aca="false">J15/24</f>
        <v>8.33333333333333</v>
      </c>
      <c r="L15" s="0" t="n">
        <f aca="false">J15/A15</f>
        <v>8.33333333333333</v>
      </c>
      <c r="M15" s="2" t="n">
        <f aca="false">AG15*G15*100*2*F15</f>
        <v>0.666712629449562</v>
      </c>
      <c r="N15" s="2" t="n">
        <f aca="false">18.6/1000</f>
        <v>0.0186</v>
      </c>
      <c r="O15" s="2" t="n">
        <f aca="false">12.5/1000</f>
        <v>0.0125</v>
      </c>
      <c r="P15" s="1" t="n">
        <f aca="false">4*(N15*O15)/(2*(N15+O15))</f>
        <v>0.014951768488746</v>
      </c>
      <c r="Q15" s="1" t="n">
        <f aca="false">100/1000</f>
        <v>0.1</v>
      </c>
      <c r="R15" s="1" t="n">
        <f aca="false">N15*O15*Q15*(1-0.36)*7900</f>
        <v>0.117552</v>
      </c>
      <c r="S15" s="1" t="n">
        <f aca="false">(0.25+0.8)/2000</f>
        <v>0.000525</v>
      </c>
      <c r="T15" s="1" t="n">
        <f aca="false">G15</f>
        <v>0.0173611111111111</v>
      </c>
      <c r="U15" s="1" t="n">
        <v>3885</v>
      </c>
      <c r="V15" s="0" t="n">
        <v>280.564146452511</v>
      </c>
      <c r="W15" s="0" t="n">
        <v>283.357760018211</v>
      </c>
      <c r="X15" s="0" t="n">
        <v>2.45059703096275</v>
      </c>
      <c r="Y15" s="0" t="n">
        <v>2.39875825966241</v>
      </c>
      <c r="Z15" s="1" t="n">
        <v>9</v>
      </c>
      <c r="AA15" s="1" t="n">
        <v>0.5</v>
      </c>
      <c r="AB15" s="1" t="n">
        <f aca="false">G15/1000/(N15*O15)</f>
        <v>0.0746714456391876</v>
      </c>
      <c r="AC15" s="1" t="n">
        <f aca="false">0.75*1000*U15*AB15*S15/2</f>
        <v>57.1131552419355</v>
      </c>
      <c r="AD15" s="1" t="n">
        <f aca="false">(1-0.36)*Z15+0.36*(AC15+AA15)</f>
        <v>26.5007358870968</v>
      </c>
      <c r="AE15" s="1" t="n">
        <f aca="false">[1]!HeatTransferArea(P15,Q15,0.36,S15)</f>
        <v>0.128424218045238</v>
      </c>
      <c r="AF15" s="1" t="n">
        <f aca="false">[1]!Convection(P15,T15,1000,9*10^-4,S15,AA15,0.36,7)</f>
        <v>32053.693041096</v>
      </c>
      <c r="AG15" s="1" t="n">
        <f aca="false">[1]!PressureDrop(AB15, 1000, 9*10^-4, S15, 0.36,Q15)/100/1000</f>
        <v>0.576039711844422</v>
      </c>
      <c r="AH15" s="1" t="n">
        <f aca="false">AB15*S15*1000/(9*10^-4)</f>
        <v>43.5583432895261</v>
      </c>
      <c r="AI15" s="1" t="n">
        <f aca="false">0.17*AH15^0.79*AA15/S15</f>
        <v>3192.46387365405</v>
      </c>
      <c r="AJ15" s="1" t="n">
        <f aca="false">(1/AI15+1.6/1000/0.3+0.8/1000/0.02)^-1</f>
        <v>21.9074506067915</v>
      </c>
      <c r="AK15" s="1" t="n">
        <f aca="false">G15*F15/(E15*R15)</f>
        <v>0.0246147961627069</v>
      </c>
      <c r="AL15" s="1" t="n">
        <f aca="false">AF15*AE15/(T15*U15)</f>
        <v>61.0318400879419</v>
      </c>
      <c r="AM15" s="1" t="n">
        <f aca="false">T15*U15</f>
        <v>67.4479166666667</v>
      </c>
      <c r="AN15" s="1" t="n">
        <f aca="false">R15*W15*E15/F15</f>
        <v>199.855628433965</v>
      </c>
      <c r="AO15" s="0" t="n">
        <v>0.9605</v>
      </c>
      <c r="AP15" s="1" t="n">
        <f aca="false">AK15</f>
        <v>0.0246147961627069</v>
      </c>
      <c r="AQ15" s="1" t="n">
        <f aca="false">L15</f>
        <v>8.33333333333333</v>
      </c>
      <c r="AR15" s="1" t="n">
        <f aca="false">R15*E15*V15*Y15</f>
        <v>158.226300040624</v>
      </c>
      <c r="AS15" s="1" t="n">
        <f aca="false">R15*E15*W15*X15</f>
        <v>163.25520322049</v>
      </c>
      <c r="AT15" s="1" t="n">
        <f aca="false">G15*U15*C15*F15</f>
        <v>356.574652777778</v>
      </c>
      <c r="AU15" s="1" t="n">
        <f aca="false">G15*U15*C15*AO15*F15</f>
        <v>342.489953993056</v>
      </c>
      <c r="AV15" s="1" t="n">
        <f aca="false">M15</f>
        <v>0.666712629449562</v>
      </c>
      <c r="AW15" s="1" t="n">
        <f aca="false">AJ15*(2*N15+2*O15)*Q15*C15/2</f>
        <v>1.08057623819975</v>
      </c>
      <c r="AX15" s="1" t="n">
        <f aca="false">10*E15</f>
        <v>20</v>
      </c>
    </row>
    <row r="16" customFormat="false" ht="13.8" hidden="false" customHeight="false" outlineLevel="0" collapsed="false">
      <c r="A16" s="1" t="n">
        <v>24</v>
      </c>
      <c r="B16" s="1" t="n">
        <v>296</v>
      </c>
      <c r="C16" s="0" t="n">
        <v>18.52</v>
      </c>
      <c r="D16" s="1" t="n">
        <f aca="false">B16-C16</f>
        <v>277.48</v>
      </c>
      <c r="E16" s="0" t="n">
        <v>2</v>
      </c>
      <c r="F16" s="0" t="n">
        <f aca="false">1/3</f>
        <v>0.333333333333333</v>
      </c>
      <c r="G16" s="1" t="n">
        <f aca="false">H16/3600/8</f>
        <v>0.0173611111111111</v>
      </c>
      <c r="H16" s="0" t="n">
        <v>500</v>
      </c>
      <c r="I16" s="1" t="n">
        <f aca="false">H16/24</f>
        <v>20.8333333333333</v>
      </c>
      <c r="J16" s="0" t="n">
        <v>100</v>
      </c>
      <c r="K16" s="1" t="n">
        <f aca="false">J16/24</f>
        <v>4.16666666666667</v>
      </c>
      <c r="L16" s="0" t="n">
        <f aca="false">J16/A16</f>
        <v>4.16666666666667</v>
      </c>
      <c r="M16" s="2" t="n">
        <f aca="false">AG16*G16*100*2*F16</f>
        <v>0.666712629449562</v>
      </c>
      <c r="N16" s="2" t="n">
        <f aca="false">18.6/1000</f>
        <v>0.0186</v>
      </c>
      <c r="O16" s="2" t="n">
        <f aca="false">12.5/1000</f>
        <v>0.0125</v>
      </c>
      <c r="P16" s="1" t="n">
        <f aca="false">4*(N16*O16)/(2*(N16+O16))</f>
        <v>0.014951768488746</v>
      </c>
      <c r="Q16" s="1" t="n">
        <f aca="false">100/1000</f>
        <v>0.1</v>
      </c>
      <c r="R16" s="1" t="n">
        <f aca="false">N16*O16*Q16*(1-0.36)*7900</f>
        <v>0.117552</v>
      </c>
      <c r="S16" s="1" t="n">
        <f aca="false">(0.25+0.8)/2000</f>
        <v>0.000525</v>
      </c>
      <c r="T16" s="1" t="n">
        <f aca="false">G16</f>
        <v>0.0173611111111111</v>
      </c>
      <c r="U16" s="1" t="n">
        <v>3885</v>
      </c>
      <c r="V16" s="0" t="n">
        <v>286.364761129505</v>
      </c>
      <c r="W16" s="0" t="n">
        <v>285.140655178432</v>
      </c>
      <c r="X16" s="0" t="n">
        <v>2.32767634953262</v>
      </c>
      <c r="Y16" s="0" t="n">
        <v>2.26851435981631</v>
      </c>
      <c r="Z16" s="1" t="n">
        <v>9</v>
      </c>
      <c r="AA16" s="1" t="n">
        <v>0.5</v>
      </c>
      <c r="AB16" s="1" t="n">
        <f aca="false">G16/1000/(N16*O16)</f>
        <v>0.0746714456391876</v>
      </c>
      <c r="AC16" s="1" t="n">
        <f aca="false">0.75*1000*U16*AB16*S16/2</f>
        <v>57.1131552419355</v>
      </c>
      <c r="AD16" s="1" t="n">
        <f aca="false">(1-0.36)*Z16+0.36*(AC16+AA16)</f>
        <v>26.5007358870968</v>
      </c>
      <c r="AE16" s="1" t="n">
        <f aca="false">[1]!HeatTransferArea(P16,Q16,0.36,S16)</f>
        <v>0.128424218045238</v>
      </c>
      <c r="AF16" s="1" t="n">
        <f aca="false">[1]!Convection(P16,T16,1000,9*10^-4,S16,AA16,0.36,7)</f>
        <v>32053.693041096</v>
      </c>
      <c r="AG16" s="1" t="n">
        <f aca="false">[1]!PressureDrop(AB16, 1000, 9*10^-4, S16, 0.36,Q16)/100/1000</f>
        <v>0.576039711844422</v>
      </c>
      <c r="AH16" s="1" t="n">
        <f aca="false">AB16*S16*1000/(9*10^-4)</f>
        <v>43.5583432895261</v>
      </c>
      <c r="AI16" s="1" t="n">
        <f aca="false">0.17*AH16^0.79*AA16/S16</f>
        <v>3192.46387365405</v>
      </c>
      <c r="AJ16" s="1" t="n">
        <f aca="false">(1/AI16+1.6/1000/0.3+0.8/1000/0.02)^-1</f>
        <v>21.9074506067915</v>
      </c>
      <c r="AK16" s="1" t="n">
        <f aca="false">G16*F16/(E16*R16)</f>
        <v>0.0246147961627069</v>
      </c>
      <c r="AL16" s="1" t="n">
        <f aca="false">AF16*AE16/(T16*U16)</f>
        <v>61.0318400879419</v>
      </c>
      <c r="AM16" s="1" t="n">
        <f aca="false">T16*U16</f>
        <v>67.4479166666667</v>
      </c>
      <c r="AN16" s="1" t="n">
        <f aca="false">R16*W16*E16/F16</f>
        <v>201.113125785211</v>
      </c>
      <c r="AO16" s="0" t="n">
        <v>0.9606</v>
      </c>
      <c r="AP16" s="1" t="n">
        <f aca="false">AK16</f>
        <v>0.0246147961627069</v>
      </c>
      <c r="AQ16" s="1" t="n">
        <f aca="false">L16</f>
        <v>4.16666666666667</v>
      </c>
      <c r="AR16" s="1" t="n">
        <f aca="false">R16*E16*V16*Y16</f>
        <v>152.728865347965</v>
      </c>
      <c r="AS16" s="1" t="n">
        <f aca="false">R16*E16*W16*X16</f>
        <v>156.042088823605</v>
      </c>
      <c r="AT16" s="1" t="n">
        <f aca="false">G16*U16*C16*F16</f>
        <v>416.378472222222</v>
      </c>
      <c r="AU16" s="1" t="n">
        <f aca="false">G16*U16*C16*AO16*F16</f>
        <v>399.973160416667</v>
      </c>
      <c r="AV16" s="1" t="n">
        <f aca="false">M16</f>
        <v>0.666712629449562</v>
      </c>
      <c r="AW16" s="1" t="n">
        <f aca="false">AJ16*(2*N16+2*O16)*Q16*C16/2</f>
        <v>1.26180781408949</v>
      </c>
      <c r="AX16" s="1" t="n">
        <f aca="false">10*E16</f>
        <v>20</v>
      </c>
    </row>
    <row r="17" customFormat="false" ht="13.8" hidden="false" customHeight="false" outlineLevel="0" collapsed="false">
      <c r="A17" s="1" t="n">
        <v>24</v>
      </c>
      <c r="B17" s="1" t="n">
        <v>296</v>
      </c>
      <c r="C17" s="0" t="n">
        <v>1.07</v>
      </c>
      <c r="D17" s="1" t="n">
        <f aca="false">B17-C17</f>
        <v>294.93</v>
      </c>
      <c r="E17" s="0" t="n">
        <v>4</v>
      </c>
      <c r="F17" s="0" t="n">
        <f aca="false">1/3</f>
        <v>0.333333333333333</v>
      </c>
      <c r="G17" s="1" t="n">
        <f aca="false">H17/3600/8</f>
        <v>0.0173611111111111</v>
      </c>
      <c r="H17" s="0" t="n">
        <v>500</v>
      </c>
      <c r="I17" s="1" t="n">
        <f aca="false">H17/24</f>
        <v>20.8333333333333</v>
      </c>
      <c r="J17" s="0" t="n">
        <v>591</v>
      </c>
      <c r="K17" s="1" t="n">
        <f aca="false">J17/24</f>
        <v>24.625</v>
      </c>
      <c r="L17" s="0" t="n">
        <f aca="false">J17/A17</f>
        <v>24.625</v>
      </c>
      <c r="M17" s="2" t="n">
        <f aca="false">AG17*G17*100*2*F17</f>
        <v>0.666712629449562</v>
      </c>
      <c r="N17" s="2" t="n">
        <f aca="false">18.6/1000</f>
        <v>0.0186</v>
      </c>
      <c r="O17" s="2" t="n">
        <f aca="false">12.5/1000</f>
        <v>0.0125</v>
      </c>
      <c r="P17" s="1" t="n">
        <f aca="false">4*(N17*O17)/(2*(N17+O17))</f>
        <v>0.014951768488746</v>
      </c>
      <c r="Q17" s="1" t="n">
        <f aca="false">100/1000</f>
        <v>0.1</v>
      </c>
      <c r="R17" s="1" t="n">
        <f aca="false">N17*O17*Q17*(1-0.36)*7900</f>
        <v>0.117552</v>
      </c>
      <c r="S17" s="1" t="n">
        <f aca="false">(0.25+0.8)/2000</f>
        <v>0.000525</v>
      </c>
      <c r="T17" s="1" t="n">
        <f aca="false">G17</f>
        <v>0.0173611111111111</v>
      </c>
      <c r="U17" s="1" t="n">
        <v>3885</v>
      </c>
      <c r="V17" s="0" t="n">
        <v>207.046353600266</v>
      </c>
      <c r="W17" s="0" t="n">
        <v>247.725313764927</v>
      </c>
      <c r="X17" s="0" t="n">
        <v>2.17136309625433</v>
      </c>
      <c r="Y17" s="0" t="n">
        <v>2.4825433733092</v>
      </c>
      <c r="Z17" s="1" t="n">
        <v>9</v>
      </c>
      <c r="AA17" s="1" t="n">
        <v>0.5</v>
      </c>
      <c r="AB17" s="1" t="n">
        <f aca="false">G17/1000/(N17*O17)</f>
        <v>0.0746714456391876</v>
      </c>
      <c r="AC17" s="1" t="n">
        <f aca="false">0.75*1000*U17*AB17*S17/2</f>
        <v>57.1131552419355</v>
      </c>
      <c r="AD17" s="1" t="n">
        <f aca="false">(1-0.36)*Z17+0.36*(AC17+AA17)</f>
        <v>26.5007358870968</v>
      </c>
      <c r="AE17" s="1" t="n">
        <f aca="false">[1]!HeatTransferArea(P17,Q17,0.36,S17)</f>
        <v>0.128424218045238</v>
      </c>
      <c r="AF17" s="1" t="n">
        <f aca="false">[1]!Convection(P17,T17,1000,9*10^-4,S17,AA17,0.36,7)</f>
        <v>32053.693041096</v>
      </c>
      <c r="AG17" s="1" t="n">
        <f aca="false">[1]!PressureDrop(AB17, 1000, 9*10^-4, S17, 0.36,Q17)/100/1000</f>
        <v>0.576039711844422</v>
      </c>
      <c r="AH17" s="1" t="n">
        <f aca="false">AB17*S17*1000/(9*10^-4)</f>
        <v>43.5583432895261</v>
      </c>
      <c r="AI17" s="1" t="n">
        <f aca="false">0.17*AH17^0.79*AA17/S17</f>
        <v>3192.46387365405</v>
      </c>
      <c r="AJ17" s="1" t="n">
        <f aca="false">(1/AI17+1.6/1000/0.3+0.8/1000/0.02)^-1</f>
        <v>21.9074506067915</v>
      </c>
      <c r="AK17" s="1" t="n">
        <f aca="false">G17*F17/(E17*R17)</f>
        <v>0.0123073980813534</v>
      </c>
      <c r="AL17" s="1" t="n">
        <f aca="false">AF17*AE17/(T17*U17)</f>
        <v>61.0318400879419</v>
      </c>
      <c r="AM17" s="1" t="n">
        <f aca="false">T17*U17</f>
        <v>67.4479166666667</v>
      </c>
      <c r="AN17" s="1" t="n">
        <f aca="false">R17*W17*E17/F17</f>
        <v>349.447273004337</v>
      </c>
      <c r="AO17" s="0" t="n">
        <v>0.965</v>
      </c>
      <c r="AP17" s="1" t="n">
        <f aca="false">AK17</f>
        <v>0.0123073980813534</v>
      </c>
      <c r="AQ17" s="1" t="n">
        <f aca="false">L17</f>
        <v>24.625</v>
      </c>
      <c r="AR17" s="1" t="n">
        <f aca="false">R17*E17*V17*Y17</f>
        <v>241.687642279186</v>
      </c>
      <c r="AS17" s="1" t="n">
        <f aca="false">R17*E17*W17*X17</f>
        <v>252.925637562776</v>
      </c>
      <c r="AT17" s="1" t="n">
        <f aca="false">G17*U17*C17*F17</f>
        <v>24.0564236111111</v>
      </c>
      <c r="AU17" s="1" t="n">
        <f aca="false">G17*U17*C17*AO17*F17</f>
        <v>23.2144487847222</v>
      </c>
      <c r="AV17" s="1" t="n">
        <f aca="false">M17</f>
        <v>0.666712629449562</v>
      </c>
      <c r="AW17" s="1" t="n">
        <f aca="false">AJ17*(2*N17+2*O17)*Q17*C17/2</f>
        <v>0.0729014233842202</v>
      </c>
      <c r="AX17" s="1" t="n">
        <f aca="false">10*E17</f>
        <v>40</v>
      </c>
    </row>
    <row r="18" customFormat="false" ht="13.8" hidden="false" customHeight="false" outlineLevel="0" collapsed="false">
      <c r="A18" s="1" t="n">
        <v>24</v>
      </c>
      <c r="B18" s="1" t="n">
        <v>296</v>
      </c>
      <c r="C18" s="0" t="n">
        <v>10.54</v>
      </c>
      <c r="D18" s="1" t="n">
        <f aca="false">B18-C18</f>
        <v>285.46</v>
      </c>
      <c r="E18" s="0" t="n">
        <v>4</v>
      </c>
      <c r="F18" s="0" t="n">
        <f aca="false">1/3</f>
        <v>0.333333333333333</v>
      </c>
      <c r="G18" s="1" t="n">
        <f aca="false">H18/3600/8</f>
        <v>0.0173611111111111</v>
      </c>
      <c r="H18" s="0" t="n">
        <v>500</v>
      </c>
      <c r="I18" s="1" t="n">
        <f aca="false">H18/24</f>
        <v>20.8333333333333</v>
      </c>
      <c r="J18" s="0" t="n">
        <v>400</v>
      </c>
      <c r="K18" s="1" t="n">
        <f aca="false">J18/24</f>
        <v>16.6666666666667</v>
      </c>
      <c r="L18" s="0" t="n">
        <f aca="false">J18/A18</f>
        <v>16.6666666666667</v>
      </c>
      <c r="M18" s="2" t="n">
        <f aca="false">AG18*G18*100*2*F18</f>
        <v>0.666712629449562</v>
      </c>
      <c r="N18" s="2" t="n">
        <f aca="false">18.6/1000</f>
        <v>0.0186</v>
      </c>
      <c r="O18" s="2" t="n">
        <f aca="false">12.5/1000</f>
        <v>0.0125</v>
      </c>
      <c r="P18" s="1" t="n">
        <f aca="false">4*(N18*O18)/(2*(N18+O18))</f>
        <v>0.014951768488746</v>
      </c>
      <c r="Q18" s="1" t="n">
        <f aca="false">100/1000</f>
        <v>0.1</v>
      </c>
      <c r="R18" s="1" t="n">
        <f aca="false">N18*O18*Q18*(1-0.36)*7900</f>
        <v>0.117552</v>
      </c>
      <c r="S18" s="1" t="n">
        <f aca="false">(0.25+0.8)/2000</f>
        <v>0.000525</v>
      </c>
      <c r="T18" s="1" t="n">
        <f aca="false">G18</f>
        <v>0.0173611111111111</v>
      </c>
      <c r="U18" s="1" t="n">
        <v>3885</v>
      </c>
      <c r="V18" s="0" t="n">
        <v>257.421240244199</v>
      </c>
      <c r="W18" s="0" t="n">
        <v>279.2911683729</v>
      </c>
      <c r="X18" s="0" t="n">
        <v>2.63905323835025</v>
      </c>
      <c r="Y18" s="0" t="n">
        <v>2.67850120052961</v>
      </c>
      <c r="Z18" s="1" t="n">
        <v>9</v>
      </c>
      <c r="AA18" s="1" t="n">
        <v>0.5</v>
      </c>
      <c r="AB18" s="1" t="n">
        <f aca="false">G18/1000/(N18*O18)</f>
        <v>0.0746714456391876</v>
      </c>
      <c r="AC18" s="1" t="n">
        <f aca="false">0.75*1000*U18*AB18*S18/2</f>
        <v>57.1131552419355</v>
      </c>
      <c r="AD18" s="1" t="n">
        <f aca="false">(1-0.36)*Z18+0.36*(AC18+AA18)</f>
        <v>26.5007358870968</v>
      </c>
      <c r="AE18" s="1" t="n">
        <f aca="false">[1]!HeatTransferArea(P18,Q18,0.36,S18)</f>
        <v>0.128424218045238</v>
      </c>
      <c r="AF18" s="1" t="n">
        <f aca="false">[1]!Convection(P18,T18,1000,9*10^-4,S18,AA18,0.36,7)</f>
        <v>32053.693041096</v>
      </c>
      <c r="AG18" s="1" t="n">
        <f aca="false">[1]!PressureDrop(AB18, 1000, 9*10^-4, S18, 0.36,Q18)/100/1000</f>
        <v>0.576039711844422</v>
      </c>
      <c r="AH18" s="1" t="n">
        <f aca="false">AB18*S18*1000/(9*10^-4)</f>
        <v>43.5583432895261</v>
      </c>
      <c r="AI18" s="1" t="n">
        <f aca="false">0.17*AH18^0.79*AA18/S18</f>
        <v>3192.46387365405</v>
      </c>
      <c r="AJ18" s="1" t="n">
        <f aca="false">(1/AI18+1.6/1000/0.3+0.8/1000/0.02)^-1</f>
        <v>21.9074506067915</v>
      </c>
      <c r="AK18" s="1" t="n">
        <f aca="false">G18*F18/(E18*R18)</f>
        <v>0.0123073980813534</v>
      </c>
      <c r="AL18" s="1" t="n">
        <f aca="false">AF18*AE18/(T18*U18)</f>
        <v>61.0318400879419</v>
      </c>
      <c r="AM18" s="1" t="n">
        <f aca="false">T18*U18</f>
        <v>67.4479166666667</v>
      </c>
      <c r="AN18" s="1" t="n">
        <f aca="false">R18*W18*E18/F18</f>
        <v>393.974825094855</v>
      </c>
      <c r="AO18" s="0" t="n">
        <v>0.9655</v>
      </c>
      <c r="AP18" s="1" t="n">
        <f aca="false">AK18</f>
        <v>0.0123073980813534</v>
      </c>
      <c r="AQ18" s="1" t="n">
        <f aca="false">L18</f>
        <v>16.6666666666667</v>
      </c>
      <c r="AR18" s="1" t="n">
        <f aca="false">R18*E18*V18*Y18</f>
        <v>324.209874131893</v>
      </c>
      <c r="AS18" s="1" t="n">
        <f aca="false">R18*E18*W18*X18</f>
        <v>346.573512665017</v>
      </c>
      <c r="AT18" s="1" t="n">
        <f aca="false">G18*U18*C18*F18</f>
        <v>236.967013888889</v>
      </c>
      <c r="AU18" s="1" t="n">
        <f aca="false">G18*U18*C18*AO18*F18</f>
        <v>228.791651909722</v>
      </c>
      <c r="AV18" s="1" t="n">
        <f aca="false">M18</f>
        <v>0.666712629449562</v>
      </c>
      <c r="AW18" s="1" t="n">
        <f aca="false">AJ18*(2*N18+2*O18)*Q18*C18/2</f>
        <v>0.718113086420262</v>
      </c>
      <c r="AX18" s="1" t="n">
        <f aca="false">10*E18</f>
        <v>40</v>
      </c>
    </row>
    <row r="19" customFormat="false" ht="13.8" hidden="false" customHeight="false" outlineLevel="0" collapsed="false">
      <c r="A19" s="1" t="n">
        <v>24</v>
      </c>
      <c r="B19" s="1" t="n">
        <v>296</v>
      </c>
      <c r="C19" s="0" t="n">
        <v>16.05</v>
      </c>
      <c r="D19" s="1" t="n">
        <f aca="false">B19-C19</f>
        <v>279.95</v>
      </c>
      <c r="E19" s="0" t="n">
        <v>4</v>
      </c>
      <c r="F19" s="0" t="n">
        <f aca="false">1/3</f>
        <v>0.333333333333333</v>
      </c>
      <c r="G19" s="1" t="n">
        <f aca="false">H19/3600/8</f>
        <v>0.0173611111111111</v>
      </c>
      <c r="H19" s="0" t="n">
        <v>500</v>
      </c>
      <c r="I19" s="1" t="n">
        <f aca="false">H19/24</f>
        <v>20.8333333333333</v>
      </c>
      <c r="J19" s="0" t="n">
        <v>200</v>
      </c>
      <c r="K19" s="1" t="n">
        <f aca="false">J19/24</f>
        <v>8.33333333333333</v>
      </c>
      <c r="L19" s="0" t="n">
        <f aca="false">J19/A19</f>
        <v>8.33333333333333</v>
      </c>
      <c r="M19" s="2" t="n">
        <f aca="false">AG19*G19*100*2*F19</f>
        <v>0.666712629449562</v>
      </c>
      <c r="N19" s="2" t="n">
        <f aca="false">18.6/1000</f>
        <v>0.0186</v>
      </c>
      <c r="O19" s="2" t="n">
        <f aca="false">12.5/1000</f>
        <v>0.0125</v>
      </c>
      <c r="P19" s="1" t="n">
        <f aca="false">4*(N19*O19)/(2*(N19+O19))</f>
        <v>0.014951768488746</v>
      </c>
      <c r="Q19" s="1" t="n">
        <f aca="false">100/1000</f>
        <v>0.1</v>
      </c>
      <c r="R19" s="1" t="n">
        <f aca="false">N19*O19*Q19*(1-0.36)*7900</f>
        <v>0.117552</v>
      </c>
      <c r="S19" s="1" t="n">
        <f aca="false">(0.25+0.8)/2000</f>
        <v>0.000525</v>
      </c>
      <c r="T19" s="1" t="n">
        <f aca="false">G19</f>
        <v>0.0173611111111111</v>
      </c>
      <c r="U19" s="1" t="n">
        <v>3885</v>
      </c>
      <c r="V19" s="0" t="n">
        <v>281.236996405285</v>
      </c>
      <c r="W19" s="0" t="n">
        <v>283.645789546189</v>
      </c>
      <c r="X19" s="0" t="n">
        <v>2.44287037855875</v>
      </c>
      <c r="Y19" s="0" t="n">
        <v>2.39053627114075</v>
      </c>
      <c r="Z19" s="1" t="n">
        <v>9</v>
      </c>
      <c r="AA19" s="1" t="n">
        <v>0.5</v>
      </c>
      <c r="AB19" s="1" t="n">
        <f aca="false">G19/1000/(N19*O19)</f>
        <v>0.0746714456391876</v>
      </c>
      <c r="AC19" s="1" t="n">
        <f aca="false">0.75*1000*U19*AB19*S19/2</f>
        <v>57.1131552419355</v>
      </c>
      <c r="AD19" s="1" t="n">
        <f aca="false">(1-0.36)*Z19+0.36*(AC19+AA19)</f>
        <v>26.5007358870968</v>
      </c>
      <c r="AE19" s="1" t="n">
        <f aca="false">[1]!HeatTransferArea(P19,Q19,0.36,S19)</f>
        <v>0.128424218045238</v>
      </c>
      <c r="AF19" s="1" t="n">
        <f aca="false">[1]!Convection(P19,T19,1000,9*10^-4,S19,AA19,0.36,7)</f>
        <v>32053.693041096</v>
      </c>
      <c r="AG19" s="1" t="n">
        <f aca="false">[1]!PressureDrop(AB19, 1000, 9*10^-4, S19, 0.36,Q19)/100/1000</f>
        <v>0.576039711844422</v>
      </c>
      <c r="AH19" s="1" t="n">
        <f aca="false">AB19*S19*1000/(9*10^-4)</f>
        <v>43.5583432895261</v>
      </c>
      <c r="AI19" s="1" t="n">
        <f aca="false">0.17*AH19^0.79*AA19/S19</f>
        <v>3192.46387365405</v>
      </c>
      <c r="AJ19" s="1" t="n">
        <f aca="false">(1/AI19+1.6/1000/0.3+0.8/1000/0.02)^-1</f>
        <v>21.9074506067915</v>
      </c>
      <c r="AK19" s="1" t="n">
        <f aca="false">G19*F19/(E19*R19)</f>
        <v>0.0123073980813534</v>
      </c>
      <c r="AL19" s="1" t="n">
        <f aca="false">AF19*AE19/(T19*U19)</f>
        <v>61.0318400879419</v>
      </c>
      <c r="AM19" s="1" t="n">
        <f aca="false">T19*U19</f>
        <v>67.4479166666667</v>
      </c>
      <c r="AN19" s="1" t="n">
        <f aca="false">R19*W19*E19/F19</f>
        <v>400.117558232804</v>
      </c>
      <c r="AO19" s="0" t="n">
        <v>0.9655</v>
      </c>
      <c r="AP19" s="1" t="n">
        <f aca="false">AK19</f>
        <v>0.0123073980813534</v>
      </c>
      <c r="AQ19" s="1" t="n">
        <f aca="false">L19</f>
        <v>8.33333333333333</v>
      </c>
      <c r="AR19" s="1" t="n">
        <f aca="false">R19*E19*V19*Y19</f>
        <v>316.124243032016</v>
      </c>
      <c r="AS19" s="1" t="n">
        <f aca="false">R19*E19*W19*X19</f>
        <v>325.811776982724</v>
      </c>
      <c r="AT19" s="1" t="n">
        <f aca="false">G19*U19*C19*F19</f>
        <v>360.846354166667</v>
      </c>
      <c r="AU19" s="1" t="n">
        <f aca="false">G19*U19*C19*AO19*F19</f>
        <v>348.397154947917</v>
      </c>
      <c r="AV19" s="1" t="n">
        <f aca="false">M19</f>
        <v>0.666712629449562</v>
      </c>
      <c r="AW19" s="1" t="n">
        <f aca="false">AJ19*(2*N19+2*O19)*Q19*C19/2</f>
        <v>1.0935213507633</v>
      </c>
      <c r="AX19" s="1" t="n">
        <f aca="false">10*E19</f>
        <v>40</v>
      </c>
    </row>
    <row r="20" customFormat="false" ht="13.8" hidden="false" customHeight="false" outlineLevel="0" collapsed="false">
      <c r="A20" s="1" t="n">
        <v>24</v>
      </c>
      <c r="B20" s="1" t="n">
        <v>296</v>
      </c>
      <c r="C20" s="0" t="n">
        <v>19.15</v>
      </c>
      <c r="D20" s="1" t="n">
        <f aca="false">B20-C20</f>
        <v>276.85</v>
      </c>
      <c r="E20" s="0" t="n">
        <v>4</v>
      </c>
      <c r="F20" s="0" t="n">
        <f aca="false">1/3</f>
        <v>0.333333333333333</v>
      </c>
      <c r="G20" s="1" t="n">
        <f aca="false">H20/3600/8</f>
        <v>0.0173611111111111</v>
      </c>
      <c r="H20" s="0" t="n">
        <v>500</v>
      </c>
      <c r="I20" s="1" t="n">
        <f aca="false">H20/24</f>
        <v>20.8333333333333</v>
      </c>
      <c r="J20" s="0" t="n">
        <v>100</v>
      </c>
      <c r="K20" s="1" t="n">
        <f aca="false">J20/24</f>
        <v>4.16666666666667</v>
      </c>
      <c r="L20" s="0" t="n">
        <f aca="false">J20/A20</f>
        <v>4.16666666666667</v>
      </c>
      <c r="M20" s="2" t="n">
        <f aca="false">AG20*G20*100*2*F20</f>
        <v>0.666712629449562</v>
      </c>
      <c r="N20" s="2" t="n">
        <f aca="false">18.6/1000</f>
        <v>0.0186</v>
      </c>
      <c r="O20" s="2" t="n">
        <f aca="false">12.5/1000</f>
        <v>0.0125</v>
      </c>
      <c r="P20" s="1" t="n">
        <f aca="false">4*(N20*O20)/(2*(N20+O20))</f>
        <v>0.014951768488746</v>
      </c>
      <c r="Q20" s="1" t="n">
        <f aca="false">100/1000</f>
        <v>0.1</v>
      </c>
      <c r="R20" s="1" t="n">
        <f aca="false">N20*O20*Q20*(1-0.36)*7900</f>
        <v>0.117552</v>
      </c>
      <c r="S20" s="1" t="n">
        <f aca="false">(0.25+0.8)/2000</f>
        <v>0.000525</v>
      </c>
      <c r="T20" s="1" t="n">
        <f aca="false">G20</f>
        <v>0.0173611111111111</v>
      </c>
      <c r="U20" s="1" t="n">
        <v>3885</v>
      </c>
      <c r="V20" s="0" t="n">
        <v>286.669956508436</v>
      </c>
      <c r="W20" s="0" t="n">
        <v>284.837762902066</v>
      </c>
      <c r="X20" s="0" t="n">
        <v>2.29554482138986</v>
      </c>
      <c r="Y20" s="0" t="n">
        <v>2.23413652703997</v>
      </c>
      <c r="Z20" s="1" t="n">
        <v>9</v>
      </c>
      <c r="AA20" s="1" t="n">
        <v>0.5</v>
      </c>
      <c r="AB20" s="1" t="n">
        <f aca="false">G20/1000/(N20*O20)</f>
        <v>0.0746714456391876</v>
      </c>
      <c r="AC20" s="1" t="n">
        <f aca="false">0.75*1000*U20*AB20*S20/2</f>
        <v>57.1131552419355</v>
      </c>
      <c r="AD20" s="1" t="n">
        <f aca="false">(1-0.36)*Z20+0.36*(AC20+AA20)</f>
        <v>26.5007358870968</v>
      </c>
      <c r="AE20" s="1" t="n">
        <f aca="false">[1]!HeatTransferArea(P20,Q20,0.36,S20)</f>
        <v>0.128424218045238</v>
      </c>
      <c r="AF20" s="1" t="n">
        <f aca="false">[1]!Convection(P20,T20,1000,9*10^-4,S20,AA20,0.36,7)</f>
        <v>32053.693041096</v>
      </c>
      <c r="AG20" s="1" t="n">
        <f aca="false">[1]!PressureDrop(AB20, 1000, 9*10^-4, S20, 0.36,Q20)/100/1000</f>
        <v>0.576039711844422</v>
      </c>
      <c r="AH20" s="1" t="n">
        <f aca="false">AB20*S20*1000/(9*10^-4)</f>
        <v>43.5583432895261</v>
      </c>
      <c r="AI20" s="1" t="n">
        <f aca="false">0.17*AH20^0.79*AA20/S20</f>
        <v>3192.46387365405</v>
      </c>
      <c r="AJ20" s="1" t="n">
        <f aca="false">(1/AI20+1.6/1000/0.3+0.8/1000/0.02)^-1</f>
        <v>21.9074506067915</v>
      </c>
      <c r="AK20" s="1" t="n">
        <f aca="false">G20*F20/(E20*R20)</f>
        <v>0.0123073980813534</v>
      </c>
      <c r="AL20" s="1" t="n">
        <f aca="false">AF20*AE20/(T20*U20)</f>
        <v>61.0318400879419</v>
      </c>
      <c r="AM20" s="1" t="n">
        <f aca="false">T20*U20</f>
        <v>67.4479166666667</v>
      </c>
      <c r="AN20" s="1" t="n">
        <f aca="false">R20*W20*E20/F20</f>
        <v>401.798984455965</v>
      </c>
      <c r="AO20" s="0" t="n">
        <v>0.9655</v>
      </c>
      <c r="AP20" s="1" t="n">
        <f aca="false">AK20</f>
        <v>0.0123073980813534</v>
      </c>
      <c r="AQ20" s="1" t="n">
        <f aca="false">L20</f>
        <v>4.16666666666667</v>
      </c>
      <c r="AR20" s="1" t="n">
        <f aca="false">R20*E20*V20*Y20</f>
        <v>301.149331531791</v>
      </c>
      <c r="AS20" s="1" t="n">
        <f aca="false">R20*E20*W20*X20</f>
        <v>307.449192669198</v>
      </c>
      <c r="AT20" s="1" t="n">
        <f aca="false">G20*U20*C20*F20</f>
        <v>430.542534722222</v>
      </c>
      <c r="AU20" s="1" t="n">
        <f aca="false">G20*U20*C20*AO20*F20</f>
        <v>415.688817274306</v>
      </c>
      <c r="AV20" s="1" t="n">
        <f aca="false">M20</f>
        <v>0.666712629449562</v>
      </c>
      <c r="AW20" s="1" t="n">
        <f aca="false">AJ20*(2*N20+2*O20)*Q20*C20/2</f>
        <v>1.30473108206338</v>
      </c>
      <c r="AX20" s="1" t="n">
        <f aca="false">10*E20</f>
        <v>40</v>
      </c>
    </row>
    <row r="21" customFormat="false" ht="13.8" hidden="false" customHeight="false" outlineLevel="0" collapsed="false">
      <c r="A21" s="1" t="n">
        <v>24</v>
      </c>
      <c r="B21" s="1" t="n">
        <v>296</v>
      </c>
      <c r="C21" s="0" t="n">
        <v>0.26</v>
      </c>
      <c r="D21" s="1" t="n">
        <f aca="false">B21-C21</f>
        <v>295.74</v>
      </c>
      <c r="E21" s="0" t="n">
        <v>6</v>
      </c>
      <c r="F21" s="0" t="n">
        <f aca="false">1/3</f>
        <v>0.333333333333333</v>
      </c>
      <c r="G21" s="1" t="n">
        <f aca="false">H21/3600/8</f>
        <v>0.0173611111111111</v>
      </c>
      <c r="H21" s="0" t="n">
        <v>500</v>
      </c>
      <c r="I21" s="1" t="n">
        <f aca="false">H21/24</f>
        <v>20.8333333333333</v>
      </c>
      <c r="J21" s="0" t="n">
        <v>520</v>
      </c>
      <c r="K21" s="1" t="n">
        <f aca="false">J21/24</f>
        <v>21.6666666666667</v>
      </c>
      <c r="L21" s="0" t="n">
        <f aca="false">J21/A21</f>
        <v>21.6666666666667</v>
      </c>
      <c r="M21" s="2" t="n">
        <f aca="false">AG21*G21*100*2*F21</f>
        <v>0.666712629449562</v>
      </c>
      <c r="N21" s="2" t="n">
        <f aca="false">18.6/1000</f>
        <v>0.0186</v>
      </c>
      <c r="O21" s="2" t="n">
        <f aca="false">12.5/1000</f>
        <v>0.0125</v>
      </c>
      <c r="P21" s="1" t="n">
        <f aca="false">4*(N21*O21)/(2*(N21+O21))</f>
        <v>0.014951768488746</v>
      </c>
      <c r="Q21" s="1" t="n">
        <f aca="false">100/1000</f>
        <v>0.1</v>
      </c>
      <c r="R21" s="1" t="n">
        <f aca="false">N21*O21*Q21*(1-0.36)*7900</f>
        <v>0.117552</v>
      </c>
      <c r="S21" s="1" t="n">
        <f aca="false">(0.25+0.8)/2000</f>
        <v>0.000525</v>
      </c>
      <c r="T21" s="1" t="n">
        <f aca="false">G21</f>
        <v>0.0173611111111111</v>
      </c>
      <c r="U21" s="1" t="n">
        <v>3885</v>
      </c>
      <c r="V21" s="0" t="n">
        <v>169.600365507021</v>
      </c>
      <c r="W21" s="0" t="n">
        <v>202.654775242976</v>
      </c>
      <c r="X21" s="0" t="n">
        <v>1.75114928379136</v>
      </c>
      <c r="Y21" s="0" t="n">
        <v>2.00499459484064</v>
      </c>
      <c r="Z21" s="1" t="n">
        <v>9</v>
      </c>
      <c r="AA21" s="1" t="n">
        <v>0.5</v>
      </c>
      <c r="AB21" s="1" t="n">
        <f aca="false">G21/1000/(N21*O21)</f>
        <v>0.0746714456391876</v>
      </c>
      <c r="AC21" s="1" t="n">
        <f aca="false">0.75*1000*U21*AB21*S21/2</f>
        <v>57.1131552419355</v>
      </c>
      <c r="AD21" s="1" t="n">
        <f aca="false">(1-0.36)*Z21+0.36*(AC21+AA21)</f>
        <v>26.5007358870968</v>
      </c>
      <c r="AE21" s="1" t="n">
        <f aca="false">[1]!HeatTransferArea(P21,Q21,0.36,S21)</f>
        <v>0.128424218045238</v>
      </c>
      <c r="AF21" s="1" t="n">
        <f aca="false">[1]!Convection(P21,T21,1000,9*10^-4,S21,AA21,0.36,7)</f>
        <v>32053.693041096</v>
      </c>
      <c r="AG21" s="1" t="n">
        <f aca="false">[1]!PressureDrop(AB21, 1000, 9*10^-4, S21, 0.36,Q21)/100/1000</f>
        <v>0.576039711844422</v>
      </c>
      <c r="AH21" s="1" t="n">
        <f aca="false">AB21*S21*1000/(9*10^-4)</f>
        <v>43.5583432895261</v>
      </c>
      <c r="AI21" s="1" t="n">
        <f aca="false">0.17*AH21^0.79*AA21/S21</f>
        <v>3192.46387365405</v>
      </c>
      <c r="AJ21" s="1" t="n">
        <f aca="false">(1/AI21+1.6/1000/0.3+0.8/1000/0.02)^-1</f>
        <v>21.9074506067915</v>
      </c>
      <c r="AK21" s="1" t="n">
        <f aca="false">G21*F21/(E21*R21)</f>
        <v>0.00820493205423562</v>
      </c>
      <c r="AL21" s="1" t="n">
        <f aca="false">AF21*AE21/(T21*U21)</f>
        <v>61.0318400879419</v>
      </c>
      <c r="AM21" s="1" t="n">
        <f aca="false">T21*U21</f>
        <v>67.4479166666667</v>
      </c>
      <c r="AN21" s="1" t="n">
        <f aca="false">R21*W21*E21/F21</f>
        <v>428.804534508522</v>
      </c>
      <c r="AO21" s="0" t="n">
        <v>0.9658</v>
      </c>
      <c r="AP21" s="1" t="n">
        <f aca="false">AK21</f>
        <v>0.00820493205423562</v>
      </c>
      <c r="AQ21" s="1" t="n">
        <f aca="false">L21</f>
        <v>21.6666666666667</v>
      </c>
      <c r="AR21" s="1" t="n">
        <f aca="false">R21*E21*V21*Y21</f>
        <v>239.839805286457</v>
      </c>
      <c r="AS21" s="1" t="n">
        <f aca="false">R21*E21*W21*X21</f>
        <v>250.300251163695</v>
      </c>
      <c r="AT21" s="1" t="n">
        <f aca="false">G21*U21*C21*F21</f>
        <v>5.84548611111111</v>
      </c>
      <c r="AU21" s="1" t="n">
        <f aca="false">G21*U21*C21*AO21*F21</f>
        <v>5.64557048611111</v>
      </c>
      <c r="AV21" s="1" t="n">
        <f aca="false">M21</f>
        <v>0.666712629449562</v>
      </c>
      <c r="AW21" s="1" t="n">
        <f aca="false">AJ21*(2*N21+2*O21)*Q21*C21/2</f>
        <v>0.0177143645606516</v>
      </c>
      <c r="AX21" s="1" t="n">
        <f aca="false">10*E21</f>
        <v>60</v>
      </c>
    </row>
    <row r="22" customFormat="false" ht="13.8" hidden="false" customHeight="false" outlineLevel="0" collapsed="false">
      <c r="A22" s="1" t="n">
        <v>24</v>
      </c>
      <c r="B22" s="1" t="n">
        <v>296</v>
      </c>
      <c r="C22" s="0" t="n">
        <v>8.52</v>
      </c>
      <c r="D22" s="1" t="n">
        <f aca="false">B22-C22</f>
        <v>287.48</v>
      </c>
      <c r="E22" s="0" t="n">
        <v>6</v>
      </c>
      <c r="F22" s="0" t="n">
        <f aca="false">1/3</f>
        <v>0.333333333333333</v>
      </c>
      <c r="G22" s="1" t="n">
        <f aca="false">H22/3600/8</f>
        <v>0.0173611111111111</v>
      </c>
      <c r="H22" s="0" t="n">
        <v>500</v>
      </c>
      <c r="I22" s="1" t="n">
        <f aca="false">H22/24</f>
        <v>20.8333333333333</v>
      </c>
      <c r="J22" s="0" t="n">
        <v>400</v>
      </c>
      <c r="K22" s="1" t="n">
        <f aca="false">J22/24</f>
        <v>16.6666666666667</v>
      </c>
      <c r="L22" s="0" t="n">
        <f aca="false">J22/A22</f>
        <v>16.6666666666667</v>
      </c>
      <c r="M22" s="2" t="n">
        <f aca="false">AG22*G22*100*2*F22</f>
        <v>0.666712629449562</v>
      </c>
      <c r="N22" s="2" t="n">
        <f aca="false">18.6/1000</f>
        <v>0.0186</v>
      </c>
      <c r="O22" s="2" t="n">
        <f aca="false">12.5/1000</f>
        <v>0.0125</v>
      </c>
      <c r="P22" s="1" t="n">
        <f aca="false">4*(N22*O22)/(2*(N22+O22))</f>
        <v>0.014951768488746</v>
      </c>
      <c r="Q22" s="1" t="n">
        <f aca="false">100/1000</f>
        <v>0.1</v>
      </c>
      <c r="R22" s="1" t="n">
        <f aca="false">N22*O22*Q22*(1-0.36)*7900</f>
        <v>0.117552</v>
      </c>
      <c r="S22" s="1" t="n">
        <f aca="false">(0.25+0.8)/2000</f>
        <v>0.000525</v>
      </c>
      <c r="T22" s="1" t="n">
        <f aca="false">G22</f>
        <v>0.0173611111111111</v>
      </c>
      <c r="U22" s="1" t="n">
        <v>3885</v>
      </c>
      <c r="V22" s="0" t="n">
        <v>244.112275310315</v>
      </c>
      <c r="W22" s="0" t="n">
        <v>277.365808408007</v>
      </c>
      <c r="X22" s="0" t="n">
        <v>2.63907797533256</v>
      </c>
      <c r="Y22" s="0" t="n">
        <v>2.76746953811991</v>
      </c>
      <c r="Z22" s="1" t="n">
        <v>9</v>
      </c>
      <c r="AA22" s="1" t="n">
        <v>0.5</v>
      </c>
      <c r="AB22" s="1" t="n">
        <f aca="false">G22/1000/(N22*O22)</f>
        <v>0.0746714456391876</v>
      </c>
      <c r="AC22" s="1" t="n">
        <f aca="false">0.75*1000*U22*AB22*S22/2</f>
        <v>57.1131552419355</v>
      </c>
      <c r="AD22" s="1" t="n">
        <f aca="false">(1-0.36)*Z22+0.36*(AC22+AA22)</f>
        <v>26.5007358870968</v>
      </c>
      <c r="AE22" s="1" t="n">
        <f aca="false">[1]!HeatTransferArea(P22,Q22,0.36,S22)</f>
        <v>0.128424218045238</v>
      </c>
      <c r="AF22" s="1" t="n">
        <f aca="false">[1]!Convection(P22,T22,1000,9*10^-4,S22,AA22,0.36,7)</f>
        <v>32053.693041096</v>
      </c>
      <c r="AG22" s="1" t="n">
        <f aca="false">[1]!PressureDrop(AB22, 1000, 9*10^-4, S22, 0.36,Q22)/100/1000</f>
        <v>0.576039711844422</v>
      </c>
      <c r="AH22" s="1" t="n">
        <f aca="false">AB22*S22*1000/(9*10^-4)</f>
        <v>43.5583432895261</v>
      </c>
      <c r="AI22" s="1" t="n">
        <f aca="false">0.17*AH22^0.79*AA22/S22</f>
        <v>3192.46387365405</v>
      </c>
      <c r="AJ22" s="1" t="n">
        <f aca="false">(1/AI22+1.6/1000/0.3+0.8/1000/0.02)^-1</f>
        <v>21.9074506067915</v>
      </c>
      <c r="AK22" s="1" t="n">
        <f aca="false">G22*F22/(E22*R22)</f>
        <v>0.00820493205423562</v>
      </c>
      <c r="AL22" s="1" t="n">
        <f aca="false">AF22*AE22/(T22*U22)</f>
        <v>61.0318400879419</v>
      </c>
      <c r="AM22" s="1" t="n">
        <f aca="false">T22*U22</f>
        <v>67.4479166666667</v>
      </c>
      <c r="AN22" s="1" t="n">
        <f aca="false">R22*W22*E22/F22</f>
        <v>586.888299179604</v>
      </c>
      <c r="AO22" s="0" t="n">
        <v>0.9667</v>
      </c>
      <c r="AP22" s="1" t="n">
        <f aca="false">AK22</f>
        <v>0.00820493205423562</v>
      </c>
      <c r="AQ22" s="1" t="n">
        <f aca="false">L22</f>
        <v>16.6666666666667</v>
      </c>
      <c r="AR22" s="1" t="n">
        <f aca="false">R22*E22*V22*Y22</f>
        <v>476.489945355889</v>
      </c>
      <c r="AS22" s="1" t="n">
        <f aca="false">R22*E22*W22*X22</f>
        <v>516.281328115093</v>
      </c>
      <c r="AT22" s="1" t="n">
        <f aca="false">G22*U22*C22*F22</f>
        <v>191.552083333333</v>
      </c>
      <c r="AU22" s="1" t="n">
        <f aca="false">G22*U22*C22*AO22*F22</f>
        <v>185.173398958333</v>
      </c>
      <c r="AV22" s="1" t="n">
        <f aca="false">M22</f>
        <v>0.666712629449562</v>
      </c>
      <c r="AW22" s="1" t="n">
        <f aca="false">AJ22*(2*N22+2*O22)*Q22*C22/2</f>
        <v>0.580486100218277</v>
      </c>
      <c r="AX22" s="1" t="n">
        <f aca="false">10*E22</f>
        <v>60</v>
      </c>
    </row>
    <row r="23" customFormat="false" ht="13.8" hidden="false" customHeight="false" outlineLevel="0" collapsed="false">
      <c r="A23" s="1" t="n">
        <v>24</v>
      </c>
      <c r="B23" s="1" t="n">
        <v>296</v>
      </c>
      <c r="C23" s="0" t="n">
        <v>14.27</v>
      </c>
      <c r="D23" s="1" t="n">
        <f aca="false">B23-C23</f>
        <v>281.73</v>
      </c>
      <c r="E23" s="0" t="n">
        <v>6</v>
      </c>
      <c r="F23" s="0" t="n">
        <f aca="false">1/3</f>
        <v>0.333333333333333</v>
      </c>
      <c r="G23" s="1" t="n">
        <f aca="false">H23/3600/8</f>
        <v>0.0173611111111111</v>
      </c>
      <c r="H23" s="0" t="n">
        <v>500</v>
      </c>
      <c r="I23" s="1" t="n">
        <f aca="false">H23/24</f>
        <v>20.8333333333333</v>
      </c>
      <c r="J23" s="0" t="n">
        <v>200</v>
      </c>
      <c r="K23" s="1" t="n">
        <f aca="false">J23/24</f>
        <v>8.33333333333333</v>
      </c>
      <c r="L23" s="0" t="n">
        <f aca="false">J23/A23</f>
        <v>8.33333333333333</v>
      </c>
      <c r="M23" s="2" t="n">
        <f aca="false">AG23*G23*100*2*F23</f>
        <v>0.666712629449562</v>
      </c>
      <c r="N23" s="2" t="n">
        <f aca="false">18.6/1000</f>
        <v>0.0186</v>
      </c>
      <c r="O23" s="2" t="n">
        <f aca="false">12.5/1000</f>
        <v>0.0125</v>
      </c>
      <c r="P23" s="1" t="n">
        <f aca="false">4*(N23*O23)/(2*(N23+O23))</f>
        <v>0.014951768488746</v>
      </c>
      <c r="Q23" s="1" t="n">
        <f aca="false">100/1000</f>
        <v>0.1</v>
      </c>
      <c r="R23" s="1" t="n">
        <f aca="false">N23*O23*Q23*(1-0.36)*7900</f>
        <v>0.117552</v>
      </c>
      <c r="S23" s="1" t="n">
        <f aca="false">(0.25+0.8)/2000</f>
        <v>0.000525</v>
      </c>
      <c r="T23" s="1" t="n">
        <f aca="false">G23</f>
        <v>0.0173611111111111</v>
      </c>
      <c r="U23" s="1" t="n">
        <v>3885</v>
      </c>
      <c r="V23" s="0" t="n">
        <v>275.562448135095</v>
      </c>
      <c r="W23" s="0" t="n">
        <v>282.110588650522</v>
      </c>
      <c r="X23" s="0" t="n">
        <v>2.5202918097931</v>
      </c>
      <c r="Y23" s="0" t="n">
        <v>2.48100455098222</v>
      </c>
      <c r="Z23" s="1" t="n">
        <v>9</v>
      </c>
      <c r="AA23" s="1" t="n">
        <v>0.5</v>
      </c>
      <c r="AB23" s="1" t="n">
        <f aca="false">G23/1000/(N23*O23)</f>
        <v>0.0746714456391876</v>
      </c>
      <c r="AC23" s="1" t="n">
        <f aca="false">0.75*1000*U23*AB23*S23/2</f>
        <v>57.1131552419355</v>
      </c>
      <c r="AD23" s="1" t="n">
        <f aca="false">(1-0.36)*Z23+0.36*(AC23+AA23)</f>
        <v>26.5007358870968</v>
      </c>
      <c r="AE23" s="1" t="n">
        <f aca="false">[1]!HeatTransferArea(P23,Q23,0.36,S23)</f>
        <v>0.128424218045238</v>
      </c>
      <c r="AF23" s="1" t="n">
        <f aca="false">[1]!Convection(P23,T23,1000,9*10^-4,S23,AA23,0.36,7)</f>
        <v>32053.693041096</v>
      </c>
      <c r="AG23" s="1" t="n">
        <f aca="false">[1]!PressureDrop(AB23, 1000, 9*10^-4, S23, 0.36,Q23)/100/1000</f>
        <v>0.576039711844422</v>
      </c>
      <c r="AH23" s="1" t="n">
        <f aca="false">AB23*S23*1000/(9*10^-4)</f>
        <v>43.5583432895261</v>
      </c>
      <c r="AI23" s="1" t="n">
        <f aca="false">0.17*AH23^0.79*AA23/S23</f>
        <v>3192.46387365405</v>
      </c>
      <c r="AJ23" s="1" t="n">
        <f aca="false">(1/AI23+1.6/1000/0.3+0.8/1000/0.02)^-1</f>
        <v>21.9074506067915</v>
      </c>
      <c r="AK23" s="1" t="n">
        <f aca="false">G23*F23/(E23*R23)</f>
        <v>0.00820493205423562</v>
      </c>
      <c r="AL23" s="1" t="n">
        <f aca="false">AF23*AE23/(T23*U23)</f>
        <v>61.0318400879419</v>
      </c>
      <c r="AM23" s="1" t="n">
        <f aca="false">T23*U23</f>
        <v>67.4479166666667</v>
      </c>
      <c r="AN23" s="1" t="n">
        <f aca="false">R23*W23*E23/F23</f>
        <v>596.927950506831</v>
      </c>
      <c r="AO23" s="0" t="n">
        <v>0.9667</v>
      </c>
      <c r="AP23" s="1" t="n">
        <f aca="false">AK23</f>
        <v>0.00820493205423562</v>
      </c>
      <c r="AQ23" s="1" t="n">
        <f aca="false">L23</f>
        <v>8.33333333333333</v>
      </c>
      <c r="AR23" s="1" t="n">
        <f aca="false">R23*E23*V23*Y23</f>
        <v>482.201845538222</v>
      </c>
      <c r="AS23" s="1" t="n">
        <f aca="false">R23*E23*W23*X23</f>
        <v>501.477541566316</v>
      </c>
      <c r="AT23" s="1" t="n">
        <f aca="false">G23*U23*C23*F23</f>
        <v>320.827256944444</v>
      </c>
      <c r="AU23" s="1" t="n">
        <f aca="false">G23*U23*C23*AO23*F23</f>
        <v>310.143709288194</v>
      </c>
      <c r="AV23" s="1" t="n">
        <f aca="false">M23</f>
        <v>0.666712629449562</v>
      </c>
      <c r="AW23" s="1" t="n">
        <f aca="false">AJ23*(2*N23+2*O23)*Q23*C23/2</f>
        <v>0.972246085694226</v>
      </c>
      <c r="AX23" s="1" t="n">
        <f aca="false">10*E23</f>
        <v>60</v>
      </c>
    </row>
    <row r="24" customFormat="false" ht="13.8" hidden="false" customHeight="false" outlineLevel="0" collapsed="false">
      <c r="A24" s="1" t="n">
        <v>24</v>
      </c>
      <c r="B24" s="1" t="n">
        <v>296</v>
      </c>
      <c r="C24" s="0" t="n">
        <v>17.31</v>
      </c>
      <c r="D24" s="1" t="n">
        <f aca="false">B24-C24</f>
        <v>278.69</v>
      </c>
      <c r="E24" s="0" t="n">
        <v>6</v>
      </c>
      <c r="F24" s="0" t="n">
        <f aca="false">1/3</f>
        <v>0.333333333333333</v>
      </c>
      <c r="G24" s="1" t="n">
        <f aca="false">H24/3600/8</f>
        <v>0.0173611111111111</v>
      </c>
      <c r="H24" s="0" t="n">
        <v>500</v>
      </c>
      <c r="I24" s="1" t="n">
        <f aca="false">H24/24</f>
        <v>20.8333333333333</v>
      </c>
      <c r="J24" s="0" t="n">
        <v>100</v>
      </c>
      <c r="K24" s="1" t="n">
        <f aca="false">J24/24</f>
        <v>4.16666666666667</v>
      </c>
      <c r="L24" s="0" t="n">
        <f aca="false">J24/A24</f>
        <v>4.16666666666667</v>
      </c>
      <c r="M24" s="2" t="n">
        <f aca="false">AG24*G24*100*2*F24</f>
        <v>0.666712629449562</v>
      </c>
      <c r="N24" s="2" t="n">
        <f aca="false">18.6/1000</f>
        <v>0.0186</v>
      </c>
      <c r="O24" s="2" t="n">
        <f aca="false">12.5/1000</f>
        <v>0.0125</v>
      </c>
      <c r="P24" s="1" t="n">
        <f aca="false">4*(N24*O24)/(2*(N24+O24))</f>
        <v>0.014951768488746</v>
      </c>
      <c r="Q24" s="1" t="n">
        <f aca="false">100/1000</f>
        <v>0.1</v>
      </c>
      <c r="R24" s="1" t="n">
        <f aca="false">N24*O24*Q24*(1-0.36)*7900</f>
        <v>0.117552</v>
      </c>
      <c r="S24" s="1" t="n">
        <f aca="false">(0.25+0.8)/2000</f>
        <v>0.000525</v>
      </c>
      <c r="T24" s="1" t="n">
        <f aca="false">G24</f>
        <v>0.0173611111111111</v>
      </c>
      <c r="U24" s="1" t="n">
        <v>3885</v>
      </c>
      <c r="V24" s="0" t="n">
        <v>284.644196475505</v>
      </c>
      <c r="W24" s="0" t="n">
        <v>284.917267288509</v>
      </c>
      <c r="X24" s="0" t="n">
        <v>2.38679620328133</v>
      </c>
      <c r="Y24" s="0" t="n">
        <v>2.33085650249928</v>
      </c>
      <c r="Z24" s="1" t="n">
        <v>9</v>
      </c>
      <c r="AA24" s="1" t="n">
        <v>0.5</v>
      </c>
      <c r="AB24" s="1" t="n">
        <f aca="false">G24/1000/(N24*O24)</f>
        <v>0.0746714456391876</v>
      </c>
      <c r="AC24" s="1" t="n">
        <f aca="false">0.75*1000*U24*AB24*S24/2</f>
        <v>57.1131552419355</v>
      </c>
      <c r="AD24" s="1" t="n">
        <f aca="false">(1-0.36)*Z24+0.36*(AC24+AA24)</f>
        <v>26.5007358870968</v>
      </c>
      <c r="AE24" s="1" t="n">
        <f aca="false">[1]!HeatTransferArea(P24,Q24,0.36,S24)</f>
        <v>0.128424218045238</v>
      </c>
      <c r="AF24" s="1" t="n">
        <f aca="false">[1]!Convection(P24,T24,1000,9*10^-4,S24,AA24,0.36,7)</f>
        <v>32053.693041096</v>
      </c>
      <c r="AG24" s="1" t="n">
        <f aca="false">[1]!PressureDrop(AB24, 1000, 9*10^-4, S24, 0.36,Q24)/100/1000</f>
        <v>0.576039711844422</v>
      </c>
      <c r="AH24" s="1" t="n">
        <f aca="false">AB24*S24*1000/(9*10^-4)</f>
        <v>43.5583432895261</v>
      </c>
      <c r="AI24" s="1" t="n">
        <f aca="false">0.17*AH24^0.79*AA24/S24</f>
        <v>3192.46387365405</v>
      </c>
      <c r="AJ24" s="1" t="n">
        <f aca="false">(1/AI24+1.6/1000/0.3+0.8/1000/0.02)^-1</f>
        <v>21.9074506067915</v>
      </c>
      <c r="AK24" s="1" t="n">
        <f aca="false">G24*F24/(E24*R24)</f>
        <v>0.00820493205423562</v>
      </c>
      <c r="AL24" s="1" t="n">
        <f aca="false">AF24*AE24/(T24*U24)</f>
        <v>61.0318400879419</v>
      </c>
      <c r="AM24" s="1" t="n">
        <f aca="false">T24*U24</f>
        <v>67.4479166666667</v>
      </c>
      <c r="AN24" s="1" t="n">
        <f aca="false">R24*W24*E24/F24</f>
        <v>602.866702877378</v>
      </c>
      <c r="AO24" s="0" t="n">
        <v>0.9668</v>
      </c>
      <c r="AP24" s="1" t="n">
        <f aca="false">AK24</f>
        <v>0.00820493205423562</v>
      </c>
      <c r="AQ24" s="1" t="n">
        <f aca="false">L24</f>
        <v>4.16666666666667</v>
      </c>
      <c r="AR24" s="1" t="n">
        <f aca="false">R24*E24*V24*Y24</f>
        <v>467.949668268988</v>
      </c>
      <c r="AS24" s="1" t="n">
        <f aca="false">R24*E24*W24*X24</f>
        <v>479.639985837486</v>
      </c>
      <c r="AT24" s="1" t="n">
        <f aca="false">G24*U24*C24*F24</f>
        <v>389.174479166667</v>
      </c>
      <c r="AU24" s="1" t="n">
        <f aca="false">G24*U24*C24*AO24*F24</f>
        <v>376.253886458333</v>
      </c>
      <c r="AV24" s="1" t="n">
        <f aca="false">M24</f>
        <v>0.666712629449562</v>
      </c>
      <c r="AW24" s="1" t="n">
        <f aca="false">AJ24*(2*N24+2*O24)*Q24*C24/2</f>
        <v>1.17936788671108</v>
      </c>
      <c r="AX24" s="1" t="n">
        <f aca="false">10*E24</f>
        <v>60</v>
      </c>
    </row>
    <row r="25" customFormat="false" ht="13.8" hidden="false" customHeight="false" outlineLevel="0" collapsed="false">
      <c r="A25" s="1" t="n">
        <v>24</v>
      </c>
      <c r="B25" s="1" t="n">
        <v>296</v>
      </c>
      <c r="C25" s="0" t="n">
        <v>1.52</v>
      </c>
      <c r="D25" s="1" t="n">
        <f aca="false">B25-C25</f>
        <v>294.48</v>
      </c>
      <c r="E25" s="0" t="n">
        <v>8</v>
      </c>
      <c r="F25" s="0" t="n">
        <f aca="false">1/3</f>
        <v>0.333333333333333</v>
      </c>
      <c r="G25" s="1" t="n">
        <f aca="false">H25/3600/8</f>
        <v>0.0173611111111111</v>
      </c>
      <c r="H25" s="0" t="n">
        <v>500</v>
      </c>
      <c r="I25" s="1" t="n">
        <f aca="false">H25/24</f>
        <v>20.8333333333333</v>
      </c>
      <c r="J25" s="0" t="n">
        <v>400</v>
      </c>
      <c r="K25" s="1" t="n">
        <f aca="false">J25/24</f>
        <v>16.6666666666667</v>
      </c>
      <c r="L25" s="0" t="n">
        <f aca="false">J25/A25</f>
        <v>16.6666666666667</v>
      </c>
      <c r="M25" s="2" t="n">
        <f aca="false">AG25*G25*100*2*F25</f>
        <v>0.666712629449562</v>
      </c>
      <c r="N25" s="2" t="n">
        <f aca="false">18.6/1000</f>
        <v>0.0186</v>
      </c>
      <c r="O25" s="2" t="n">
        <f aca="false">12.5/1000</f>
        <v>0.0125</v>
      </c>
      <c r="P25" s="1" t="n">
        <f aca="false">4*(N25*O25)/(2*(N25+O25))</f>
        <v>0.014951768488746</v>
      </c>
      <c r="Q25" s="1" t="n">
        <f aca="false">100/1000</f>
        <v>0.1</v>
      </c>
      <c r="R25" s="1" t="n">
        <f aca="false">N25*O25*Q25*(1-0.36)*7900</f>
        <v>0.117552</v>
      </c>
      <c r="S25" s="1" t="n">
        <f aca="false">(0.25+0.8)/2000</f>
        <v>0.000525</v>
      </c>
      <c r="T25" s="1" t="n">
        <f aca="false">G25</f>
        <v>0.0173611111111111</v>
      </c>
      <c r="U25" s="1" t="n">
        <v>3885</v>
      </c>
      <c r="V25" s="0" t="n">
        <v>219.342967830764</v>
      </c>
      <c r="W25" s="0" t="n">
        <v>262.559321373032</v>
      </c>
      <c r="X25" s="0" t="n">
        <v>2.3193428617215</v>
      </c>
      <c r="Y25" s="0" t="n">
        <v>2.64377669974252</v>
      </c>
      <c r="Z25" s="1" t="n">
        <v>9</v>
      </c>
      <c r="AA25" s="1" t="n">
        <v>0.5</v>
      </c>
      <c r="AB25" s="1" t="n">
        <f aca="false">G25/1000/(N25*O25)</f>
        <v>0.0746714456391876</v>
      </c>
      <c r="AC25" s="1" t="n">
        <f aca="false">0.75*1000*U25*AB25*S25/2</f>
        <v>57.1131552419355</v>
      </c>
      <c r="AD25" s="1" t="n">
        <f aca="false">(1-0.36)*Z25+0.36*(AC25+AA25)</f>
        <v>26.5007358870968</v>
      </c>
      <c r="AE25" s="1" t="n">
        <f aca="false">[1]!HeatTransferArea(P25,Q25,0.36,S25)</f>
        <v>0.128424218045238</v>
      </c>
      <c r="AF25" s="1" t="n">
        <f aca="false">[1]!Convection(P25,T25,1000,9*10^-4,S25,AA25,0.36,7)</f>
        <v>32053.693041096</v>
      </c>
      <c r="AG25" s="1" t="n">
        <f aca="false">[1]!PressureDrop(AB25, 1000, 9*10^-4, S25, 0.36,Q25)/100/1000</f>
        <v>0.576039711844422</v>
      </c>
      <c r="AH25" s="1" t="n">
        <f aca="false">AB25*S25*1000/(9*10^-4)</f>
        <v>43.5583432895261</v>
      </c>
      <c r="AI25" s="1" t="n">
        <f aca="false">0.17*AH25^0.79*AA25/S25</f>
        <v>3192.46387365405</v>
      </c>
      <c r="AJ25" s="1" t="n">
        <f aca="false">(1/AI25+1.6/1000/0.3+0.8/1000/0.02)^-1</f>
        <v>21.9074506067915</v>
      </c>
      <c r="AK25" s="1" t="n">
        <f aca="false">G25*F25/(E25*R25)</f>
        <v>0.00615369904067672</v>
      </c>
      <c r="AL25" s="1" t="n">
        <f aca="false">AF25*AE25/(T25*U25)</f>
        <v>61.0318400879419</v>
      </c>
      <c r="AM25" s="1" t="n">
        <f aca="false">T25*U25</f>
        <v>67.4479166666667</v>
      </c>
      <c r="AN25" s="1" t="n">
        <f aca="false">R25*W25*E25/F25</f>
        <v>740.744960305024</v>
      </c>
      <c r="AO25" s="0" t="n">
        <v>0.9671</v>
      </c>
      <c r="AP25" s="1" t="n">
        <f aca="false">AK25</f>
        <v>0.00615369904067672</v>
      </c>
      <c r="AQ25" s="1" t="n">
        <f aca="false">L25</f>
        <v>16.6666666666667</v>
      </c>
      <c r="AR25" s="1" t="n">
        <f aca="false">R25*E25*V25*Y25</f>
        <v>545.341433779429</v>
      </c>
      <c r="AS25" s="1" t="n">
        <f aca="false">R25*E25*W25*X25</f>
        <v>572.680512013212</v>
      </c>
      <c r="AT25" s="1" t="n">
        <f aca="false">G25*U25*C25*F25</f>
        <v>34.1736111111111</v>
      </c>
      <c r="AU25" s="1" t="n">
        <f aca="false">G25*U25*C25*AO25*F25</f>
        <v>33.0492993055556</v>
      </c>
      <c r="AV25" s="1" t="n">
        <f aca="false">M25</f>
        <v>0.666712629449562</v>
      </c>
      <c r="AW25" s="1" t="n">
        <f aca="false">AJ25*(2*N25+2*O25)*Q25*C25/2</f>
        <v>0.103560900508425</v>
      </c>
      <c r="AX25" s="1" t="n">
        <f aca="false">10*E25</f>
        <v>80</v>
      </c>
    </row>
    <row r="26" customFormat="false" ht="13.8" hidden="false" customHeight="false" outlineLevel="0" collapsed="false">
      <c r="A26" s="1" t="n">
        <v>24</v>
      </c>
      <c r="B26" s="1" t="n">
        <v>296</v>
      </c>
      <c r="C26" s="0" t="n">
        <v>12.63</v>
      </c>
      <c r="D26" s="1" t="n">
        <f aca="false">B26-C26</f>
        <v>283.37</v>
      </c>
      <c r="E26" s="0" t="n">
        <v>8</v>
      </c>
      <c r="F26" s="0" t="n">
        <f aca="false">1/3</f>
        <v>0.333333333333333</v>
      </c>
      <c r="G26" s="1" t="n">
        <f aca="false">H26/3600/8</f>
        <v>0.0173611111111111</v>
      </c>
      <c r="H26" s="0" t="n">
        <v>500</v>
      </c>
      <c r="I26" s="1" t="n">
        <f aca="false">H26/24</f>
        <v>20.8333333333333</v>
      </c>
      <c r="J26" s="0" t="n">
        <v>200</v>
      </c>
      <c r="K26" s="1" t="n">
        <f aca="false">J26/24</f>
        <v>8.33333333333333</v>
      </c>
      <c r="L26" s="0" t="n">
        <f aca="false">J26/A26</f>
        <v>8.33333333333333</v>
      </c>
      <c r="M26" s="2" t="n">
        <f aca="false">AG26*G26*100*2*F26</f>
        <v>0.666712629449562</v>
      </c>
      <c r="N26" s="2" t="n">
        <f aca="false">18.6/1000</f>
        <v>0.0186</v>
      </c>
      <c r="O26" s="2" t="n">
        <f aca="false">12.5/1000</f>
        <v>0.0125</v>
      </c>
      <c r="P26" s="1" t="n">
        <f aca="false">4*(N26*O26)/(2*(N26+O26))</f>
        <v>0.014951768488746</v>
      </c>
      <c r="Q26" s="1" t="n">
        <f aca="false">100/1000</f>
        <v>0.1</v>
      </c>
      <c r="R26" s="1" t="n">
        <f aca="false">N26*O26*Q26*(1-0.36)*7900</f>
        <v>0.117552</v>
      </c>
      <c r="S26" s="1" t="n">
        <f aca="false">(0.25+0.8)/2000</f>
        <v>0.000525</v>
      </c>
      <c r="T26" s="1" t="n">
        <f aca="false">G26</f>
        <v>0.0173611111111111</v>
      </c>
      <c r="U26" s="1" t="n">
        <v>3885</v>
      </c>
      <c r="V26" s="0" t="n">
        <v>269.814281488987</v>
      </c>
      <c r="W26" s="0" t="n">
        <v>281.643786746948</v>
      </c>
      <c r="X26" s="0" t="n">
        <v>2.58969341562712</v>
      </c>
      <c r="Y26" s="0" t="n">
        <v>2.57508446760515</v>
      </c>
      <c r="Z26" s="1" t="n">
        <v>9</v>
      </c>
      <c r="AA26" s="1" t="n">
        <v>0.5</v>
      </c>
      <c r="AB26" s="1" t="n">
        <f aca="false">G26/1000/(N26*O26)</f>
        <v>0.0746714456391876</v>
      </c>
      <c r="AC26" s="1" t="n">
        <f aca="false">0.75*1000*U26*AB26*S26/2</f>
        <v>57.1131552419355</v>
      </c>
      <c r="AD26" s="1" t="n">
        <f aca="false">(1-0.36)*Z26+0.36*(AC26+AA26)</f>
        <v>26.5007358870968</v>
      </c>
      <c r="AE26" s="1" t="n">
        <f aca="false">[1]!HeatTransferArea(P26,Q26,0.36,S26)</f>
        <v>0.128424218045238</v>
      </c>
      <c r="AF26" s="1" t="n">
        <f aca="false">[1]!Convection(P26,T26,1000,9*10^-4,S26,AA26,0.36,7)</f>
        <v>32053.693041096</v>
      </c>
      <c r="AG26" s="1" t="n">
        <f aca="false">[1]!PressureDrop(AB26, 1000, 9*10^-4, S26, 0.36,Q26)/100/1000</f>
        <v>0.576039711844422</v>
      </c>
      <c r="AH26" s="1" t="n">
        <f aca="false">AB26*S26*1000/(9*10^-4)</f>
        <v>43.5583432895261</v>
      </c>
      <c r="AI26" s="1" t="n">
        <f aca="false">0.17*AH26^0.79*AA26/S26</f>
        <v>3192.46387365405</v>
      </c>
      <c r="AJ26" s="1" t="n">
        <f aca="false">(1/AI26+1.6/1000/0.3+0.8/1000/0.02)^-1</f>
        <v>21.9074506067915</v>
      </c>
      <c r="AK26" s="1" t="n">
        <f aca="false">G26*F26/(E26*R26)</f>
        <v>0.00615369904067672</v>
      </c>
      <c r="AL26" s="1" t="n">
        <f aca="false">AF26*AE26/(T26*U26)</f>
        <v>61.0318400879419</v>
      </c>
      <c r="AM26" s="1" t="n">
        <f aca="false">T26*U26</f>
        <v>67.4479166666667</v>
      </c>
      <c r="AN26" s="1" t="n">
        <f aca="false">R26*W26*E26/F26</f>
        <v>794.586970072254</v>
      </c>
      <c r="AO26" s="0" t="n">
        <v>0.9672</v>
      </c>
      <c r="AP26" s="1" t="n">
        <f aca="false">AK26</f>
        <v>0.00615369904067672</v>
      </c>
      <c r="AQ26" s="1" t="n">
        <f aca="false">L26</f>
        <v>8.33333333333333</v>
      </c>
      <c r="AR26" s="1" t="n">
        <f aca="false">R26*E26*V26*Y26</f>
        <v>653.395926015521</v>
      </c>
      <c r="AS26" s="1" t="n">
        <f aca="false">R26*E26*W26*X26</f>
        <v>685.912214846407</v>
      </c>
      <c r="AT26" s="1" t="n">
        <f aca="false">G26*U26*C26*F26</f>
        <v>283.955729166667</v>
      </c>
      <c r="AU26" s="1" t="n">
        <f aca="false">G26*U26*C26*AO26*F26</f>
        <v>274.64198125</v>
      </c>
      <c r="AV26" s="1" t="n">
        <f aca="false">M26</f>
        <v>0.666712629449562</v>
      </c>
      <c r="AW26" s="1" t="n">
        <f aca="false">AJ26*(2*N26+2*O26)*Q26*C26/2</f>
        <v>0.860509324619347</v>
      </c>
      <c r="AX26" s="1" t="n">
        <f aca="false">10*E26</f>
        <v>80</v>
      </c>
    </row>
    <row r="27" customFormat="false" ht="13.8" hidden="false" customHeight="false" outlineLevel="0" collapsed="false">
      <c r="A27" s="1" t="n">
        <v>24</v>
      </c>
      <c r="B27" s="1" t="n">
        <v>296</v>
      </c>
      <c r="C27" s="0" t="n">
        <v>15.31</v>
      </c>
      <c r="D27" s="1" t="n">
        <f aca="false">B27-C27</f>
        <v>280.69</v>
      </c>
      <c r="E27" s="0" t="n">
        <v>8</v>
      </c>
      <c r="F27" s="0" t="n">
        <f aca="false">1/3</f>
        <v>0.333333333333333</v>
      </c>
      <c r="G27" s="1" t="n">
        <f aca="false">H27/3600/8</f>
        <v>0.0173611111111111</v>
      </c>
      <c r="H27" s="0" t="n">
        <v>500</v>
      </c>
      <c r="I27" s="1" t="n">
        <f aca="false">H27/24</f>
        <v>20.8333333333333</v>
      </c>
      <c r="J27" s="0" t="n">
        <v>100</v>
      </c>
      <c r="K27" s="1" t="n">
        <f aca="false">J27/24</f>
        <v>4.16666666666667</v>
      </c>
      <c r="L27" s="0" t="n">
        <f aca="false">J27/A27</f>
        <v>4.16666666666667</v>
      </c>
      <c r="M27" s="2" t="n">
        <f aca="false">AG27*G27*100*2*F27</f>
        <v>0.666712629449562</v>
      </c>
      <c r="N27" s="2" t="n">
        <f aca="false">18.6/1000</f>
        <v>0.0186</v>
      </c>
      <c r="O27" s="2" t="n">
        <f aca="false">12.5/1000</f>
        <v>0.0125</v>
      </c>
      <c r="P27" s="1" t="n">
        <f aca="false">4*(N27*O27)/(2*(N27+O27))</f>
        <v>0.014951768488746</v>
      </c>
      <c r="Q27" s="1" t="n">
        <f aca="false">100/1000</f>
        <v>0.1</v>
      </c>
      <c r="R27" s="1" t="n">
        <f aca="false">N27*O27*Q27*(1-0.36)*7900</f>
        <v>0.117552</v>
      </c>
      <c r="S27" s="1" t="n">
        <f aca="false">(0.25+0.8)/2000</f>
        <v>0.000525</v>
      </c>
      <c r="T27" s="1" t="n">
        <f aca="false">G27</f>
        <v>0.0173611111111111</v>
      </c>
      <c r="U27" s="1" t="n">
        <v>3885</v>
      </c>
      <c r="V27" s="0" t="n">
        <v>280.137280742968</v>
      </c>
      <c r="W27" s="0" t="n">
        <v>283.984289385915</v>
      </c>
      <c r="X27" s="0" t="n">
        <v>2.48186698690876</v>
      </c>
      <c r="Y27" s="0" t="n">
        <v>2.43563493825511</v>
      </c>
      <c r="Z27" s="1" t="n">
        <v>9</v>
      </c>
      <c r="AA27" s="1" t="n">
        <v>0.5</v>
      </c>
      <c r="AB27" s="1" t="n">
        <f aca="false">G27/1000/(N27*O27)</f>
        <v>0.0746714456391876</v>
      </c>
      <c r="AC27" s="1" t="n">
        <f aca="false">0.75*1000*U27*AB27*S27/2</f>
        <v>57.1131552419355</v>
      </c>
      <c r="AD27" s="1" t="n">
        <f aca="false">(1-0.36)*Z27+0.36*(AC27+AA27)</f>
        <v>26.5007358870968</v>
      </c>
      <c r="AE27" s="1" t="n">
        <f aca="false">[1]!HeatTransferArea(P27,Q27,0.36,S27)</f>
        <v>0.128424218045238</v>
      </c>
      <c r="AF27" s="1" t="n">
        <f aca="false">[1]!Convection(P27,T27,1000,9*10^-4,S27,AA27,0.36,7)</f>
        <v>32053.693041096</v>
      </c>
      <c r="AG27" s="1" t="n">
        <f aca="false">[1]!PressureDrop(AB27, 1000, 9*10^-4, S27, 0.36,Q27)/100/1000</f>
        <v>0.576039711844422</v>
      </c>
      <c r="AH27" s="1" t="n">
        <f aca="false">AB27*S27*1000/(9*10^-4)</f>
        <v>43.5583432895261</v>
      </c>
      <c r="AI27" s="1" t="n">
        <f aca="false">0.17*AH27^0.79*AA27/S27</f>
        <v>3192.46387365405</v>
      </c>
      <c r="AJ27" s="1" t="n">
        <f aca="false">(1/AI27+1.6/1000/0.3+0.8/1000/0.02)^-1</f>
        <v>21.9074506067915</v>
      </c>
      <c r="AK27" s="1" t="n">
        <f aca="false">G27*F27/(E27*R27)</f>
        <v>0.00615369904067672</v>
      </c>
      <c r="AL27" s="1" t="n">
        <f aca="false">AF27*AE27/(T27*U27)</f>
        <v>61.0318400879419</v>
      </c>
      <c r="AM27" s="1" t="n">
        <f aca="false">T27*U27</f>
        <v>67.4479166666667</v>
      </c>
      <c r="AN27" s="1" t="n">
        <f aca="false">R27*W27*E27/F27</f>
        <v>801.190108461435</v>
      </c>
      <c r="AO27" s="0" t="n">
        <v>0.9672</v>
      </c>
      <c r="AP27" s="1" t="n">
        <f aca="false">AK27</f>
        <v>0.00615369904067672</v>
      </c>
      <c r="AQ27" s="1" t="n">
        <f aca="false">L27</f>
        <v>4.16666666666667</v>
      </c>
      <c r="AR27" s="1" t="n">
        <f aca="false">R27*E27*V27*Y27</f>
        <v>641.657261430003</v>
      </c>
      <c r="AS27" s="1" t="n">
        <f aca="false">R27*E27*W27*X27</f>
        <v>662.815760142762</v>
      </c>
      <c r="AT27" s="1" t="n">
        <f aca="false">G27*U27*C27*F27</f>
        <v>344.209201388889</v>
      </c>
      <c r="AU27" s="1" t="n">
        <f aca="false">G27*U27*C27*AO27*F27</f>
        <v>332.919139583333</v>
      </c>
      <c r="AV27" s="1" t="n">
        <f aca="false">M27</f>
        <v>0.666712629449562</v>
      </c>
      <c r="AW27" s="1" t="n">
        <f aca="false">AJ27*(2*N27+2*O27)*Q27*C27/2</f>
        <v>1.04310354393683</v>
      </c>
      <c r="AX27" s="1" t="n">
        <f aca="false">10*E27</f>
        <v>80</v>
      </c>
    </row>
    <row r="28" customFormat="false" ht="13.8" hidden="false" customHeight="false" outlineLevel="0" collapsed="false">
      <c r="A28" s="1" t="n">
        <v>24</v>
      </c>
      <c r="B28" s="1" t="n">
        <v>296</v>
      </c>
      <c r="C28" s="0" t="n">
        <v>0.9</v>
      </c>
      <c r="D28" s="1" t="n">
        <f aca="false">B28-C28</f>
        <v>295.1</v>
      </c>
      <c r="E28" s="0" t="n">
        <v>10</v>
      </c>
      <c r="F28" s="0" t="n">
        <f aca="false">1/3</f>
        <v>0.333333333333333</v>
      </c>
      <c r="G28" s="1" t="n">
        <f aca="false">H28/3600/8</f>
        <v>0.0173611111111111</v>
      </c>
      <c r="H28" s="0" t="n">
        <v>500</v>
      </c>
      <c r="I28" s="1" t="n">
        <f aca="false">H28/24</f>
        <v>20.8333333333333</v>
      </c>
      <c r="J28" s="0" t="n">
        <v>370</v>
      </c>
      <c r="K28" s="1" t="n">
        <f aca="false">J28/24</f>
        <v>15.4166666666667</v>
      </c>
      <c r="L28" s="0" t="n">
        <f aca="false">J28/A28</f>
        <v>15.4166666666667</v>
      </c>
      <c r="M28" s="2" t="n">
        <f aca="false">AG28*G28*100*2*F28</f>
        <v>0.666712629449562</v>
      </c>
      <c r="N28" s="2" t="n">
        <f aca="false">18.6/1000</f>
        <v>0.0186</v>
      </c>
      <c r="O28" s="2" t="n">
        <f aca="false">12.5/1000</f>
        <v>0.0125</v>
      </c>
      <c r="P28" s="1" t="n">
        <f aca="false">4*(N28*O28)/(2*(N28+O28))</f>
        <v>0.014951768488746</v>
      </c>
      <c r="Q28" s="1" t="n">
        <f aca="false">100/1000</f>
        <v>0.1</v>
      </c>
      <c r="R28" s="1" t="n">
        <f aca="false">N28*O28*Q28*(1-0.36)*7900</f>
        <v>0.117552</v>
      </c>
      <c r="S28" s="1" t="n">
        <f aca="false">(0.25+0.8)/2000</f>
        <v>0.000525</v>
      </c>
      <c r="T28" s="1" t="n">
        <f aca="false">G28</f>
        <v>0.0173611111111111</v>
      </c>
      <c r="U28" s="1" t="n">
        <v>3885</v>
      </c>
      <c r="V28" s="0" t="n">
        <v>221.135261138032</v>
      </c>
      <c r="W28" s="0" t="n">
        <v>264.476017640643</v>
      </c>
      <c r="X28" s="0" t="n">
        <v>2.30800581424483</v>
      </c>
      <c r="Y28" s="0" t="n">
        <v>2.64417557445836</v>
      </c>
      <c r="Z28" s="1" t="n">
        <v>9</v>
      </c>
      <c r="AA28" s="1" t="n">
        <v>0.5</v>
      </c>
      <c r="AB28" s="1" t="n">
        <f aca="false">G28/1000/(N28*O28)</f>
        <v>0.0746714456391876</v>
      </c>
      <c r="AC28" s="1" t="n">
        <f aca="false">0.75*1000*U28*AB28*S28/2</f>
        <v>57.1131552419355</v>
      </c>
      <c r="AD28" s="1" t="n">
        <f aca="false">(1-0.36)*Z28+0.36*(AC28+AA28)</f>
        <v>26.5007358870968</v>
      </c>
      <c r="AE28" s="1" t="n">
        <f aca="false">[1]!HeatTransferArea(P28,Q28,0.36,S28)</f>
        <v>0.128424218045238</v>
      </c>
      <c r="AF28" s="1" t="n">
        <f aca="false">[1]!Convection(P28,T28,1000,9*10^-4,S28,AA28,0.36,7)</f>
        <v>32053.693041096</v>
      </c>
      <c r="AG28" s="1" t="n">
        <f aca="false">[1]!PressureDrop(AB28, 1000, 9*10^-4, S28, 0.36,Q28)/100/1000</f>
        <v>0.576039711844422</v>
      </c>
      <c r="AH28" s="1" t="n">
        <f aca="false">AB28*S28*1000/(9*10^-4)</f>
        <v>43.5583432895261</v>
      </c>
      <c r="AI28" s="1" t="n">
        <f aca="false">0.17*AH28^0.79*AA28/S28</f>
        <v>3192.46387365405</v>
      </c>
      <c r="AJ28" s="1" t="n">
        <f aca="false">(1/AI28+1.6/1000/0.3+0.8/1000/0.02)^-1</f>
        <v>21.9074506067915</v>
      </c>
      <c r="AK28" s="1" t="n">
        <f aca="false">G28*F28/(E28*R28)</f>
        <v>0.00492295923254137</v>
      </c>
      <c r="AL28" s="1" t="n">
        <f aca="false">AF28*AE28/(T28*U28)</f>
        <v>61.0318400879419</v>
      </c>
      <c r="AM28" s="1" t="n">
        <f aca="false">T28*U28</f>
        <v>67.4479166666667</v>
      </c>
      <c r="AN28" s="1" t="n">
        <f aca="false">R28*W28*E28/F28</f>
        <v>932.690544770787</v>
      </c>
      <c r="AO28" s="0" t="n">
        <v>0.9673</v>
      </c>
      <c r="AP28" s="1" t="n">
        <f aca="false">AK28</f>
        <v>0.00492295923254137</v>
      </c>
      <c r="AQ28" s="1" t="n">
        <f aca="false">L28</f>
        <v>15.4166666666667</v>
      </c>
      <c r="AR28" s="1" t="n">
        <f aca="false">R28*E28*V28*Y28</f>
        <v>687.350590616569</v>
      </c>
      <c r="AS28" s="1" t="n">
        <f aca="false">R28*E28*W28*X28</f>
        <v>717.551733407384</v>
      </c>
      <c r="AT28" s="1" t="n">
        <f aca="false">G28*U28*C28*F28</f>
        <v>20.234375</v>
      </c>
      <c r="AU28" s="1" t="n">
        <f aca="false">G28*U28*C28*AO28*F28</f>
        <v>19.5727109375</v>
      </c>
      <c r="AV28" s="1" t="n">
        <f aca="false">M28</f>
        <v>0.666712629449562</v>
      </c>
      <c r="AW28" s="1" t="n">
        <f aca="false">AJ28*(2*N28+2*O28)*Q28*C28/2</f>
        <v>0.0613189542484095</v>
      </c>
      <c r="AX28" s="1" t="n">
        <f aca="false">10*E28</f>
        <v>100</v>
      </c>
    </row>
    <row r="29" customFormat="false" ht="14.25" hidden="false" customHeight="true" outlineLevel="0" collapsed="false">
      <c r="A29" s="1" t="n">
        <v>24</v>
      </c>
      <c r="B29" s="1" t="n">
        <v>296</v>
      </c>
      <c r="C29" s="0" t="n">
        <v>11.43</v>
      </c>
      <c r="D29" s="1" t="n">
        <f aca="false">B29-C29</f>
        <v>284.57</v>
      </c>
      <c r="E29" s="0" t="n">
        <v>10</v>
      </c>
      <c r="F29" s="0" t="n">
        <f aca="false">1/3</f>
        <v>0.333333333333333</v>
      </c>
      <c r="G29" s="1" t="n">
        <f aca="false">H29/3600/8</f>
        <v>0.0173611111111111</v>
      </c>
      <c r="H29" s="0" t="n">
        <v>500</v>
      </c>
      <c r="I29" s="1" t="n">
        <f aca="false">H29/24</f>
        <v>20.8333333333333</v>
      </c>
      <c r="J29" s="0" t="n">
        <v>200</v>
      </c>
      <c r="K29" s="1" t="n">
        <f aca="false">J29/24</f>
        <v>8.33333333333333</v>
      </c>
      <c r="L29" s="0" t="n">
        <f aca="false">J29/A29</f>
        <v>8.33333333333333</v>
      </c>
      <c r="M29" s="2" t="n">
        <f aca="false">AG29*G29*100*2*F29</f>
        <v>0.666712629449562</v>
      </c>
      <c r="N29" s="2" t="n">
        <f aca="false">18.6/1000</f>
        <v>0.0186</v>
      </c>
      <c r="O29" s="2" t="n">
        <f aca="false">12.5/1000</f>
        <v>0.0125</v>
      </c>
      <c r="P29" s="1" t="n">
        <f aca="false">4*(N29*O29)/(2*(N29+O29))</f>
        <v>0.014951768488746</v>
      </c>
      <c r="Q29" s="1" t="n">
        <f aca="false">100/1000</f>
        <v>0.1</v>
      </c>
      <c r="R29" s="1" t="n">
        <f aca="false">N29*O29*Q29*(1-0.36)*7900</f>
        <v>0.117552</v>
      </c>
      <c r="S29" s="1" t="n">
        <f aca="false">(0.25+0.8)/2000</f>
        <v>0.000525</v>
      </c>
      <c r="T29" s="1" t="n">
        <f aca="false">G29</f>
        <v>0.0173611111111111</v>
      </c>
      <c r="U29" s="1" t="n">
        <v>3885</v>
      </c>
      <c r="V29" s="0" t="n">
        <v>263.445316939137</v>
      </c>
      <c r="W29" s="0" t="n">
        <v>280.513919330552</v>
      </c>
      <c r="X29" s="0" t="n">
        <v>2.62493272032173</v>
      </c>
      <c r="Y29" s="0" t="n">
        <v>2.63704044537787</v>
      </c>
      <c r="Z29" s="1" t="n">
        <v>9</v>
      </c>
      <c r="AA29" s="1" t="n">
        <v>0.5</v>
      </c>
      <c r="AB29" s="1" t="n">
        <f aca="false">G29/1000/(N29*O29)</f>
        <v>0.0746714456391876</v>
      </c>
      <c r="AC29" s="1" t="n">
        <f aca="false">0.75*1000*U29*AB29*S29/2</f>
        <v>57.1131552419355</v>
      </c>
      <c r="AD29" s="1" t="n">
        <f aca="false">(1-0.36)*Z29+0.36*(AC29+AA29)</f>
        <v>26.5007358870968</v>
      </c>
      <c r="AE29" s="1" t="n">
        <f aca="false">[1]!HeatTransferArea(P29,Q29,0.36,S29)</f>
        <v>0.128424218045238</v>
      </c>
      <c r="AF29" s="1" t="n">
        <f aca="false">[1]!Convection(P29,T29,1000,9*10^-4,S29,AA29,0.36,7)</f>
        <v>32053.693041096</v>
      </c>
      <c r="AG29" s="1" t="n">
        <f aca="false">[1]!PressureDrop(AB29, 1000, 9*10^-4, S29, 0.36,Q29)/100/1000</f>
        <v>0.576039711844422</v>
      </c>
      <c r="AH29" s="1" t="n">
        <f aca="false">AB29*S29*1000/(9*10^-4)</f>
        <v>43.5583432895261</v>
      </c>
      <c r="AI29" s="1" t="n">
        <f aca="false">0.17*AH29^0.79*AA29/S29</f>
        <v>3192.46387365405</v>
      </c>
      <c r="AJ29" s="1" t="n">
        <f aca="false">(1/AI29+1.6/1000/0.3+0.8/1000/0.02)^-1</f>
        <v>21.9074506067915</v>
      </c>
      <c r="AK29" s="1" t="n">
        <f aca="false">G29*F29/(E29*R29)</f>
        <v>0.00492295923254137</v>
      </c>
      <c r="AL29" s="1" t="n">
        <f aca="false">AF29*AE29/(T29*U29)</f>
        <v>61.0318400879419</v>
      </c>
      <c r="AM29" s="1" t="n">
        <f aca="false">T29*U29</f>
        <v>67.4479166666667</v>
      </c>
      <c r="AN29" s="1" t="n">
        <f aca="false">R29*W29*E29/F29</f>
        <v>989.24916735435</v>
      </c>
      <c r="AO29" s="0" t="n">
        <v>0.9674</v>
      </c>
      <c r="AP29" s="1" t="n">
        <f aca="false">AK29</f>
        <v>0.00492295923254137</v>
      </c>
      <c r="AQ29" s="1" t="n">
        <f aca="false">L29</f>
        <v>8.33333333333333</v>
      </c>
      <c r="AR29" s="1" t="n">
        <f aca="false">R29*E29*V29*Y29</f>
        <v>816.652500495904</v>
      </c>
      <c r="AS29" s="1" t="n">
        <f aca="false">R29*E29*W29*X29</f>
        <v>865.57083597982</v>
      </c>
      <c r="AT29" s="1" t="n">
        <f aca="false">G29*U29*C29*F29</f>
        <v>256.9765625</v>
      </c>
      <c r="AU29" s="1" t="n">
        <f aca="false">G29*U29*C29*AO29*F29</f>
        <v>248.5991265625</v>
      </c>
      <c r="AV29" s="1" t="n">
        <f aca="false">M29</f>
        <v>0.666712629449562</v>
      </c>
      <c r="AW29" s="1" t="n">
        <f aca="false">AJ29*(2*N29+2*O29)*Q29*C29/2</f>
        <v>0.778750718954801</v>
      </c>
      <c r="AX29" s="1" t="n">
        <f aca="false">10*E29</f>
        <v>100</v>
      </c>
    </row>
    <row r="30" customFormat="false" ht="13.8" hidden="false" customHeight="false" outlineLevel="0" collapsed="false">
      <c r="A30" s="1" t="n">
        <v>24</v>
      </c>
      <c r="B30" s="1" t="n">
        <v>296</v>
      </c>
      <c r="C30" s="0" t="n">
        <v>14.46</v>
      </c>
      <c r="D30" s="1" t="n">
        <f aca="false">B30-C30</f>
        <v>281.54</v>
      </c>
      <c r="E30" s="0" t="n">
        <v>10</v>
      </c>
      <c r="F30" s="0" t="n">
        <f aca="false">1/3</f>
        <v>0.333333333333333</v>
      </c>
      <c r="G30" s="1" t="n">
        <f aca="false">H30/3600/8</f>
        <v>0.0173611111111111</v>
      </c>
      <c r="H30" s="0" t="n">
        <v>500</v>
      </c>
      <c r="I30" s="1" t="n">
        <f aca="false">H30/24</f>
        <v>20.8333333333333</v>
      </c>
      <c r="J30" s="0" t="n">
        <v>100</v>
      </c>
      <c r="K30" s="1" t="n">
        <f aca="false">J30/24</f>
        <v>4.16666666666667</v>
      </c>
      <c r="L30" s="0" t="n">
        <f aca="false">J30/A30</f>
        <v>4.16666666666667</v>
      </c>
      <c r="M30" s="2" t="n">
        <f aca="false">AG30*G30*100*2*F30</f>
        <v>0.666712629449562</v>
      </c>
      <c r="N30" s="2" t="n">
        <f aca="false">18.6/1000</f>
        <v>0.0186</v>
      </c>
      <c r="O30" s="2" t="n">
        <f aca="false">12.5/1000</f>
        <v>0.0125</v>
      </c>
      <c r="P30" s="1" t="n">
        <f aca="false">4*(N30*O30)/(2*(N30+O30))</f>
        <v>0.014951768488746</v>
      </c>
      <c r="Q30" s="1" t="n">
        <f aca="false">100/1000</f>
        <v>0.1</v>
      </c>
      <c r="R30" s="1" t="n">
        <f aca="false">N30*O30*Q30*(1-0.36)*7900</f>
        <v>0.117552</v>
      </c>
      <c r="S30" s="1" t="n">
        <f aca="false">(0.25+0.8)/2000</f>
        <v>0.000525</v>
      </c>
      <c r="T30" s="1" t="n">
        <f aca="false">G30</f>
        <v>0.0173611111111111</v>
      </c>
      <c r="U30" s="1" t="n">
        <v>3885</v>
      </c>
      <c r="V30" s="0" t="n">
        <v>276.444342966861</v>
      </c>
      <c r="W30" s="0" t="n">
        <v>282.454574987631</v>
      </c>
      <c r="X30" s="0" t="n">
        <v>2.51355440298165</v>
      </c>
      <c r="Y30" s="0" t="n">
        <v>2.47268925439024</v>
      </c>
      <c r="Z30" s="1" t="n">
        <v>9</v>
      </c>
      <c r="AA30" s="1" t="n">
        <v>0.5</v>
      </c>
      <c r="AB30" s="1" t="n">
        <f aca="false">G30/1000/(N30*O30)</f>
        <v>0.0746714456391876</v>
      </c>
      <c r="AC30" s="1" t="n">
        <f aca="false">0.75*1000*U30*AB30*S30/2</f>
        <v>57.1131552419355</v>
      </c>
      <c r="AD30" s="1" t="n">
        <f aca="false">(1-0.36)*Z30+0.36*(AC30+AA30)</f>
        <v>26.5007358870968</v>
      </c>
      <c r="AE30" s="1" t="n">
        <f aca="false">[1]!HeatTransferArea(P30,Q30,0.36,S30)</f>
        <v>0.128424218045238</v>
      </c>
      <c r="AF30" s="1" t="n">
        <f aca="false">[1]!Convection(P30,T30,1000,9*10^-4,S30,AA30,0.36,7)</f>
        <v>32053.693041096</v>
      </c>
      <c r="AG30" s="1" t="n">
        <f aca="false">[1]!PressureDrop(AB30, 1000, 9*10^-4, S30, 0.36,Q30)/100/1000</f>
        <v>0.576039711844422</v>
      </c>
      <c r="AH30" s="1" t="n">
        <f aca="false">AB30*S30*1000/(9*10^-4)</f>
        <v>43.5583432895261</v>
      </c>
      <c r="AI30" s="1" t="n">
        <f aca="false">0.17*AH30^0.79*AA30/S30</f>
        <v>3192.46387365405</v>
      </c>
      <c r="AJ30" s="1" t="n">
        <f aca="false">(1/AI30+1.6/1000/0.3+0.8/1000/0.02)^-1</f>
        <v>21.9074506067915</v>
      </c>
      <c r="AK30" s="1" t="n">
        <f aca="false">G30*F30/(E30*R30)</f>
        <v>0.00492295923254137</v>
      </c>
      <c r="AL30" s="1" t="n">
        <f aca="false">AF30*AE30/(T30*U30)</f>
        <v>61.0318400879419</v>
      </c>
      <c r="AM30" s="1" t="n">
        <f aca="false">T30*U30</f>
        <v>67.4479166666667</v>
      </c>
      <c r="AN30" s="1" t="n">
        <f aca="false">R30*W30*E30/F30</f>
        <v>996.09300596838</v>
      </c>
      <c r="AO30" s="0" t="n">
        <v>0.9674</v>
      </c>
      <c r="AP30" s="1" t="n">
        <f aca="false">AK30</f>
        <v>0.00492295923254137</v>
      </c>
      <c r="AQ30" s="1" t="n">
        <f aca="false">L30</f>
        <v>4.16666666666667</v>
      </c>
      <c r="AR30" s="1" t="n">
        <f aca="false">R30*E30*V30*Y30</f>
        <v>803.539575339347</v>
      </c>
      <c r="AS30" s="1" t="n">
        <f aca="false">R30*E30*W30*X30</f>
        <v>834.577986977016</v>
      </c>
      <c r="AT30" s="1" t="n">
        <f aca="false">G30*U30*C30*F30</f>
        <v>325.098958333333</v>
      </c>
      <c r="AU30" s="1" t="n">
        <f aca="false">G30*U30*C30*AO30*F30</f>
        <v>314.500732291667</v>
      </c>
      <c r="AV30" s="1" t="n">
        <f aca="false">M30</f>
        <v>0.666712629449562</v>
      </c>
      <c r="AW30" s="1" t="n">
        <f aca="false">AJ30*(2*N30+2*O30)*Q30*C30/2</f>
        <v>0.985191198257779</v>
      </c>
      <c r="AX30" s="1" t="n">
        <f aca="false">10*E30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1" t="n">
        <v>0.0246147961627069</v>
      </c>
      <c r="B1" s="1" t="n">
        <v>0.0123073980813534</v>
      </c>
      <c r="C1" s="1" t="n">
        <v>0.00820493205423562</v>
      </c>
      <c r="D1" s="1" t="n">
        <v>0.021879818811295</v>
      </c>
      <c r="E1" s="1" t="n">
        <v>0.0164098641084712</v>
      </c>
      <c r="F1" s="1" t="n">
        <v>0.0123073980813534</v>
      </c>
      <c r="G1" s="1" t="n">
        <v>0.00984591846508275</v>
      </c>
      <c r="H1" s="1" t="n">
        <v>0.0328197282169425</v>
      </c>
      <c r="I1" s="1" t="n">
        <v>0.00820493205423562</v>
      </c>
      <c r="J1" s="1" t="n">
        <v>0.0123073980813534</v>
      </c>
      <c r="K1" s="1" t="n">
        <v>0.00703279890363053</v>
      </c>
      <c r="L1" s="1" t="n">
        <v>0.0492295923254137</v>
      </c>
      <c r="M1" s="1" t="n">
        <v>0.00615369904067672</v>
      </c>
      <c r="N1" s="1" t="n">
        <v>0.00820493205423562</v>
      </c>
      <c r="O1" s="1" t="n">
        <v>0.00615369904067672</v>
      </c>
      <c r="P1" s="1" t="n">
        <v>0.00492295923254137</v>
      </c>
      <c r="Q1" s="1"/>
      <c r="R1" s="1"/>
      <c r="S1" s="1"/>
      <c r="T1" s="1"/>
      <c r="U1" s="1"/>
      <c r="V1" s="1"/>
      <c r="W1" s="1"/>
    </row>
    <row r="2" customFormat="false" ht="15" hidden="false" customHeight="false" outlineLevel="0" collapsed="false">
      <c r="A2" s="1" t="n">
        <v>16.6666666666667</v>
      </c>
      <c r="B2" s="1" t="n">
        <v>16.6666666666667</v>
      </c>
      <c r="C2" s="1" t="n">
        <v>16.6666666666667</v>
      </c>
      <c r="D2" s="1" t="n">
        <v>8.33333333333333</v>
      </c>
      <c r="E2" s="1" t="n">
        <v>8.33333333333333</v>
      </c>
      <c r="F2" s="1" t="n">
        <v>8.33333333333333</v>
      </c>
      <c r="G2" s="1" t="n">
        <v>8.33333333333333</v>
      </c>
      <c r="H2" s="1" t="n">
        <v>8.33333333333333</v>
      </c>
      <c r="I2" s="1" t="n">
        <v>8.33333333333333</v>
      </c>
      <c r="J2" s="1" t="n">
        <v>8.33333333333333</v>
      </c>
      <c r="K2" s="1" t="n">
        <v>8.33333333333333</v>
      </c>
      <c r="L2" s="1" t="n">
        <v>8.33333333333333</v>
      </c>
      <c r="M2" s="1" t="n">
        <v>8.33333333333333</v>
      </c>
      <c r="N2" s="1" t="n">
        <v>8.33333333333333</v>
      </c>
      <c r="O2" s="1" t="n">
        <v>8.33333333333333</v>
      </c>
      <c r="P2" s="1" t="n">
        <v>8.33333333333333</v>
      </c>
      <c r="Q2" s="1"/>
      <c r="R2" s="1"/>
      <c r="S2" s="1"/>
      <c r="T2" s="1"/>
      <c r="U2" s="1"/>
      <c r="V2" s="1"/>
      <c r="W2" s="1"/>
    </row>
    <row r="3" customFormat="false" ht="15" hidden="false" customHeight="false" outlineLevel="0" collapsed="false">
      <c r="A3" s="1" t="n">
        <v>163.198697048604</v>
      </c>
      <c r="B3" s="1" t="n">
        <v>324.209874131893</v>
      </c>
      <c r="C3" s="1" t="n">
        <v>476.489945355889</v>
      </c>
      <c r="D3" s="1" t="n">
        <v>173.21362452703</v>
      </c>
      <c r="E3" s="1" t="n">
        <v>230.682089808788</v>
      </c>
      <c r="F3" s="1" t="n">
        <v>309.003882217854</v>
      </c>
      <c r="G3" s="1" t="n">
        <v>386.560888018557</v>
      </c>
      <c r="H3" s="1" t="n">
        <v>117.105084575581</v>
      </c>
      <c r="I3" s="1" t="n">
        <v>469.166976748872</v>
      </c>
      <c r="J3" s="1" t="n">
        <v>316.124243032016</v>
      </c>
      <c r="K3" s="1" t="n">
        <v>552.180193834477</v>
      </c>
      <c r="L3" s="1" t="n">
        <v>78.4238317345418</v>
      </c>
      <c r="M3" s="1" t="n">
        <v>629.481967649166</v>
      </c>
      <c r="N3" s="1" t="n">
        <v>482.201845538222</v>
      </c>
      <c r="O3" s="1" t="n">
        <v>653.395926015521</v>
      </c>
      <c r="P3" s="1" t="n">
        <v>816.652500495904</v>
      </c>
      <c r="Q3" s="1"/>
      <c r="R3" s="1"/>
      <c r="S3" s="1"/>
      <c r="T3" s="1"/>
      <c r="U3" s="1"/>
      <c r="V3" s="1"/>
      <c r="W3" s="1"/>
    </row>
    <row r="4" customFormat="false" ht="15" hidden="false" customHeight="false" outlineLevel="0" collapsed="false">
      <c r="A4" s="1" t="n">
        <v>173.29029429458</v>
      </c>
      <c r="B4" s="1" t="n">
        <v>346.573512665017</v>
      </c>
      <c r="C4" s="1" t="n">
        <v>516.281328115093</v>
      </c>
      <c r="D4" s="1" t="n">
        <v>177.90649296808</v>
      </c>
      <c r="E4" s="1" t="n">
        <v>236.859915460661</v>
      </c>
      <c r="F4" s="1" t="n">
        <v>317.74456766795</v>
      </c>
      <c r="G4" s="1" t="n">
        <v>398.853408475449</v>
      </c>
      <c r="H4" s="1" t="n">
        <v>120.78619208101</v>
      </c>
      <c r="I4" s="1" t="n">
        <v>485.921204013547</v>
      </c>
      <c r="J4" s="1" t="n">
        <v>325.811776982724</v>
      </c>
      <c r="K4" s="1" t="n">
        <v>574.127021728338</v>
      </c>
      <c r="L4" s="1" t="n">
        <v>81.6685623467491</v>
      </c>
      <c r="M4" s="1" t="n">
        <v>658.601772932491</v>
      </c>
      <c r="N4" s="1" t="n">
        <v>501.477541566316</v>
      </c>
      <c r="O4" s="1" t="n">
        <v>685.912214846407</v>
      </c>
      <c r="P4" s="1" t="n">
        <v>865.57083597982</v>
      </c>
      <c r="Q4" s="1"/>
      <c r="R4" s="1"/>
      <c r="S4" s="1"/>
      <c r="T4" s="1"/>
      <c r="U4" s="1"/>
      <c r="V4" s="1"/>
      <c r="W4" s="1"/>
    </row>
    <row r="5" customFormat="false" ht="15" hidden="false" customHeight="false" outlineLevel="0" collapsed="false">
      <c r="A5" s="1" t="n">
        <v>252.480034722222</v>
      </c>
      <c r="B5" s="1" t="n">
        <v>236.967013888889</v>
      </c>
      <c r="C5" s="1" t="n">
        <v>191.552083333333</v>
      </c>
      <c r="D5" s="1" t="n">
        <v>424.921875</v>
      </c>
      <c r="E5" s="1" t="n">
        <v>421.324652777778</v>
      </c>
      <c r="F5" s="1" t="n">
        <v>412.331597222222</v>
      </c>
      <c r="G5" s="1" t="n">
        <v>397.717881944444</v>
      </c>
      <c r="H5" s="1" t="n">
        <v>393.895833333333</v>
      </c>
      <c r="I5" s="1" t="n">
        <v>376.809027777778</v>
      </c>
      <c r="J5" s="1" t="n">
        <v>360.846354166667</v>
      </c>
      <c r="K5" s="1" t="n">
        <v>358.1484375</v>
      </c>
      <c r="L5" s="1" t="n">
        <v>354.776041666667</v>
      </c>
      <c r="M5" s="1" t="n">
        <v>336.565104166667</v>
      </c>
      <c r="N5" s="1" t="n">
        <v>320.827256944444</v>
      </c>
      <c r="O5" s="1" t="n">
        <v>283.955729166667</v>
      </c>
      <c r="P5" s="1" t="n">
        <v>256.9765625</v>
      </c>
      <c r="Q5" s="1"/>
      <c r="R5" s="1"/>
      <c r="S5" s="1"/>
      <c r="T5" s="1"/>
      <c r="U5" s="1"/>
      <c r="V5" s="1"/>
      <c r="W5" s="1"/>
    </row>
    <row r="6" customFormat="false" ht="15" hidden="false" customHeight="false" outlineLevel="0" collapsed="false">
      <c r="A6" s="1" t="n">
        <v>242.481825347222</v>
      </c>
      <c r="B6" s="1" t="n">
        <v>228.791651909722</v>
      </c>
      <c r="C6" s="1" t="n">
        <v>185.173398958333</v>
      </c>
      <c r="D6" s="1" t="n">
        <v>408.689859375</v>
      </c>
      <c r="E6" s="1" t="n">
        <v>406.156965277778</v>
      </c>
      <c r="F6" s="1" t="n">
        <v>398.106157118056</v>
      </c>
      <c r="G6" s="1" t="n">
        <v>384.275017534722</v>
      </c>
      <c r="H6" s="1" t="n">
        <v>376.525027083333</v>
      </c>
      <c r="I6" s="1" t="n">
        <v>364.261287152778</v>
      </c>
      <c r="J6" s="1" t="n">
        <v>348.397154947917</v>
      </c>
      <c r="K6" s="1" t="n">
        <v>346.3295390625</v>
      </c>
      <c r="L6" s="1" t="n">
        <v>333.986165625</v>
      </c>
      <c r="M6" s="1" t="n">
        <v>325.52576875</v>
      </c>
      <c r="N6" s="1" t="n">
        <v>310.143709288194</v>
      </c>
      <c r="O6" s="1" t="n">
        <v>274.64198125</v>
      </c>
      <c r="P6" s="1" t="n">
        <v>248.5991265625</v>
      </c>
      <c r="Q6" s="1"/>
      <c r="R6" s="1"/>
      <c r="S6" s="1"/>
      <c r="T6" s="1"/>
      <c r="U6" s="1"/>
      <c r="V6" s="1"/>
      <c r="W6" s="1"/>
    </row>
    <row r="7" customFormat="false" ht="15" hidden="false" customHeight="false" outlineLevel="0" collapsed="false">
      <c r="A7" s="1" t="n">
        <v>0.666712629449562</v>
      </c>
      <c r="B7" s="1" t="n">
        <v>0.666712629449562</v>
      </c>
      <c r="C7" s="1" t="n">
        <v>0.666712629449562</v>
      </c>
      <c r="D7" s="1" t="n">
        <v>0.666712629449562</v>
      </c>
      <c r="E7" s="1" t="n">
        <v>0.666712629449562</v>
      </c>
      <c r="F7" s="1" t="n">
        <v>0.666712629449562</v>
      </c>
      <c r="G7" s="1" t="n">
        <v>0.666712629449562</v>
      </c>
      <c r="H7" s="1" t="n">
        <v>0.666712629449562</v>
      </c>
      <c r="I7" s="1" t="n">
        <v>0.666712629449562</v>
      </c>
      <c r="J7" s="1" t="n">
        <v>0.666712629449562</v>
      </c>
      <c r="K7" s="1" t="n">
        <v>0.666712629449562</v>
      </c>
      <c r="L7" s="1" t="n">
        <v>0.666712629449562</v>
      </c>
      <c r="M7" s="1" t="n">
        <v>0.666712629449562</v>
      </c>
      <c r="N7" s="1" t="n">
        <v>0.666712629449562</v>
      </c>
      <c r="O7" s="1" t="n">
        <v>0.666712629449562</v>
      </c>
      <c r="P7" s="1" t="n">
        <v>0.666712629449562</v>
      </c>
      <c r="Q7" s="1"/>
      <c r="R7" s="1"/>
      <c r="S7" s="1"/>
      <c r="T7" s="1"/>
      <c r="U7" s="1"/>
      <c r="V7" s="1"/>
      <c r="W7" s="1"/>
    </row>
    <row r="8" customFormat="false" ht="15" hidden="false" customHeight="false" outlineLevel="0" collapsed="false">
      <c r="A8" s="1" t="n">
        <v>0.765124284677376</v>
      </c>
      <c r="B8" s="1" t="n">
        <v>0.718113086420262</v>
      </c>
      <c r="C8" s="1" t="n">
        <v>0.580486100218277</v>
      </c>
      <c r="D8" s="1" t="n">
        <v>1.2876980392166</v>
      </c>
      <c r="E8" s="1" t="n">
        <v>1.27679689179466</v>
      </c>
      <c r="F8" s="1" t="n">
        <v>1.24954402323981</v>
      </c>
      <c r="G8" s="1" t="n">
        <v>1.20525811183818</v>
      </c>
      <c r="H8" s="1" t="n">
        <v>1.19367564270237</v>
      </c>
      <c r="I8" s="1" t="n">
        <v>1.14189519244816</v>
      </c>
      <c r="J8" s="1" t="n">
        <v>1.0935213507633</v>
      </c>
      <c r="K8" s="1" t="n">
        <v>1.08534549019685</v>
      </c>
      <c r="L8" s="1" t="n">
        <v>1.07512566448878</v>
      </c>
      <c r="M8" s="1" t="n">
        <v>1.01993860566521</v>
      </c>
      <c r="N8" s="1" t="n">
        <v>0.972246085694226</v>
      </c>
      <c r="O8" s="1" t="n">
        <v>0.860509324619347</v>
      </c>
      <c r="P8" s="1" t="n">
        <v>0.778750718954801</v>
      </c>
      <c r="Q8" s="1"/>
    </row>
    <row r="9" customFormat="false" ht="15" hidden="false" customHeight="false" outlineLevel="0" collapsed="false">
      <c r="A9" s="1" t="n">
        <v>20</v>
      </c>
      <c r="B9" s="1" t="n">
        <v>40</v>
      </c>
      <c r="C9" s="1" t="n">
        <v>60</v>
      </c>
      <c r="D9" s="1" t="n">
        <v>22.5</v>
      </c>
      <c r="E9" s="1" t="n">
        <v>30</v>
      </c>
      <c r="F9" s="1" t="n">
        <v>40</v>
      </c>
      <c r="G9" s="1" t="n">
        <v>50</v>
      </c>
      <c r="H9" s="1" t="n">
        <v>15</v>
      </c>
      <c r="I9" s="1" t="n">
        <v>60</v>
      </c>
      <c r="J9" s="1" t="n">
        <v>40</v>
      </c>
      <c r="K9" s="1" t="n">
        <v>70</v>
      </c>
      <c r="L9" s="1" t="n">
        <v>10</v>
      </c>
      <c r="M9" s="1" t="n">
        <v>80</v>
      </c>
      <c r="N9" s="1" t="n">
        <v>60</v>
      </c>
      <c r="O9" s="1" t="n">
        <v>80</v>
      </c>
      <c r="P9" s="1" t="n">
        <v>100</v>
      </c>
    </row>
    <row r="21" customFormat="false" ht="15" hidden="false" customHeight="false" outlineLevel="0" collapsed="false">
      <c r="A21" s="0" t="n">
        <v>2.42</v>
      </c>
      <c r="B21" s="1" t="n">
        <v>0.196918369301655</v>
      </c>
      <c r="C21" s="1" t="n">
        <v>8.33333333333333</v>
      </c>
      <c r="D21" s="1" t="n">
        <v>15.799682006286</v>
      </c>
      <c r="E21" s="1" t="n">
        <v>16.469769094674</v>
      </c>
      <c r="F21" s="1" t="n">
        <v>54.4079861111111</v>
      </c>
      <c r="G21" s="1" t="n">
        <v>18.4334256944444</v>
      </c>
      <c r="H21" s="1" t="n">
        <v>0.666712629449562</v>
      </c>
      <c r="I21" s="1" t="n">
        <v>0.164879854756834</v>
      </c>
      <c r="J21" s="1" t="n">
        <v>2.5</v>
      </c>
    </row>
    <row r="22" customFormat="false" ht="15" hidden="false" customHeight="false" outlineLevel="0" collapsed="false">
      <c r="A22" s="0" t="n">
        <v>9.84</v>
      </c>
      <c r="B22" s="1" t="n">
        <v>0.0984591846508275</v>
      </c>
      <c r="C22" s="1" t="n">
        <v>8.33333333333333</v>
      </c>
      <c r="D22" s="1" t="n">
        <v>37.5848841382578</v>
      </c>
      <c r="E22" s="1" t="n">
        <v>40.4304355225582</v>
      </c>
      <c r="F22" s="1" t="n">
        <v>221.229166666667</v>
      </c>
      <c r="G22" s="1" t="n">
        <v>157.050585416667</v>
      </c>
      <c r="H22" s="1" t="n">
        <v>0.666712629449562</v>
      </c>
      <c r="I22" s="1" t="n">
        <v>0.670420566449277</v>
      </c>
      <c r="J22" s="1" t="n">
        <v>5</v>
      </c>
    </row>
    <row r="24" customFormat="false" ht="15" hidden="false" customHeight="false" outlineLevel="0" collapsed="false">
      <c r="A24" s="0" t="n">
        <v>11.23</v>
      </c>
      <c r="B24" s="1" t="n">
        <v>0.0246147961627069</v>
      </c>
      <c r="C24" s="1" t="n">
        <v>16.6666666666667</v>
      </c>
      <c r="D24" s="1" t="n">
        <v>163.198697048604</v>
      </c>
      <c r="E24" s="1" t="n">
        <v>173.29029429458</v>
      </c>
      <c r="F24" s="1" t="n">
        <v>252.480034722222</v>
      </c>
      <c r="G24" s="1" t="n">
        <v>242.481825347222</v>
      </c>
      <c r="H24" s="1" t="n">
        <v>0.666712629449562</v>
      </c>
      <c r="I24" s="1" t="n">
        <v>0.765124284677376</v>
      </c>
      <c r="J24" s="1" t="n">
        <v>20</v>
      </c>
    </row>
    <row r="25" customFormat="false" ht="15" hidden="false" customHeight="false" outlineLevel="0" collapsed="false">
      <c r="A25" s="0" t="n">
        <v>10.54</v>
      </c>
      <c r="B25" s="1" t="n">
        <v>0.0123073980813534</v>
      </c>
      <c r="C25" s="1" t="n">
        <v>16.6666666666667</v>
      </c>
      <c r="D25" s="1" t="n">
        <v>324.209874131893</v>
      </c>
      <c r="E25" s="1" t="n">
        <v>346.573512665017</v>
      </c>
      <c r="F25" s="1" t="n">
        <v>236.967013888889</v>
      </c>
      <c r="G25" s="1" t="n">
        <v>228.791651909722</v>
      </c>
      <c r="H25" s="1" t="n">
        <v>0.666712629449562</v>
      </c>
      <c r="I25" s="1" t="n">
        <v>0.718113086420262</v>
      </c>
      <c r="J25" s="1" t="n">
        <v>40</v>
      </c>
    </row>
    <row r="26" customFormat="false" ht="15" hidden="false" customHeight="false" outlineLevel="0" collapsed="false">
      <c r="A26" s="0" t="n">
        <v>8.52</v>
      </c>
      <c r="B26" s="1" t="n">
        <v>0.00820493205423562</v>
      </c>
      <c r="C26" s="1" t="n">
        <v>16.6666666666667</v>
      </c>
      <c r="D26" s="1" t="n">
        <v>476.489945355889</v>
      </c>
      <c r="E26" s="1" t="n">
        <v>516.281328115093</v>
      </c>
      <c r="F26" s="1" t="n">
        <v>191.552083333333</v>
      </c>
      <c r="G26" s="1" t="n">
        <v>185.173398958333</v>
      </c>
      <c r="H26" s="1" t="n">
        <v>0.666712629449562</v>
      </c>
      <c r="I26" s="1" t="n">
        <v>0.580486100218277</v>
      </c>
      <c r="J26" s="1" t="n">
        <v>60</v>
      </c>
    </row>
    <row r="27" customFormat="false" ht="15" hidden="false" customHeight="false" outlineLevel="0" collapsed="false">
      <c r="A27" s="0" t="n">
        <v>18.9</v>
      </c>
      <c r="B27" s="1" t="n">
        <v>0.021879818811295</v>
      </c>
      <c r="C27" s="1" t="n">
        <v>8.33333333333333</v>
      </c>
      <c r="D27" s="1" t="n">
        <v>173.21362452703</v>
      </c>
      <c r="E27" s="1" t="n">
        <v>177.90649296808</v>
      </c>
      <c r="F27" s="1" t="n">
        <v>424.921875</v>
      </c>
      <c r="G27" s="1" t="n">
        <v>408.689859375</v>
      </c>
      <c r="H27" s="1" t="n">
        <v>0.666712629449562</v>
      </c>
      <c r="I27" s="1" t="n">
        <v>1.2876980392166</v>
      </c>
      <c r="J27" s="1" t="n">
        <v>22.5</v>
      </c>
    </row>
    <row r="28" customFormat="false" ht="15" hidden="false" customHeight="false" outlineLevel="0" collapsed="false">
      <c r="A28" s="0" t="n">
        <v>18.74</v>
      </c>
      <c r="B28" s="1" t="n">
        <v>0.0164098641084712</v>
      </c>
      <c r="C28" s="1" t="n">
        <v>8.33333333333333</v>
      </c>
      <c r="D28" s="1" t="n">
        <v>230.682089808788</v>
      </c>
      <c r="E28" s="1" t="n">
        <v>236.859915460661</v>
      </c>
      <c r="F28" s="1" t="n">
        <v>421.324652777778</v>
      </c>
      <c r="G28" s="1" t="n">
        <v>406.156965277778</v>
      </c>
      <c r="H28" s="1" t="n">
        <v>0.666712629449562</v>
      </c>
      <c r="I28" s="1" t="n">
        <v>1.27679689179466</v>
      </c>
      <c r="J28" s="1" t="n">
        <v>30</v>
      </c>
    </row>
    <row r="29" customFormat="false" ht="15" hidden="false" customHeight="false" outlineLevel="0" collapsed="false">
      <c r="A29" s="0" t="n">
        <v>18.34</v>
      </c>
      <c r="B29" s="1" t="n">
        <v>0.0123073980813534</v>
      </c>
      <c r="C29" s="1" t="n">
        <v>8.33333333333333</v>
      </c>
      <c r="D29" s="1" t="n">
        <v>309.003882217854</v>
      </c>
      <c r="E29" s="1" t="n">
        <v>317.74456766795</v>
      </c>
      <c r="F29" s="1" t="n">
        <v>412.331597222222</v>
      </c>
      <c r="G29" s="1" t="n">
        <v>398.106157118056</v>
      </c>
      <c r="H29" s="1" t="n">
        <v>0.666712629449562</v>
      </c>
      <c r="I29" s="1" t="n">
        <v>1.24954402323981</v>
      </c>
      <c r="J29" s="1" t="n">
        <v>40</v>
      </c>
    </row>
    <row r="30" customFormat="false" ht="15" hidden="false" customHeight="false" outlineLevel="0" collapsed="false">
      <c r="A30" s="0" t="n">
        <v>17.69</v>
      </c>
      <c r="B30" s="1" t="n">
        <v>0.00984591846508275</v>
      </c>
      <c r="C30" s="1" t="n">
        <v>8.33333333333333</v>
      </c>
      <c r="D30" s="1" t="n">
        <v>386.560888018557</v>
      </c>
      <c r="E30" s="1" t="n">
        <v>398.853408475449</v>
      </c>
      <c r="F30" s="1" t="n">
        <v>397.717881944444</v>
      </c>
      <c r="G30" s="1" t="n">
        <v>384.275017534722</v>
      </c>
      <c r="H30" s="1" t="n">
        <v>0.666712629449562</v>
      </c>
      <c r="I30" s="1" t="n">
        <v>1.20525811183818</v>
      </c>
      <c r="J30" s="1" t="n">
        <v>50</v>
      </c>
    </row>
    <row r="31" customFormat="false" ht="15" hidden="false" customHeight="false" outlineLevel="0" collapsed="false">
      <c r="A31" s="0" t="n">
        <v>17.52</v>
      </c>
      <c r="B31" s="1" t="n">
        <v>0.0328197282169425</v>
      </c>
      <c r="C31" s="1" t="n">
        <v>8.33333333333333</v>
      </c>
      <c r="D31" s="1" t="n">
        <v>117.105084575581</v>
      </c>
      <c r="E31" s="1" t="n">
        <v>120.78619208101</v>
      </c>
      <c r="F31" s="1" t="n">
        <v>393.895833333333</v>
      </c>
      <c r="G31" s="1" t="n">
        <v>376.525027083333</v>
      </c>
      <c r="H31" s="1" t="n">
        <v>0.666712629449562</v>
      </c>
      <c r="I31" s="1" t="n">
        <v>1.19367564270237</v>
      </c>
      <c r="J31" s="1" t="n">
        <v>15</v>
      </c>
    </row>
    <row r="32" customFormat="false" ht="15" hidden="false" customHeight="false" outlineLevel="0" collapsed="false">
      <c r="A32" s="0" t="n">
        <v>16.76</v>
      </c>
      <c r="B32" s="1" t="n">
        <v>0.00820493205423562</v>
      </c>
      <c r="C32" s="1" t="n">
        <v>8.33333333333333</v>
      </c>
      <c r="D32" s="1" t="n">
        <v>469.166976748872</v>
      </c>
      <c r="E32" s="1" t="n">
        <v>485.921204013547</v>
      </c>
      <c r="F32" s="1" t="n">
        <v>376.809027777778</v>
      </c>
      <c r="G32" s="1" t="n">
        <v>364.261287152778</v>
      </c>
      <c r="H32" s="1" t="n">
        <v>0.666712629449562</v>
      </c>
      <c r="I32" s="1" t="n">
        <v>1.14189519244816</v>
      </c>
      <c r="J32" s="1" t="n">
        <v>60</v>
      </c>
    </row>
    <row r="33" customFormat="false" ht="15" hidden="false" customHeight="false" outlineLevel="0" collapsed="false">
      <c r="A33" s="0" t="n">
        <v>16.05</v>
      </c>
      <c r="B33" s="1" t="n">
        <v>0.0123073980813534</v>
      </c>
      <c r="C33" s="1" t="n">
        <v>8.33333333333333</v>
      </c>
      <c r="D33" s="1" t="n">
        <v>316.124243032016</v>
      </c>
      <c r="E33" s="1" t="n">
        <v>325.811776982724</v>
      </c>
      <c r="F33" s="1" t="n">
        <v>360.846354166667</v>
      </c>
      <c r="G33" s="1" t="n">
        <v>348.397154947917</v>
      </c>
      <c r="H33" s="1" t="n">
        <v>0.666712629449562</v>
      </c>
      <c r="I33" s="1" t="n">
        <v>1.0935213507633</v>
      </c>
      <c r="J33" s="1" t="n">
        <v>40</v>
      </c>
    </row>
    <row r="34" customFormat="false" ht="15" hidden="false" customHeight="false" outlineLevel="0" collapsed="false">
      <c r="A34" s="0" t="n">
        <v>15.93</v>
      </c>
      <c r="B34" s="1" t="n">
        <v>0.00703279890363053</v>
      </c>
      <c r="C34" s="1" t="n">
        <v>8.33333333333333</v>
      </c>
      <c r="D34" s="1" t="n">
        <v>552.180193834477</v>
      </c>
      <c r="E34" s="1" t="n">
        <v>574.127021728338</v>
      </c>
      <c r="F34" s="1" t="n">
        <v>358.1484375</v>
      </c>
      <c r="G34" s="1" t="n">
        <v>346.3295390625</v>
      </c>
      <c r="H34" s="1" t="n">
        <v>0.666712629449562</v>
      </c>
      <c r="I34" s="1" t="n">
        <v>1.08534549019685</v>
      </c>
      <c r="J34" s="1" t="n">
        <v>70</v>
      </c>
    </row>
    <row r="35" customFormat="false" ht="15" hidden="false" customHeight="false" outlineLevel="0" collapsed="false">
      <c r="B35" s="1"/>
      <c r="C35" s="1"/>
      <c r="D35" s="1"/>
      <c r="E35" s="1"/>
      <c r="F35" s="1"/>
      <c r="G35" s="1"/>
      <c r="H35" s="1"/>
      <c r="I35" s="1"/>
      <c r="J35" s="1"/>
    </row>
    <row r="36" customFormat="false" ht="15" hidden="false" customHeight="false" outlineLevel="0" collapsed="false">
      <c r="A36" s="0" t="n">
        <v>15.86</v>
      </c>
      <c r="B36" s="1" t="n">
        <v>0.0246147961627069</v>
      </c>
      <c r="C36" s="1" t="n">
        <v>8.33333333333333</v>
      </c>
      <c r="D36" s="1" t="n">
        <v>158.226300040624</v>
      </c>
      <c r="E36" s="1" t="n">
        <v>163.25520322049</v>
      </c>
      <c r="F36" s="1" t="n">
        <v>356.574652777778</v>
      </c>
      <c r="G36" s="1" t="n">
        <v>342.489953993056</v>
      </c>
      <c r="H36" s="1" t="n">
        <v>0.666712629449562</v>
      </c>
      <c r="I36" s="1" t="n">
        <v>1.08057623819975</v>
      </c>
      <c r="J36" s="1" t="n">
        <v>20</v>
      </c>
    </row>
    <row r="37" customFormat="false" ht="15" hidden="false" customHeight="false" outlineLevel="0" collapsed="false">
      <c r="B37" s="1"/>
      <c r="C37" s="1"/>
      <c r="D37" s="1"/>
      <c r="E37" s="1"/>
      <c r="F37" s="1"/>
      <c r="G37" s="1"/>
      <c r="H37" s="1"/>
      <c r="I37" s="1"/>
      <c r="J37" s="1"/>
    </row>
    <row r="38" customFormat="false" ht="15" hidden="false" customHeight="false" outlineLevel="0" collapsed="false">
      <c r="A38" s="0" t="n">
        <v>15.78</v>
      </c>
      <c r="B38" s="1" t="n">
        <v>0.0492295923254137</v>
      </c>
      <c r="C38" s="1" t="n">
        <v>8.33333333333333</v>
      </c>
      <c r="D38" s="1" t="n">
        <v>78.4238317345418</v>
      </c>
      <c r="E38" s="1" t="n">
        <v>81.6685623467491</v>
      </c>
      <c r="F38" s="1" t="n">
        <v>354.776041666667</v>
      </c>
      <c r="G38" s="1" t="n">
        <v>333.986165625</v>
      </c>
      <c r="H38" s="1" t="n">
        <v>0.666712629449562</v>
      </c>
      <c r="I38" s="1" t="n">
        <v>1.07512566448878</v>
      </c>
      <c r="J38" s="1" t="n">
        <v>10</v>
      </c>
    </row>
    <row r="39" customFormat="false" ht="15" hidden="false" customHeight="false" outlineLevel="0" collapsed="false">
      <c r="A39" s="0" t="n">
        <v>14.97</v>
      </c>
      <c r="B39" s="1" t="n">
        <v>0.00615369904067672</v>
      </c>
      <c r="C39" s="1" t="n">
        <v>8.33333333333333</v>
      </c>
      <c r="D39" s="1" t="n">
        <v>629.481967649166</v>
      </c>
      <c r="E39" s="1" t="n">
        <v>658.601772932491</v>
      </c>
      <c r="F39" s="1" t="n">
        <v>336.565104166667</v>
      </c>
      <c r="G39" s="1" t="n">
        <v>325.52576875</v>
      </c>
      <c r="H39" s="1" t="n">
        <v>0.666712629449562</v>
      </c>
      <c r="I39" s="1" t="n">
        <v>1.01993860566521</v>
      </c>
      <c r="J39" s="1" t="n">
        <v>80</v>
      </c>
    </row>
    <row r="40" customFormat="false" ht="15" hidden="false" customHeight="false" outlineLevel="0" collapsed="false">
      <c r="A40" s="0" t="n">
        <v>14.27</v>
      </c>
      <c r="B40" s="1" t="n">
        <v>0.00820493205423562</v>
      </c>
      <c r="C40" s="1" t="n">
        <v>8.33333333333333</v>
      </c>
      <c r="D40" s="1" t="n">
        <v>482.201845538222</v>
      </c>
      <c r="E40" s="1" t="n">
        <v>501.477541566316</v>
      </c>
      <c r="F40" s="1" t="n">
        <v>320.827256944444</v>
      </c>
      <c r="G40" s="1" t="n">
        <v>310.143709288194</v>
      </c>
      <c r="H40" s="1" t="n">
        <v>0.666712629449562</v>
      </c>
      <c r="I40" s="1" t="n">
        <v>0.972246085694226</v>
      </c>
      <c r="J40" s="1" t="n">
        <v>60</v>
      </c>
    </row>
    <row r="41" customFormat="false" ht="15" hidden="false" customHeight="false" outlineLevel="0" collapsed="false">
      <c r="A41" s="0" t="n">
        <v>12.63</v>
      </c>
      <c r="B41" s="1" t="n">
        <v>0.00615369904067672</v>
      </c>
      <c r="C41" s="1" t="n">
        <v>8.33333333333333</v>
      </c>
      <c r="D41" s="1" t="n">
        <v>653.395926015521</v>
      </c>
      <c r="E41" s="1" t="n">
        <v>685.912214846407</v>
      </c>
      <c r="F41" s="1" t="n">
        <v>283.955729166667</v>
      </c>
      <c r="G41" s="1" t="n">
        <v>274.64198125</v>
      </c>
      <c r="H41" s="1" t="n">
        <v>0.666712629449562</v>
      </c>
      <c r="I41" s="1" t="n">
        <v>0.860509324619347</v>
      </c>
      <c r="J41" s="1" t="n">
        <v>80</v>
      </c>
    </row>
    <row r="42" customFormat="false" ht="15" hidden="false" customHeight="false" outlineLevel="0" collapsed="false">
      <c r="A42" s="0" t="n">
        <v>11.43</v>
      </c>
      <c r="B42" s="1" t="n">
        <v>0.00492295923254137</v>
      </c>
      <c r="C42" s="1" t="n">
        <v>8.33333333333333</v>
      </c>
      <c r="D42" s="1" t="n">
        <v>816.652500495904</v>
      </c>
      <c r="E42" s="1" t="n">
        <v>865.57083597982</v>
      </c>
      <c r="F42" s="1" t="n">
        <v>256.9765625</v>
      </c>
      <c r="G42" s="1" t="n">
        <v>248.5991265625</v>
      </c>
      <c r="H42" s="1" t="n">
        <v>0.666712629449562</v>
      </c>
      <c r="I42" s="1" t="n">
        <v>0.778750718954801</v>
      </c>
      <c r="J42" s="1" t="n">
        <v>100</v>
      </c>
    </row>
    <row r="43" customFormat="false" ht="15" hidden="false" customHeight="false" outlineLevel="0" collapsed="false">
      <c r="A43" s="0" t="n">
        <v>19.15</v>
      </c>
      <c r="B43" s="1" t="n">
        <v>0.0123073980813534</v>
      </c>
      <c r="C43" s="1" t="n">
        <v>4.16666666666667</v>
      </c>
      <c r="D43" s="1" t="n">
        <v>301.149331531791</v>
      </c>
      <c r="E43" s="1" t="n">
        <v>307.449192669198</v>
      </c>
      <c r="F43" s="1" t="n">
        <v>430.542534722222</v>
      </c>
      <c r="G43" s="1" t="n">
        <v>415.688817274306</v>
      </c>
      <c r="H43" s="1" t="n">
        <v>0.666712629449562</v>
      </c>
      <c r="I43" s="1" t="n">
        <v>1.30473108206338</v>
      </c>
      <c r="J43" s="1" t="n">
        <v>40</v>
      </c>
    </row>
    <row r="44" customFormat="false" ht="15" hidden="false" customHeight="false" outlineLevel="0" collapsed="false">
      <c r="A44" s="0" t="n">
        <v>18.52</v>
      </c>
      <c r="B44" s="1" t="n">
        <v>0.0246147961627069</v>
      </c>
      <c r="C44" s="1" t="n">
        <v>4.16666666666667</v>
      </c>
      <c r="D44" s="1" t="n">
        <v>152.728865347965</v>
      </c>
      <c r="E44" s="1" t="n">
        <v>156.042088823605</v>
      </c>
      <c r="F44" s="1" t="n">
        <v>416.378472222222</v>
      </c>
      <c r="G44" s="1" t="n">
        <v>399.973160416667</v>
      </c>
      <c r="H44" s="1" t="n">
        <v>0.666712629449562</v>
      </c>
      <c r="I44" s="1" t="n">
        <v>1.26180781408949</v>
      </c>
      <c r="J44" s="1" t="n">
        <v>20</v>
      </c>
    </row>
    <row r="45" customFormat="false" ht="15" hidden="false" customHeight="false" outlineLevel="0" collapsed="false">
      <c r="A45" s="0" t="n">
        <v>17.31</v>
      </c>
      <c r="B45" s="1" t="n">
        <v>0.00820493205423562</v>
      </c>
      <c r="C45" s="1" t="n">
        <v>4.16666666666667</v>
      </c>
      <c r="D45" s="1" t="n">
        <v>467.949668268988</v>
      </c>
      <c r="E45" s="1" t="n">
        <v>479.639985837486</v>
      </c>
      <c r="F45" s="1" t="n">
        <v>389.174479166667</v>
      </c>
      <c r="G45" s="1" t="n">
        <v>376.253886458333</v>
      </c>
      <c r="H45" s="1" t="n">
        <v>0.666712629449562</v>
      </c>
      <c r="I45" s="1" t="n">
        <v>1.17936788671108</v>
      </c>
      <c r="J45" s="1" t="n">
        <v>60</v>
      </c>
    </row>
    <row r="46" customFormat="false" ht="15" hidden="false" customHeight="false" outlineLevel="0" collapsed="false">
      <c r="A46" s="0" t="n">
        <v>15.31</v>
      </c>
      <c r="B46" s="1" t="n">
        <v>0.00615369904067672</v>
      </c>
      <c r="C46" s="1" t="n">
        <v>4.16666666666667</v>
      </c>
      <c r="D46" s="1" t="n">
        <v>641.657261430003</v>
      </c>
      <c r="E46" s="1" t="n">
        <v>662.815760142762</v>
      </c>
      <c r="F46" s="1" t="n">
        <v>344.209201388889</v>
      </c>
      <c r="G46" s="1" t="n">
        <v>332.919139583333</v>
      </c>
      <c r="H46" s="1" t="n">
        <v>0.666712629449562</v>
      </c>
      <c r="I46" s="1" t="n">
        <v>1.04310354393683</v>
      </c>
      <c r="J46" s="1" t="n">
        <v>80</v>
      </c>
    </row>
    <row r="47" customFormat="false" ht="15" hidden="false" customHeight="false" outlineLevel="0" collapsed="false">
      <c r="A47" s="0" t="n">
        <v>14.46</v>
      </c>
      <c r="B47" s="1" t="n">
        <v>0.00492295923254137</v>
      </c>
      <c r="C47" s="1" t="n">
        <v>4.16666666666667</v>
      </c>
      <c r="D47" s="1" t="n">
        <v>803.539575339347</v>
      </c>
      <c r="E47" s="1" t="n">
        <v>834.577986977016</v>
      </c>
      <c r="F47" s="1" t="n">
        <v>325.098958333333</v>
      </c>
      <c r="G47" s="1" t="n">
        <v>314.500732291667</v>
      </c>
      <c r="H47" s="1" t="n">
        <v>0.666712629449562</v>
      </c>
      <c r="I47" s="1" t="n">
        <v>0.985191198257779</v>
      </c>
      <c r="J47" s="1" t="n">
        <v>100</v>
      </c>
    </row>
    <row r="48" customFormat="false" ht="15" hidden="false" customHeight="false" outlineLevel="0" collapsed="false">
      <c r="B48" s="1"/>
      <c r="C48" s="1"/>
      <c r="D48" s="1"/>
      <c r="E48" s="1"/>
      <c r="F48" s="1"/>
      <c r="G48" s="1"/>
      <c r="H48" s="1"/>
      <c r="I48" s="1"/>
      <c r="J48" s="1"/>
    </row>
    <row r="49" customFormat="false" ht="15" hidden="false" customHeight="false" outlineLevel="0" collapsed="false">
      <c r="A49" s="0" t="n">
        <v>1.52</v>
      </c>
      <c r="B49" s="1" t="n">
        <v>0.00615369904067672</v>
      </c>
      <c r="C49" s="1" t="n">
        <v>16.6666666666667</v>
      </c>
      <c r="D49" s="1" t="n">
        <v>545.341433779429</v>
      </c>
      <c r="E49" s="1" t="n">
        <v>572.680512013212</v>
      </c>
      <c r="F49" s="1" t="n">
        <v>34.1736111111111</v>
      </c>
      <c r="G49" s="1" t="n">
        <v>33.0492993055555</v>
      </c>
      <c r="H49" s="1" t="n">
        <v>0.666712629449562</v>
      </c>
      <c r="I49" s="1" t="n">
        <v>0.103560900508425</v>
      </c>
      <c r="J49" s="1" t="n">
        <v>80</v>
      </c>
    </row>
    <row r="50" customFormat="false" ht="15" hidden="false" customHeight="false" outlineLevel="0" collapsed="false">
      <c r="A50" s="0" t="n">
        <v>1.07</v>
      </c>
      <c r="B50" s="1" t="n">
        <v>0.0123073980813534</v>
      </c>
      <c r="C50" s="1" t="n">
        <v>24.625</v>
      </c>
      <c r="D50" s="1" t="n">
        <v>241.687642279186</v>
      </c>
      <c r="E50" s="1" t="n">
        <v>252.925637562776</v>
      </c>
      <c r="F50" s="1" t="n">
        <v>24.0564236111111</v>
      </c>
      <c r="G50" s="1" t="n">
        <v>23.2144487847222</v>
      </c>
      <c r="H50" s="1" t="n">
        <v>0.666712629449562</v>
      </c>
      <c r="I50" s="1" t="n">
        <v>0.0729014233842202</v>
      </c>
      <c r="J50" s="1" t="n">
        <v>40</v>
      </c>
    </row>
    <row r="51" customFormat="false" ht="15" hidden="false" customHeight="false" outlineLevel="0" collapsed="false">
      <c r="A51" s="0" t="n">
        <v>0.9</v>
      </c>
      <c r="B51" s="1" t="n">
        <v>0.00492295923254137</v>
      </c>
      <c r="C51" s="1" t="n">
        <v>15.4166666666667</v>
      </c>
      <c r="D51" s="1" t="n">
        <v>687.350590616569</v>
      </c>
      <c r="E51" s="1" t="n">
        <v>717.551733407384</v>
      </c>
      <c r="F51" s="1" t="n">
        <v>20.234375</v>
      </c>
      <c r="G51" s="1" t="n">
        <v>19.5727109375</v>
      </c>
      <c r="H51" s="1" t="n">
        <v>0.666712629449562</v>
      </c>
      <c r="I51" s="1" t="n">
        <v>0.0613189542484095</v>
      </c>
      <c r="J51" s="1" t="n">
        <v>100</v>
      </c>
    </row>
    <row r="52" customFormat="false" ht="15" hidden="false" customHeight="false" outlineLevel="0" collapsed="false">
      <c r="A52" s="0" t="n">
        <v>0.26</v>
      </c>
      <c r="B52" s="1" t="n">
        <v>0.00820493205423562</v>
      </c>
      <c r="C52" s="1" t="n">
        <v>21.6666666666667</v>
      </c>
      <c r="D52" s="1" t="n">
        <v>239.839805286457</v>
      </c>
      <c r="E52" s="1" t="n">
        <v>250.300251163695</v>
      </c>
      <c r="F52" s="1" t="n">
        <v>5.84548611111111</v>
      </c>
      <c r="G52" s="1" t="n">
        <v>5.64557048611111</v>
      </c>
      <c r="H52" s="1" t="n">
        <v>0.666712629449562</v>
      </c>
      <c r="I52" s="1" t="n">
        <v>0.0177143645606516</v>
      </c>
      <c r="J52" s="1" t="n">
        <v>60</v>
      </c>
    </row>
    <row r="53" customFormat="false" ht="15" hidden="false" customHeight="false" outlineLevel="0" collapsed="false">
      <c r="A53" s="0" t="n">
        <v>0.19</v>
      </c>
      <c r="B53" s="1" t="n">
        <v>0.0246147961627069</v>
      </c>
      <c r="C53" s="1" t="n">
        <v>26.2916666666667</v>
      </c>
      <c r="D53" s="1" t="n">
        <v>37.4479625869487</v>
      </c>
      <c r="E53" s="1" t="n">
        <v>39.082331957876</v>
      </c>
      <c r="F53" s="1" t="n">
        <v>4.27170138888889</v>
      </c>
      <c r="G53" s="1" t="n">
        <v>4.02009817708333</v>
      </c>
      <c r="H53" s="1" t="n">
        <v>0.666712629449562</v>
      </c>
      <c r="I53" s="1" t="n">
        <v>0.0129451125635531</v>
      </c>
      <c r="J53" s="1" t="n">
        <v>20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3" min="1" style="0" width="8.54"/>
    <col collapsed="false" customWidth="true" hidden="false" outlineLevel="0" max="4" min="4" style="0" width="12.42"/>
    <col collapsed="false" customWidth="true" hidden="false" outlineLevel="0" max="5" min="5" style="0" width="14.15"/>
    <col collapsed="false" customWidth="true" hidden="false" outlineLevel="0" max="1025" min="6" style="0" width="8.54"/>
  </cols>
  <sheetData>
    <row r="1" customFormat="false" ht="15" hidden="false" customHeight="false" outlineLevel="0" collapsed="false">
      <c r="A1" s="1" t="s">
        <v>2</v>
      </c>
      <c r="B1" s="1" t="s">
        <v>32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</row>
    <row r="2" customFormat="false" ht="15" hidden="false" customHeight="false" outlineLevel="0" collapsed="false">
      <c r="A2" s="0" t="n">
        <v>2.42</v>
      </c>
      <c r="B2" s="1" t="n">
        <v>0.196918369301655</v>
      </c>
      <c r="C2" s="1" t="n">
        <v>8.33333333333333</v>
      </c>
      <c r="D2" s="1" t="n">
        <v>15.799682006286</v>
      </c>
      <c r="E2" s="1" t="n">
        <v>16.469769094674</v>
      </c>
      <c r="F2" s="1" t="n">
        <v>54.4079861111111</v>
      </c>
      <c r="G2" s="1" t="n">
        <v>18.4334256944444</v>
      </c>
      <c r="H2" s="1" t="n">
        <v>0.666712629449562</v>
      </c>
      <c r="I2" s="1" t="n">
        <v>0.164879854756834</v>
      </c>
      <c r="J2" s="1" t="n">
        <v>2.5</v>
      </c>
    </row>
    <row r="3" customFormat="false" ht="15" hidden="false" customHeight="false" outlineLevel="0" collapsed="false">
      <c r="A3" s="0" t="n">
        <v>9.84</v>
      </c>
      <c r="B3" s="1" t="n">
        <v>0.0984591846508275</v>
      </c>
      <c r="C3" s="1" t="n">
        <v>8.33333333333333</v>
      </c>
      <c r="D3" s="1" t="n">
        <v>37.5848841382578</v>
      </c>
      <c r="E3" s="1" t="n">
        <v>40.4304355225582</v>
      </c>
      <c r="F3" s="1" t="n">
        <v>221.229166666667</v>
      </c>
      <c r="G3" s="1" t="n">
        <v>157.050585416667</v>
      </c>
      <c r="H3" s="1" t="n">
        <v>0.666712629449562</v>
      </c>
      <c r="I3" s="1" t="n">
        <v>0.670420566449277</v>
      </c>
      <c r="J3" s="1" t="n">
        <v>5</v>
      </c>
    </row>
    <row r="4" customFormat="false" ht="15" hidden="false" customHeight="false" outlineLevel="0" collapsed="false">
      <c r="A4" s="0" t="n">
        <v>15.78</v>
      </c>
      <c r="B4" s="1" t="n">
        <v>0.0492295923254137</v>
      </c>
      <c r="C4" s="1" t="n">
        <v>8.33333333333333</v>
      </c>
      <c r="D4" s="1" t="n">
        <v>78.4238317345418</v>
      </c>
      <c r="E4" s="1" t="n">
        <v>81.6685623467491</v>
      </c>
      <c r="F4" s="1" t="n">
        <v>354.776041666667</v>
      </c>
      <c r="G4" s="1" t="n">
        <v>333.986165625</v>
      </c>
      <c r="H4" s="1" t="n">
        <v>0.666712629449562</v>
      </c>
      <c r="I4" s="1" t="n">
        <v>1.07512566448878</v>
      </c>
      <c r="J4" s="1" t="n">
        <v>10</v>
      </c>
    </row>
    <row r="5" customFormat="false" ht="15" hidden="false" customHeight="false" outlineLevel="0" collapsed="false">
      <c r="A5" s="0" t="n">
        <v>17.52</v>
      </c>
      <c r="B5" s="1" t="n">
        <v>0.0328197282169425</v>
      </c>
      <c r="C5" s="1" t="n">
        <v>8.33333333333333</v>
      </c>
      <c r="D5" s="1" t="n">
        <v>117.105084575581</v>
      </c>
      <c r="E5" s="1" t="n">
        <v>120.78619208101</v>
      </c>
      <c r="F5" s="1" t="n">
        <v>393.895833333333</v>
      </c>
      <c r="G5" s="1" t="n">
        <v>376.525027083333</v>
      </c>
      <c r="H5" s="1" t="n">
        <v>0.666712629449562</v>
      </c>
      <c r="I5" s="1" t="n">
        <v>1.19367564270237</v>
      </c>
      <c r="J5" s="1" t="n">
        <v>15</v>
      </c>
    </row>
    <row r="6" customFormat="false" ht="15" hidden="false" customHeight="false" outlineLevel="0" collapsed="false">
      <c r="A6" s="0" t="n">
        <v>18.9</v>
      </c>
      <c r="B6" s="1" t="n">
        <v>0.021879818811295</v>
      </c>
      <c r="C6" s="1" t="n">
        <v>8.33333333333333</v>
      </c>
      <c r="D6" s="1" t="n">
        <v>173.21362452703</v>
      </c>
      <c r="E6" s="1" t="n">
        <v>177.90649296808</v>
      </c>
      <c r="F6" s="1" t="n">
        <v>424.921875</v>
      </c>
      <c r="G6" s="1" t="n">
        <v>408.689859375</v>
      </c>
      <c r="H6" s="1" t="n">
        <v>0.666712629449562</v>
      </c>
      <c r="I6" s="1" t="n">
        <v>1.2876980392166</v>
      </c>
      <c r="J6" s="1" t="n">
        <v>22.5</v>
      </c>
    </row>
    <row r="7" customFormat="false" ht="15" hidden="false" customHeight="false" outlineLevel="0" collapsed="false">
      <c r="A7" s="0" t="n">
        <v>18.74</v>
      </c>
      <c r="B7" s="1" t="n">
        <v>0.0164098641084712</v>
      </c>
      <c r="C7" s="1" t="n">
        <v>8.33333333333333</v>
      </c>
      <c r="D7" s="1" t="n">
        <v>230.682089808788</v>
      </c>
      <c r="E7" s="1" t="n">
        <v>236.859915460661</v>
      </c>
      <c r="F7" s="1" t="n">
        <v>421.324652777778</v>
      </c>
      <c r="G7" s="1" t="n">
        <v>406.156965277778</v>
      </c>
      <c r="H7" s="1" t="n">
        <v>0.666712629449562</v>
      </c>
      <c r="I7" s="1" t="n">
        <v>1.27679689179466</v>
      </c>
      <c r="J7" s="1" t="n">
        <v>30</v>
      </c>
    </row>
    <row r="8" customFormat="false" ht="15" hidden="false" customHeight="false" outlineLevel="0" collapsed="false">
      <c r="A8" s="0" t="n">
        <v>18.34</v>
      </c>
      <c r="B8" s="1" t="n">
        <v>0.0123073980813534</v>
      </c>
      <c r="C8" s="1" t="n">
        <v>8.33333333333333</v>
      </c>
      <c r="D8" s="1" t="n">
        <v>309.003882217854</v>
      </c>
      <c r="E8" s="1" t="n">
        <v>317.74456766795</v>
      </c>
      <c r="F8" s="1" t="n">
        <v>412.331597222222</v>
      </c>
      <c r="G8" s="1" t="n">
        <v>398.106157118056</v>
      </c>
      <c r="H8" s="1" t="n">
        <v>0.666712629449562</v>
      </c>
      <c r="I8" s="1" t="n">
        <v>1.24954402323981</v>
      </c>
      <c r="J8" s="1" t="n">
        <v>40</v>
      </c>
    </row>
    <row r="9" customFormat="false" ht="15" hidden="false" customHeight="false" outlineLevel="0" collapsed="false">
      <c r="A9" s="0" t="n">
        <v>17.69</v>
      </c>
      <c r="B9" s="1" t="n">
        <v>0.00984591846508275</v>
      </c>
      <c r="C9" s="1" t="n">
        <v>8.33333333333333</v>
      </c>
      <c r="D9" s="1" t="n">
        <v>386.560888018557</v>
      </c>
      <c r="E9" s="1" t="n">
        <v>398.853408475449</v>
      </c>
      <c r="F9" s="1" t="n">
        <v>397.717881944444</v>
      </c>
      <c r="G9" s="1" t="n">
        <v>384.275017534722</v>
      </c>
      <c r="H9" s="1" t="n">
        <v>0.666712629449562</v>
      </c>
      <c r="I9" s="1" t="n">
        <v>1.20525811183818</v>
      </c>
      <c r="J9" s="1" t="n">
        <v>50</v>
      </c>
    </row>
    <row r="10" customFormat="false" ht="15" hidden="false" customHeight="false" outlineLevel="0" collapsed="false">
      <c r="A10" s="0" t="n">
        <v>16.76</v>
      </c>
      <c r="B10" s="1" t="n">
        <v>0.00820493205423562</v>
      </c>
      <c r="C10" s="1" t="n">
        <v>8.33333333333333</v>
      </c>
      <c r="D10" s="1" t="n">
        <v>469.166976748872</v>
      </c>
      <c r="E10" s="1" t="n">
        <v>485.921204013547</v>
      </c>
      <c r="F10" s="1" t="n">
        <v>376.809027777778</v>
      </c>
      <c r="G10" s="1" t="n">
        <v>364.261287152778</v>
      </c>
      <c r="H10" s="1" t="n">
        <v>0.666712629449562</v>
      </c>
      <c r="I10" s="1" t="n">
        <v>1.14189519244816</v>
      </c>
      <c r="J10" s="1" t="n">
        <v>60</v>
      </c>
    </row>
    <row r="11" customFormat="false" ht="15" hidden="false" customHeight="false" outlineLevel="0" collapsed="false">
      <c r="A11" s="0" t="n">
        <v>15.93</v>
      </c>
      <c r="B11" s="1" t="n">
        <v>0.00703279890363053</v>
      </c>
      <c r="C11" s="1" t="n">
        <v>8.33333333333333</v>
      </c>
      <c r="D11" s="1" t="n">
        <v>552.180193834477</v>
      </c>
      <c r="E11" s="1" t="n">
        <v>574.127021728338</v>
      </c>
      <c r="F11" s="1" t="n">
        <v>358.1484375</v>
      </c>
      <c r="G11" s="1" t="n">
        <v>346.3295390625</v>
      </c>
      <c r="H11" s="1" t="n">
        <v>0.666712629449562</v>
      </c>
      <c r="I11" s="1" t="n">
        <v>1.08534549019685</v>
      </c>
      <c r="J11" s="1" t="n">
        <v>70</v>
      </c>
    </row>
    <row r="12" customFormat="false" ht="15" hidden="false" customHeight="false" outlineLevel="0" collapsed="false">
      <c r="A12" s="0" t="n">
        <v>14.97</v>
      </c>
      <c r="B12" s="1" t="n">
        <v>0.00615369904067672</v>
      </c>
      <c r="C12" s="1" t="n">
        <v>8.33333333333333</v>
      </c>
      <c r="D12" s="1" t="n">
        <v>629.481967649166</v>
      </c>
      <c r="E12" s="1" t="n">
        <v>658.601772932491</v>
      </c>
      <c r="F12" s="1" t="n">
        <v>336.565104166667</v>
      </c>
      <c r="G12" s="1" t="n">
        <v>325.52576875</v>
      </c>
      <c r="H12" s="1" t="n">
        <v>0.666712629449562</v>
      </c>
      <c r="I12" s="1" t="n">
        <v>1.01993860566521</v>
      </c>
      <c r="J12" s="1" t="n">
        <v>80</v>
      </c>
    </row>
    <row r="13" customFormat="false" ht="15" hidden="false" customHeight="false" outlineLevel="0" collapsed="false">
      <c r="A13" s="0" t="n">
        <v>0.19</v>
      </c>
      <c r="B13" s="1" t="n">
        <v>0.0246147961627069</v>
      </c>
      <c r="C13" s="1" t="n">
        <v>26.2916666666667</v>
      </c>
      <c r="D13" s="1" t="n">
        <v>37.4479625869487</v>
      </c>
      <c r="E13" s="1" t="n">
        <v>39.082331957876</v>
      </c>
      <c r="F13" s="1" t="n">
        <v>4.27170138888889</v>
      </c>
      <c r="G13" s="1" t="n">
        <v>4.02009817708333</v>
      </c>
      <c r="H13" s="1" t="n">
        <v>0.666712629449562</v>
      </c>
      <c r="I13" s="1" t="n">
        <v>0.0129451125635531</v>
      </c>
      <c r="J13" s="1" t="n">
        <v>20</v>
      </c>
    </row>
    <row r="14" customFormat="false" ht="15" hidden="false" customHeight="false" outlineLevel="0" collapsed="false">
      <c r="A14" s="0" t="n">
        <v>11.23</v>
      </c>
      <c r="B14" s="1" t="n">
        <v>0.0246147961627069</v>
      </c>
      <c r="C14" s="1" t="n">
        <v>16.6666666666667</v>
      </c>
      <c r="D14" s="1" t="n">
        <v>163.198697048604</v>
      </c>
      <c r="E14" s="1" t="n">
        <v>173.29029429458</v>
      </c>
      <c r="F14" s="1" t="n">
        <v>252.480034722222</v>
      </c>
      <c r="G14" s="1" t="n">
        <v>242.481825347222</v>
      </c>
      <c r="H14" s="1" t="n">
        <v>0.666712629449562</v>
      </c>
      <c r="I14" s="1" t="n">
        <v>0.765124284677376</v>
      </c>
      <c r="J14" s="1" t="n">
        <v>20</v>
      </c>
    </row>
    <row r="15" customFormat="false" ht="15" hidden="false" customHeight="false" outlineLevel="0" collapsed="false">
      <c r="A15" s="0" t="n">
        <v>15.86</v>
      </c>
      <c r="B15" s="1" t="n">
        <v>0.0246147961627069</v>
      </c>
      <c r="C15" s="1" t="n">
        <v>8.33333333333333</v>
      </c>
      <c r="D15" s="1" t="n">
        <v>158.226300040624</v>
      </c>
      <c r="E15" s="1" t="n">
        <v>163.25520322049</v>
      </c>
      <c r="F15" s="1" t="n">
        <v>356.574652777778</v>
      </c>
      <c r="G15" s="1" t="n">
        <v>342.489953993056</v>
      </c>
      <c r="H15" s="1" t="n">
        <v>0.666712629449562</v>
      </c>
      <c r="I15" s="1" t="n">
        <v>1.08057623819975</v>
      </c>
      <c r="J15" s="1" t="n">
        <v>20</v>
      </c>
    </row>
    <row r="16" customFormat="false" ht="15" hidden="false" customHeight="false" outlineLevel="0" collapsed="false">
      <c r="A16" s="0" t="n">
        <v>18.52</v>
      </c>
      <c r="B16" s="1" t="n">
        <v>0.0246147961627069</v>
      </c>
      <c r="C16" s="1" t="n">
        <v>4.16666666666667</v>
      </c>
      <c r="D16" s="1" t="n">
        <v>152.728865347965</v>
      </c>
      <c r="E16" s="1" t="n">
        <v>156.042088823605</v>
      </c>
      <c r="F16" s="1" t="n">
        <v>416.378472222222</v>
      </c>
      <c r="G16" s="1" t="n">
        <v>399.973160416667</v>
      </c>
      <c r="H16" s="1" t="n">
        <v>0.666712629449562</v>
      </c>
      <c r="I16" s="1" t="n">
        <v>1.26180781408949</v>
      </c>
      <c r="J16" s="1" t="n">
        <v>20</v>
      </c>
    </row>
    <row r="17" customFormat="false" ht="15" hidden="false" customHeight="false" outlineLevel="0" collapsed="false">
      <c r="A17" s="0" t="n">
        <v>1.07</v>
      </c>
      <c r="B17" s="1" t="n">
        <v>0.0123073980813534</v>
      </c>
      <c r="C17" s="1" t="n">
        <v>24.625</v>
      </c>
      <c r="D17" s="1" t="n">
        <v>241.687642279186</v>
      </c>
      <c r="E17" s="1" t="n">
        <v>252.925637562776</v>
      </c>
      <c r="F17" s="1" t="n">
        <v>24.0564236111111</v>
      </c>
      <c r="G17" s="1" t="n">
        <v>23.2144487847222</v>
      </c>
      <c r="H17" s="1" t="n">
        <v>0.666712629449562</v>
      </c>
      <c r="I17" s="1" t="n">
        <v>0.0729014233842202</v>
      </c>
      <c r="J17" s="1" t="n">
        <v>40</v>
      </c>
    </row>
    <row r="18" customFormat="false" ht="15" hidden="false" customHeight="false" outlineLevel="0" collapsed="false">
      <c r="A18" s="0" t="n">
        <v>10.54</v>
      </c>
      <c r="B18" s="1" t="n">
        <v>0.0123073980813534</v>
      </c>
      <c r="C18" s="1" t="n">
        <v>16.6666666666667</v>
      </c>
      <c r="D18" s="1" t="n">
        <v>324.209874131893</v>
      </c>
      <c r="E18" s="1" t="n">
        <v>346.573512665017</v>
      </c>
      <c r="F18" s="1" t="n">
        <v>236.967013888889</v>
      </c>
      <c r="G18" s="1" t="n">
        <v>228.791651909722</v>
      </c>
      <c r="H18" s="1" t="n">
        <v>0.666712629449562</v>
      </c>
      <c r="I18" s="1" t="n">
        <v>0.718113086420262</v>
      </c>
      <c r="J18" s="1" t="n">
        <v>40</v>
      </c>
    </row>
    <row r="19" customFormat="false" ht="15" hidden="false" customHeight="false" outlineLevel="0" collapsed="false">
      <c r="A19" s="0" t="n">
        <v>16.05</v>
      </c>
      <c r="B19" s="1" t="n">
        <v>0.0123073980813534</v>
      </c>
      <c r="C19" s="1" t="n">
        <v>8.33333333333333</v>
      </c>
      <c r="D19" s="1" t="n">
        <v>316.124243032016</v>
      </c>
      <c r="E19" s="1" t="n">
        <v>325.811776982724</v>
      </c>
      <c r="F19" s="1" t="n">
        <v>360.846354166667</v>
      </c>
      <c r="G19" s="1" t="n">
        <v>348.397154947917</v>
      </c>
      <c r="H19" s="1" t="n">
        <v>0.666712629449562</v>
      </c>
      <c r="I19" s="1" t="n">
        <v>1.0935213507633</v>
      </c>
      <c r="J19" s="1" t="n">
        <v>40</v>
      </c>
    </row>
    <row r="20" customFormat="false" ht="15" hidden="false" customHeight="false" outlineLevel="0" collapsed="false">
      <c r="A20" s="0" t="n">
        <v>19.15</v>
      </c>
      <c r="B20" s="1" t="n">
        <v>0.0123073980813534</v>
      </c>
      <c r="C20" s="1" t="n">
        <v>4.16666666666667</v>
      </c>
      <c r="D20" s="1" t="n">
        <v>301.149331531791</v>
      </c>
      <c r="E20" s="1" t="n">
        <v>307.449192669198</v>
      </c>
      <c r="F20" s="1" t="n">
        <v>430.542534722222</v>
      </c>
      <c r="G20" s="1" t="n">
        <v>415.688817274306</v>
      </c>
      <c r="H20" s="1" t="n">
        <v>0.666712629449562</v>
      </c>
      <c r="I20" s="1" t="n">
        <v>1.30473108206338</v>
      </c>
      <c r="J20" s="1" t="n">
        <v>40</v>
      </c>
    </row>
    <row r="21" customFormat="false" ht="15" hidden="false" customHeight="false" outlineLevel="0" collapsed="false">
      <c r="A21" s="0" t="n">
        <v>0.26</v>
      </c>
      <c r="B21" s="1" t="n">
        <v>0.00820493205423562</v>
      </c>
      <c r="C21" s="1" t="n">
        <v>21.6666666666667</v>
      </c>
      <c r="D21" s="1" t="n">
        <v>239.839805286457</v>
      </c>
      <c r="E21" s="1" t="n">
        <v>250.300251163695</v>
      </c>
      <c r="F21" s="1" t="n">
        <v>5.84548611111111</v>
      </c>
      <c r="G21" s="1" t="n">
        <v>5.64557048611111</v>
      </c>
      <c r="H21" s="1" t="n">
        <v>0.666712629449562</v>
      </c>
      <c r="I21" s="1" t="n">
        <v>0.0177143645606516</v>
      </c>
      <c r="J21" s="1" t="n">
        <v>60</v>
      </c>
    </row>
    <row r="22" customFormat="false" ht="15" hidden="false" customHeight="false" outlineLevel="0" collapsed="false">
      <c r="A22" s="0" t="n">
        <v>8.52</v>
      </c>
      <c r="B22" s="1" t="n">
        <v>0.00820493205423562</v>
      </c>
      <c r="C22" s="1" t="n">
        <v>16.6666666666667</v>
      </c>
      <c r="D22" s="1" t="n">
        <v>476.489945355889</v>
      </c>
      <c r="E22" s="1" t="n">
        <v>516.281328115093</v>
      </c>
      <c r="F22" s="1" t="n">
        <v>191.552083333333</v>
      </c>
      <c r="G22" s="1" t="n">
        <v>185.173398958333</v>
      </c>
      <c r="H22" s="1" t="n">
        <v>0.666712629449562</v>
      </c>
      <c r="I22" s="1" t="n">
        <v>0.580486100218277</v>
      </c>
      <c r="J22" s="1" t="n">
        <v>60</v>
      </c>
    </row>
    <row r="23" customFormat="false" ht="15" hidden="false" customHeight="false" outlineLevel="0" collapsed="false">
      <c r="A23" s="0" t="n">
        <v>14.27</v>
      </c>
      <c r="B23" s="1" t="n">
        <v>0.00820493205423562</v>
      </c>
      <c r="C23" s="1" t="n">
        <v>8.33333333333333</v>
      </c>
      <c r="D23" s="1" t="n">
        <v>482.201845538222</v>
      </c>
      <c r="E23" s="1" t="n">
        <v>501.477541566316</v>
      </c>
      <c r="F23" s="1" t="n">
        <v>320.827256944444</v>
      </c>
      <c r="G23" s="1" t="n">
        <v>310.143709288194</v>
      </c>
      <c r="H23" s="1" t="n">
        <v>0.666712629449562</v>
      </c>
      <c r="I23" s="1" t="n">
        <v>0.972246085694226</v>
      </c>
      <c r="J23" s="1" t="n">
        <v>60</v>
      </c>
    </row>
    <row r="24" customFormat="false" ht="15" hidden="false" customHeight="false" outlineLevel="0" collapsed="false">
      <c r="A24" s="0" t="n">
        <v>17.31</v>
      </c>
      <c r="B24" s="1" t="n">
        <v>0.00820493205423562</v>
      </c>
      <c r="C24" s="1" t="n">
        <v>4.16666666666667</v>
      </c>
      <c r="D24" s="1" t="n">
        <v>467.949668268988</v>
      </c>
      <c r="E24" s="1" t="n">
        <v>479.639985837486</v>
      </c>
      <c r="F24" s="1" t="n">
        <v>389.174479166667</v>
      </c>
      <c r="G24" s="1" t="n">
        <v>376.253886458333</v>
      </c>
      <c r="H24" s="1" t="n">
        <v>0.666712629449562</v>
      </c>
      <c r="I24" s="1" t="n">
        <v>1.17936788671108</v>
      </c>
      <c r="J24" s="1" t="n">
        <v>60</v>
      </c>
    </row>
    <row r="25" customFormat="false" ht="15" hidden="false" customHeight="false" outlineLevel="0" collapsed="false">
      <c r="A25" s="0" t="n">
        <v>1.52</v>
      </c>
      <c r="B25" s="1" t="n">
        <v>0.00615369904067672</v>
      </c>
      <c r="C25" s="1" t="n">
        <v>16.6666666666667</v>
      </c>
      <c r="D25" s="1" t="n">
        <v>545.341433779429</v>
      </c>
      <c r="E25" s="1" t="n">
        <v>572.680512013212</v>
      </c>
      <c r="F25" s="1" t="n">
        <v>34.1736111111111</v>
      </c>
      <c r="G25" s="1" t="n">
        <v>33.0492993055555</v>
      </c>
      <c r="H25" s="1" t="n">
        <v>0.666712629449562</v>
      </c>
      <c r="I25" s="1" t="n">
        <v>0.103560900508425</v>
      </c>
      <c r="J25" s="1" t="n">
        <v>80</v>
      </c>
    </row>
    <row r="26" customFormat="false" ht="15" hidden="false" customHeight="false" outlineLevel="0" collapsed="false">
      <c r="A26" s="0" t="n">
        <v>12.63</v>
      </c>
      <c r="B26" s="1" t="n">
        <v>0.00615369904067672</v>
      </c>
      <c r="C26" s="1" t="n">
        <v>8.33333333333333</v>
      </c>
      <c r="D26" s="1" t="n">
        <v>653.395926015521</v>
      </c>
      <c r="E26" s="1" t="n">
        <v>685.912214846407</v>
      </c>
      <c r="F26" s="1" t="n">
        <v>283.955729166667</v>
      </c>
      <c r="G26" s="1" t="n">
        <v>274.64198125</v>
      </c>
      <c r="H26" s="1" t="n">
        <v>0.666712629449562</v>
      </c>
      <c r="I26" s="1" t="n">
        <v>0.860509324619347</v>
      </c>
      <c r="J26" s="1" t="n">
        <v>80</v>
      </c>
    </row>
    <row r="27" customFormat="false" ht="15" hidden="false" customHeight="false" outlineLevel="0" collapsed="false">
      <c r="A27" s="0" t="n">
        <v>15.31</v>
      </c>
      <c r="B27" s="1" t="n">
        <v>0.00615369904067672</v>
      </c>
      <c r="C27" s="1" t="n">
        <v>4.16666666666667</v>
      </c>
      <c r="D27" s="1" t="n">
        <v>641.657261430003</v>
      </c>
      <c r="E27" s="1" t="n">
        <v>662.815760142762</v>
      </c>
      <c r="F27" s="1" t="n">
        <v>344.209201388889</v>
      </c>
      <c r="G27" s="1" t="n">
        <v>332.919139583333</v>
      </c>
      <c r="H27" s="1" t="n">
        <v>0.666712629449562</v>
      </c>
      <c r="I27" s="1" t="n">
        <v>1.04310354393683</v>
      </c>
      <c r="J27" s="1" t="n">
        <v>80</v>
      </c>
    </row>
    <row r="28" customFormat="false" ht="15" hidden="false" customHeight="false" outlineLevel="0" collapsed="false">
      <c r="A28" s="0" t="n">
        <v>0.9</v>
      </c>
      <c r="B28" s="1" t="n">
        <v>0.00492295923254137</v>
      </c>
      <c r="C28" s="1" t="n">
        <v>15.4166666666667</v>
      </c>
      <c r="D28" s="1" t="n">
        <v>687.350590616569</v>
      </c>
      <c r="E28" s="1" t="n">
        <v>717.551733407384</v>
      </c>
      <c r="F28" s="1" t="n">
        <v>20.234375</v>
      </c>
      <c r="G28" s="1" t="n">
        <v>19.5727109375</v>
      </c>
      <c r="H28" s="1" t="n">
        <v>0.666712629449562</v>
      </c>
      <c r="I28" s="1" t="n">
        <v>0.0613189542484095</v>
      </c>
      <c r="J28" s="1" t="n">
        <v>100</v>
      </c>
    </row>
    <row r="29" customFormat="false" ht="15" hidden="false" customHeight="false" outlineLevel="0" collapsed="false">
      <c r="A29" s="0" t="n">
        <v>11.43</v>
      </c>
      <c r="B29" s="1" t="n">
        <v>0.00492295923254137</v>
      </c>
      <c r="C29" s="1" t="n">
        <v>8.33333333333333</v>
      </c>
      <c r="D29" s="1" t="n">
        <v>816.652500495904</v>
      </c>
      <c r="E29" s="1" t="n">
        <v>865.57083597982</v>
      </c>
      <c r="F29" s="1" t="n">
        <v>256.9765625</v>
      </c>
      <c r="G29" s="1" t="n">
        <v>248.5991265625</v>
      </c>
      <c r="H29" s="1" t="n">
        <v>0.666712629449562</v>
      </c>
      <c r="I29" s="1" t="n">
        <v>0.778750718954801</v>
      </c>
      <c r="J29" s="1" t="n">
        <v>100</v>
      </c>
    </row>
    <row r="30" customFormat="false" ht="15" hidden="false" customHeight="false" outlineLevel="0" collapsed="false">
      <c r="A30" s="0" t="n">
        <v>14.46</v>
      </c>
      <c r="B30" s="1" t="n">
        <v>0.00492295923254137</v>
      </c>
      <c r="C30" s="1" t="n">
        <v>4.16666666666667</v>
      </c>
      <c r="D30" s="1" t="n">
        <v>803.539575339347</v>
      </c>
      <c r="E30" s="1" t="n">
        <v>834.577986977016</v>
      </c>
      <c r="F30" s="1" t="n">
        <v>325.098958333333</v>
      </c>
      <c r="G30" s="1" t="n">
        <v>314.500732291667</v>
      </c>
      <c r="H30" s="1" t="n">
        <v>0.666712629449562</v>
      </c>
      <c r="I30" s="1" t="n">
        <v>0.985191198257779</v>
      </c>
      <c r="J30" s="1" t="n">
        <v>100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1" t="n">
        <v>298</v>
      </c>
      <c r="B1" s="0" t="n">
        <v>2.42</v>
      </c>
    </row>
    <row r="2" customFormat="false" ht="15" hidden="false" customHeight="false" outlineLevel="0" collapsed="false">
      <c r="A2" s="1" t="n">
        <v>298</v>
      </c>
      <c r="B2" s="0" t="n">
        <v>9.84</v>
      </c>
    </row>
    <row r="3" customFormat="false" ht="15" hidden="false" customHeight="false" outlineLevel="0" collapsed="false">
      <c r="A3" s="1" t="n">
        <v>298</v>
      </c>
      <c r="B3" s="0" t="n">
        <v>15.78</v>
      </c>
    </row>
    <row r="4" customFormat="false" ht="15" hidden="false" customHeight="false" outlineLevel="0" collapsed="false">
      <c r="A4" s="1" t="n">
        <v>298</v>
      </c>
      <c r="B4" s="0" t="n">
        <v>17.52</v>
      </c>
    </row>
    <row r="5" customFormat="false" ht="15" hidden="false" customHeight="false" outlineLevel="0" collapsed="false">
      <c r="A5" s="1" t="n">
        <v>298</v>
      </c>
      <c r="B5" s="0" t="n">
        <v>18.9</v>
      </c>
    </row>
    <row r="6" customFormat="false" ht="15" hidden="false" customHeight="false" outlineLevel="0" collapsed="false">
      <c r="A6" s="1" t="n">
        <v>298</v>
      </c>
      <c r="B6" s="0" t="n">
        <v>18.74</v>
      </c>
    </row>
    <row r="7" customFormat="false" ht="15" hidden="false" customHeight="false" outlineLevel="0" collapsed="false">
      <c r="A7" s="1" t="n">
        <v>298</v>
      </c>
      <c r="B7" s="0" t="n">
        <v>18.34</v>
      </c>
    </row>
    <row r="8" customFormat="false" ht="15" hidden="false" customHeight="false" outlineLevel="0" collapsed="false">
      <c r="A8" s="1" t="n">
        <v>298</v>
      </c>
      <c r="B8" s="0" t="n">
        <v>17.69</v>
      </c>
    </row>
    <row r="9" customFormat="false" ht="15" hidden="false" customHeight="false" outlineLevel="0" collapsed="false">
      <c r="A9" s="1" t="n">
        <v>298</v>
      </c>
      <c r="B9" s="0" t="n">
        <v>16.76</v>
      </c>
    </row>
    <row r="10" customFormat="false" ht="15" hidden="false" customHeight="false" outlineLevel="0" collapsed="false">
      <c r="A10" s="1" t="n">
        <v>298</v>
      </c>
      <c r="B10" s="0" t="n">
        <v>15.93</v>
      </c>
    </row>
    <row r="11" customFormat="false" ht="15" hidden="false" customHeight="false" outlineLevel="0" collapsed="false">
      <c r="A11" s="1" t="n">
        <v>298</v>
      </c>
      <c r="B11" s="0" t="n">
        <v>14.97</v>
      </c>
    </row>
    <row r="12" customFormat="false" ht="15" hidden="false" customHeight="false" outlineLevel="0" collapsed="false">
      <c r="A12" s="1" t="n">
        <v>296</v>
      </c>
      <c r="B12" s="0" t="n">
        <v>0.19</v>
      </c>
    </row>
    <row r="13" customFormat="false" ht="15" hidden="false" customHeight="false" outlineLevel="0" collapsed="false">
      <c r="A13" s="1" t="n">
        <v>296</v>
      </c>
      <c r="B13" s="0" t="n">
        <v>11.23</v>
      </c>
    </row>
    <row r="14" customFormat="false" ht="15" hidden="false" customHeight="false" outlineLevel="0" collapsed="false">
      <c r="A14" s="1" t="n">
        <v>296</v>
      </c>
      <c r="B14" s="0" t="n">
        <v>15.86</v>
      </c>
    </row>
    <row r="15" customFormat="false" ht="15" hidden="false" customHeight="false" outlineLevel="0" collapsed="false">
      <c r="A15" s="1" t="n">
        <v>296</v>
      </c>
      <c r="B15" s="0" t="n">
        <v>18.52</v>
      </c>
    </row>
    <row r="16" customFormat="false" ht="15" hidden="false" customHeight="false" outlineLevel="0" collapsed="false">
      <c r="A16" s="1" t="n">
        <v>296</v>
      </c>
      <c r="B16" s="0" t="n">
        <v>1.07</v>
      </c>
    </row>
    <row r="17" customFormat="false" ht="15" hidden="false" customHeight="false" outlineLevel="0" collapsed="false">
      <c r="A17" s="1" t="n">
        <v>296</v>
      </c>
      <c r="B17" s="0" t="n">
        <v>10.54</v>
      </c>
    </row>
    <row r="18" customFormat="false" ht="15" hidden="false" customHeight="false" outlineLevel="0" collapsed="false">
      <c r="A18" s="1" t="n">
        <v>296</v>
      </c>
      <c r="B18" s="0" t="n">
        <v>16.05</v>
      </c>
    </row>
    <row r="19" customFormat="false" ht="15" hidden="false" customHeight="false" outlineLevel="0" collapsed="false">
      <c r="A19" s="1" t="n">
        <v>296</v>
      </c>
      <c r="B19" s="0" t="n">
        <v>19.15</v>
      </c>
    </row>
    <row r="20" customFormat="false" ht="15" hidden="false" customHeight="false" outlineLevel="0" collapsed="false">
      <c r="A20" s="1" t="n">
        <v>296</v>
      </c>
      <c r="B20" s="0" t="n">
        <v>0.26</v>
      </c>
    </row>
    <row r="21" customFormat="false" ht="15" hidden="false" customHeight="false" outlineLevel="0" collapsed="false">
      <c r="A21" s="1" t="n">
        <v>296</v>
      </c>
      <c r="B21" s="0" t="n">
        <v>8.52</v>
      </c>
    </row>
    <row r="22" customFormat="false" ht="15" hidden="false" customHeight="false" outlineLevel="0" collapsed="false">
      <c r="A22" s="1" t="n">
        <v>296</v>
      </c>
      <c r="B22" s="0" t="n">
        <v>14.27</v>
      </c>
    </row>
    <row r="23" customFormat="false" ht="15" hidden="false" customHeight="false" outlineLevel="0" collapsed="false">
      <c r="A23" s="1" t="n">
        <v>296</v>
      </c>
      <c r="B23" s="0" t="n">
        <v>17.31</v>
      </c>
    </row>
    <row r="24" customFormat="false" ht="15" hidden="false" customHeight="false" outlineLevel="0" collapsed="false">
      <c r="A24" s="1" t="n">
        <v>296</v>
      </c>
      <c r="B24" s="0" t="n">
        <v>1.52</v>
      </c>
    </row>
    <row r="25" customFormat="false" ht="15" hidden="false" customHeight="false" outlineLevel="0" collapsed="false">
      <c r="A25" s="1" t="n">
        <v>296</v>
      </c>
      <c r="B25" s="0" t="n">
        <v>12.63</v>
      </c>
    </row>
    <row r="26" customFormat="false" ht="15" hidden="false" customHeight="false" outlineLevel="0" collapsed="false">
      <c r="A26" s="1" t="n">
        <v>296</v>
      </c>
      <c r="B26" s="0" t="n">
        <v>15.31</v>
      </c>
    </row>
    <row r="27" customFormat="false" ht="15" hidden="false" customHeight="false" outlineLevel="0" collapsed="false">
      <c r="A27" s="1" t="n">
        <v>296</v>
      </c>
      <c r="B27" s="0" t="n">
        <v>0.9</v>
      </c>
    </row>
    <row r="28" customFormat="false" ht="15" hidden="false" customHeight="false" outlineLevel="0" collapsed="false">
      <c r="A28" s="1" t="n">
        <v>296</v>
      </c>
      <c r="B28" s="0" t="n">
        <v>11.43</v>
      </c>
    </row>
    <row r="29" customFormat="false" ht="15" hidden="false" customHeight="false" outlineLevel="0" collapsed="false">
      <c r="A29" s="1" t="n">
        <v>296</v>
      </c>
      <c r="B29" s="0" t="n">
        <v>14.46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4583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en-GB</dc:language>
  <cp:lastModifiedBy/>
  <dcterms:modified xsi:type="dcterms:W3CDTF">2019-03-07T20:15:42Z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