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64011"/>
  <bookViews>
    <workbookView xWindow="0" yWindow="0" windowWidth="22260" windowHeight="12645"/>
  </bookViews>
  <sheets>
    <sheet name="Input" sheetId="3" r:id="rId1"/>
    <sheet name="Plan1" sheetId="1" r:id="rId2"/>
    <sheet name="Planilha1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W10" i="1" s="1"/>
  <c r="AP11" i="1"/>
  <c r="AP12" i="1"/>
  <c r="AP13" i="1"/>
  <c r="AP14" i="1"/>
  <c r="AP15" i="1"/>
  <c r="AP16" i="1"/>
  <c r="AP17" i="1"/>
  <c r="AP18" i="1"/>
  <c r="AW18" i="1" s="1"/>
  <c r="AP19" i="1"/>
  <c r="AP20" i="1"/>
  <c r="AP21" i="1"/>
  <c r="AP22" i="1"/>
  <c r="AP23" i="1"/>
  <c r="AP24" i="1"/>
  <c r="AP25" i="1"/>
  <c r="AP26" i="1"/>
  <c r="AW26" i="1" s="1"/>
  <c r="AP27" i="1"/>
  <c r="AP28" i="1"/>
  <c r="AP29" i="1"/>
  <c r="AP30" i="1"/>
  <c r="AP31" i="1"/>
  <c r="AP32" i="1"/>
  <c r="AP33" i="1"/>
  <c r="AP34" i="1"/>
  <c r="AW34" i="1" s="1"/>
  <c r="AP35" i="1"/>
  <c r="AP36" i="1"/>
  <c r="AP37" i="1"/>
  <c r="AP38" i="1"/>
  <c r="AP39" i="1"/>
  <c r="AP40" i="1"/>
  <c r="AP41" i="1"/>
  <c r="AP42" i="1"/>
  <c r="AW42" i="1" s="1"/>
  <c r="AP43" i="1"/>
  <c r="AP44" i="1"/>
  <c r="AP45" i="1"/>
  <c r="AP46" i="1"/>
  <c r="AP47" i="1"/>
  <c r="AP48" i="1"/>
  <c r="AP49" i="1"/>
  <c r="AP50" i="1"/>
  <c r="AW50" i="1" s="1"/>
  <c r="AP51" i="1"/>
  <c r="AP52" i="1"/>
  <c r="AP53" i="1"/>
  <c r="AP54" i="1"/>
  <c r="AP55" i="1"/>
  <c r="AP56" i="1"/>
  <c r="AP57" i="1"/>
  <c r="AP58" i="1"/>
  <c r="AW58" i="1" s="1"/>
  <c r="AP59" i="1"/>
  <c r="AP60" i="1"/>
  <c r="AP61" i="1"/>
  <c r="AP62" i="1"/>
  <c r="AP63" i="1"/>
  <c r="AP64" i="1"/>
  <c r="AP65" i="1"/>
  <c r="AP66" i="1"/>
  <c r="AW66" i="1" s="1"/>
  <c r="AP67" i="1"/>
  <c r="AP68" i="1"/>
  <c r="AP69" i="1"/>
  <c r="AP70" i="1"/>
  <c r="AP71" i="1"/>
  <c r="AP72" i="1"/>
  <c r="AP73" i="1"/>
  <c r="AP74" i="1"/>
  <c r="AW74" i="1" s="1"/>
  <c r="AP75" i="1"/>
  <c r="AP76" i="1"/>
  <c r="AP77" i="1"/>
  <c r="AP78" i="1"/>
  <c r="AP79" i="1"/>
  <c r="AP80" i="1"/>
  <c r="AP81" i="1"/>
  <c r="AP82" i="1"/>
  <c r="AW82" i="1" s="1"/>
  <c r="AP83" i="1"/>
  <c r="AP84" i="1"/>
  <c r="AP85" i="1"/>
  <c r="AP86" i="1"/>
  <c r="AP87" i="1"/>
  <c r="AP88" i="1"/>
  <c r="AP89" i="1"/>
  <c r="AP90" i="1"/>
  <c r="AW90" i="1" s="1"/>
  <c r="AP91" i="1"/>
  <c r="AP92" i="1"/>
  <c r="AP93" i="1"/>
  <c r="AP94" i="1"/>
  <c r="AP95" i="1"/>
  <c r="AP96" i="1"/>
  <c r="AP97" i="1"/>
  <c r="AP98" i="1"/>
  <c r="AW98" i="1" s="1"/>
  <c r="AP99" i="1"/>
  <c r="AP100" i="1"/>
  <c r="AP101" i="1"/>
  <c r="AP102" i="1"/>
  <c r="AP103" i="1"/>
  <c r="AP104" i="1"/>
  <c r="AP105" i="1"/>
  <c r="AP106" i="1"/>
  <c r="AW106" i="1" s="1"/>
  <c r="AP107" i="1"/>
  <c r="AP108" i="1"/>
  <c r="AP109" i="1"/>
  <c r="AP110" i="1"/>
  <c r="AP111" i="1"/>
  <c r="AP112" i="1"/>
  <c r="AW39" i="1"/>
  <c r="AW3" i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9" i="1"/>
  <c r="AW20" i="1"/>
  <c r="AW21" i="1"/>
  <c r="AW22" i="1"/>
  <c r="AW23" i="1"/>
  <c r="AW24" i="1"/>
  <c r="AW25" i="1"/>
  <c r="AW27" i="1"/>
  <c r="AW28" i="1"/>
  <c r="AW29" i="1"/>
  <c r="AW30" i="1"/>
  <c r="AW31" i="1"/>
  <c r="AW32" i="1"/>
  <c r="AW33" i="1"/>
  <c r="AW35" i="1"/>
  <c r="AW36" i="1"/>
  <c r="AW37" i="1"/>
  <c r="AW38" i="1"/>
  <c r="AW40" i="1"/>
  <c r="AW41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9" i="1"/>
  <c r="AW60" i="1"/>
  <c r="AW61" i="1"/>
  <c r="AW62" i="1"/>
  <c r="AW63" i="1"/>
  <c r="AW64" i="1"/>
  <c r="AW65" i="1"/>
  <c r="AW67" i="1"/>
  <c r="AW68" i="1"/>
  <c r="AW69" i="1"/>
  <c r="AW70" i="1"/>
  <c r="AW71" i="1"/>
  <c r="AW72" i="1"/>
  <c r="AW73" i="1"/>
  <c r="AW75" i="1"/>
  <c r="AW76" i="1"/>
  <c r="AW77" i="1"/>
  <c r="AW78" i="1"/>
  <c r="AW79" i="1"/>
  <c r="AW80" i="1"/>
  <c r="AW81" i="1"/>
  <c r="AW83" i="1"/>
  <c r="AW84" i="1"/>
  <c r="AW85" i="1"/>
  <c r="AW86" i="1"/>
  <c r="AW87" i="1"/>
  <c r="AW88" i="1"/>
  <c r="AW89" i="1"/>
  <c r="AW91" i="1"/>
  <c r="AW92" i="1"/>
  <c r="AW93" i="1"/>
  <c r="AW94" i="1"/>
  <c r="AW95" i="1"/>
  <c r="AW96" i="1"/>
  <c r="AW97" i="1"/>
  <c r="AW99" i="1"/>
  <c r="AW100" i="1"/>
  <c r="AW101" i="1"/>
  <c r="AW102" i="1"/>
  <c r="AW103" i="1"/>
  <c r="AW104" i="1"/>
  <c r="AW105" i="1"/>
  <c r="AW107" i="1"/>
  <c r="AW108" i="1"/>
  <c r="AW109" i="1"/>
  <c r="AW110" i="1"/>
  <c r="AW111" i="1"/>
  <c r="AW11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AW2" i="1" l="1"/>
  <c r="BD6" i="1"/>
  <c r="BD3" i="1"/>
  <c r="BD4" i="1"/>
  <c r="BD5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D2" i="1"/>
  <c r="Y3" i="1"/>
  <c r="Y4" i="1"/>
  <c r="Y5" i="1"/>
  <c r="Y6" i="1"/>
  <c r="Y7" i="1"/>
  <c r="Y8" i="1"/>
  <c r="Y9" i="1"/>
  <c r="Y10" i="1"/>
  <c r="AD10" i="1" s="1"/>
  <c r="Y11" i="1"/>
  <c r="Y12" i="1"/>
  <c r="Y13" i="1"/>
  <c r="Y14" i="1"/>
  <c r="Y15" i="1"/>
  <c r="Y16" i="1"/>
  <c r="Y17" i="1"/>
  <c r="Y18" i="1"/>
  <c r="AD18" i="1" s="1"/>
  <c r="Y19" i="1"/>
  <c r="Y20" i="1"/>
  <c r="Y21" i="1"/>
  <c r="Y22" i="1"/>
  <c r="Y23" i="1"/>
  <c r="Y24" i="1"/>
  <c r="Y25" i="1"/>
  <c r="Y26" i="1"/>
  <c r="AD26" i="1" s="1"/>
  <c r="Y27" i="1"/>
  <c r="Y28" i="1"/>
  <c r="Y29" i="1"/>
  <c r="Y30" i="1"/>
  <c r="Y31" i="1"/>
  <c r="Y32" i="1"/>
  <c r="Y33" i="1"/>
  <c r="Y34" i="1"/>
  <c r="AD34" i="1" s="1"/>
  <c r="Y35" i="1"/>
  <c r="Y36" i="1"/>
  <c r="Y37" i="1"/>
  <c r="Y38" i="1"/>
  <c r="Y39" i="1"/>
  <c r="Y40" i="1"/>
  <c r="Y41" i="1"/>
  <c r="Y42" i="1"/>
  <c r="AD42" i="1" s="1"/>
  <c r="Y43" i="1"/>
  <c r="Y44" i="1"/>
  <c r="Y45" i="1"/>
  <c r="Y46" i="1"/>
  <c r="Y47" i="1"/>
  <c r="Y48" i="1"/>
  <c r="Y49" i="1"/>
  <c r="Y50" i="1"/>
  <c r="AD50" i="1" s="1"/>
  <c r="Y51" i="1"/>
  <c r="Y52" i="1"/>
  <c r="Y53" i="1"/>
  <c r="Y54" i="1"/>
  <c r="Y55" i="1"/>
  <c r="Y56" i="1"/>
  <c r="Y57" i="1"/>
  <c r="Y58" i="1"/>
  <c r="AD58" i="1" s="1"/>
  <c r="Y59" i="1"/>
  <c r="Y60" i="1"/>
  <c r="Y61" i="1"/>
  <c r="Y62" i="1"/>
  <c r="Y63" i="1"/>
  <c r="Y64" i="1"/>
  <c r="Y65" i="1"/>
  <c r="Y66" i="1"/>
  <c r="AD66" i="1" s="1"/>
  <c r="Y67" i="1"/>
  <c r="Y68" i="1"/>
  <c r="Y69" i="1"/>
  <c r="Y70" i="1"/>
  <c r="Y71" i="1"/>
  <c r="Y72" i="1"/>
  <c r="Y73" i="1"/>
  <c r="Y74" i="1"/>
  <c r="AD74" i="1" s="1"/>
  <c r="Y75" i="1"/>
  <c r="Y76" i="1"/>
  <c r="Y77" i="1"/>
  <c r="Y78" i="1"/>
  <c r="Y79" i="1"/>
  <c r="Y80" i="1"/>
  <c r="Y81" i="1"/>
  <c r="Y82" i="1"/>
  <c r="AD82" i="1" s="1"/>
  <c r="Y83" i="1"/>
  <c r="Y84" i="1"/>
  <c r="Y85" i="1"/>
  <c r="Y86" i="1"/>
  <c r="Y87" i="1"/>
  <c r="Y88" i="1"/>
  <c r="Y89" i="1"/>
  <c r="Y90" i="1"/>
  <c r="AD90" i="1" s="1"/>
  <c r="Y91" i="1"/>
  <c r="Y92" i="1"/>
  <c r="Y93" i="1"/>
  <c r="Y94" i="1"/>
  <c r="Y95" i="1"/>
  <c r="Y96" i="1"/>
  <c r="Y97" i="1"/>
  <c r="Y98" i="1"/>
  <c r="AD98" i="1" s="1"/>
  <c r="Y99" i="1"/>
  <c r="Y100" i="1"/>
  <c r="Y101" i="1"/>
  <c r="Y102" i="1"/>
  <c r="Y103" i="1"/>
  <c r="Y104" i="1"/>
  <c r="Y105" i="1"/>
  <c r="Y106" i="1"/>
  <c r="AD106" i="1" s="1"/>
  <c r="Y107" i="1"/>
  <c r="Y108" i="1"/>
  <c r="Y109" i="1"/>
  <c r="Y110" i="1"/>
  <c r="Y111" i="1"/>
  <c r="Y112" i="1"/>
  <c r="Y2" i="1"/>
  <c r="AD3" i="1"/>
  <c r="AD4" i="1"/>
  <c r="AD5" i="1"/>
  <c r="AD6" i="1"/>
  <c r="AD7" i="1"/>
  <c r="AD8" i="1"/>
  <c r="AD9" i="1"/>
  <c r="AD11" i="1"/>
  <c r="AD12" i="1"/>
  <c r="AD13" i="1"/>
  <c r="AD14" i="1"/>
  <c r="AD15" i="1"/>
  <c r="AD16" i="1"/>
  <c r="AD17" i="1"/>
  <c r="AD19" i="1"/>
  <c r="AD20" i="1"/>
  <c r="AD21" i="1"/>
  <c r="AD22" i="1"/>
  <c r="AD23" i="1"/>
  <c r="AD24" i="1"/>
  <c r="AD25" i="1"/>
  <c r="AD27" i="1"/>
  <c r="AD28" i="1"/>
  <c r="AD29" i="1"/>
  <c r="AD30" i="1"/>
  <c r="AD31" i="1"/>
  <c r="AD32" i="1"/>
  <c r="AD33" i="1"/>
  <c r="AD35" i="1"/>
  <c r="AD36" i="1"/>
  <c r="AD37" i="1"/>
  <c r="AD38" i="1"/>
  <c r="AD39" i="1"/>
  <c r="AD40" i="1"/>
  <c r="AD41" i="1"/>
  <c r="AD43" i="1"/>
  <c r="AD44" i="1"/>
  <c r="AD45" i="1"/>
  <c r="AD46" i="1"/>
  <c r="AD47" i="1"/>
  <c r="AD48" i="1"/>
  <c r="AD49" i="1"/>
  <c r="AD51" i="1"/>
  <c r="AD52" i="1"/>
  <c r="AD53" i="1"/>
  <c r="AD54" i="1"/>
  <c r="AD55" i="1"/>
  <c r="AD56" i="1"/>
  <c r="AD57" i="1"/>
  <c r="AD59" i="1"/>
  <c r="AD60" i="1"/>
  <c r="AD61" i="1"/>
  <c r="AD62" i="1"/>
  <c r="AD63" i="1"/>
  <c r="AD64" i="1"/>
  <c r="AD65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3" i="1"/>
  <c r="AD84" i="1"/>
  <c r="AD85" i="1"/>
  <c r="AD86" i="1"/>
  <c r="AD87" i="1"/>
  <c r="AD88" i="1"/>
  <c r="AD89" i="1"/>
  <c r="AD91" i="1"/>
  <c r="AD92" i="1"/>
  <c r="AD93" i="1"/>
  <c r="AD94" i="1"/>
  <c r="AD95" i="1"/>
  <c r="AD96" i="1"/>
  <c r="AD97" i="1"/>
  <c r="AD99" i="1"/>
  <c r="AD100" i="1"/>
  <c r="AD101" i="1"/>
  <c r="AD102" i="1"/>
  <c r="AD103" i="1"/>
  <c r="AD104" i="1"/>
  <c r="AD105" i="1"/>
  <c r="AD107" i="1"/>
  <c r="AD108" i="1"/>
  <c r="AD109" i="1"/>
  <c r="AD110" i="1"/>
  <c r="AD111" i="1"/>
  <c r="AD112" i="1"/>
  <c r="A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2" i="1"/>
  <c r="A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2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AC2" i="1"/>
  <c r="U82" i="1" l="1"/>
  <c r="AM82" i="1" s="1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5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D3" i="1"/>
  <c r="R3" i="1" s="1"/>
  <c r="D4" i="1"/>
  <c r="R4" i="1" s="1"/>
  <c r="D5" i="1"/>
  <c r="U5" i="1" s="1"/>
  <c r="AM5" i="1" s="1"/>
  <c r="D6" i="1"/>
  <c r="U6" i="1" s="1"/>
  <c r="AM6" i="1" s="1"/>
  <c r="D7" i="1"/>
  <c r="S7" i="1" s="1"/>
  <c r="D8" i="1"/>
  <c r="R8" i="1" s="1"/>
  <c r="D9" i="1"/>
  <c r="R9" i="1" s="1"/>
  <c r="D10" i="1"/>
  <c r="R10" i="1" s="1"/>
  <c r="D11" i="1"/>
  <c r="R11" i="1" s="1"/>
  <c r="D12" i="1"/>
  <c r="R12" i="1" s="1"/>
  <c r="D13" i="1"/>
  <c r="U13" i="1" s="1"/>
  <c r="AM13" i="1" s="1"/>
  <c r="D14" i="1"/>
  <c r="U14" i="1" s="1"/>
  <c r="AM14" i="1" s="1"/>
  <c r="D15" i="1"/>
  <c r="S15" i="1" s="1"/>
  <c r="D16" i="1"/>
  <c r="R16" i="1" s="1"/>
  <c r="D17" i="1"/>
  <c r="R17" i="1" s="1"/>
  <c r="D18" i="1"/>
  <c r="R18" i="1" s="1"/>
  <c r="D19" i="1"/>
  <c r="R19" i="1" s="1"/>
  <c r="D20" i="1"/>
  <c r="S20" i="1" s="1"/>
  <c r="D21" i="1"/>
  <c r="U21" i="1" s="1"/>
  <c r="AM21" i="1" s="1"/>
  <c r="D22" i="1"/>
  <c r="U22" i="1" s="1"/>
  <c r="AM22" i="1" s="1"/>
  <c r="D23" i="1"/>
  <c r="S23" i="1" s="1"/>
  <c r="D24" i="1"/>
  <c r="R24" i="1" s="1"/>
  <c r="D25" i="1"/>
  <c r="R25" i="1" s="1"/>
  <c r="D26" i="1"/>
  <c r="R26" i="1" s="1"/>
  <c r="D27" i="1"/>
  <c r="R27" i="1" s="1"/>
  <c r="D28" i="1"/>
  <c r="S28" i="1" s="1"/>
  <c r="D29" i="1"/>
  <c r="U29" i="1" s="1"/>
  <c r="AM29" i="1" s="1"/>
  <c r="D30" i="1"/>
  <c r="U30" i="1" s="1"/>
  <c r="AM30" i="1" s="1"/>
  <c r="D31" i="1"/>
  <c r="S31" i="1" s="1"/>
  <c r="D32" i="1"/>
  <c r="R32" i="1" s="1"/>
  <c r="D33" i="1"/>
  <c r="R33" i="1" s="1"/>
  <c r="D34" i="1"/>
  <c r="R34" i="1" s="1"/>
  <c r="D35" i="1"/>
  <c r="R35" i="1" s="1"/>
  <c r="D36" i="1"/>
  <c r="S36" i="1" s="1"/>
  <c r="D37" i="1"/>
  <c r="U37" i="1" s="1"/>
  <c r="AM37" i="1" s="1"/>
  <c r="D38" i="1"/>
  <c r="U38" i="1" s="1"/>
  <c r="AM38" i="1" s="1"/>
  <c r="D39" i="1"/>
  <c r="S39" i="1" s="1"/>
  <c r="D40" i="1"/>
  <c r="R40" i="1" s="1"/>
  <c r="D41" i="1"/>
  <c r="R41" i="1" s="1"/>
  <c r="D42" i="1"/>
  <c r="R42" i="1" s="1"/>
  <c r="D43" i="1"/>
  <c r="R43" i="1" s="1"/>
  <c r="D44" i="1"/>
  <c r="S44" i="1" s="1"/>
  <c r="D45" i="1"/>
  <c r="U45" i="1" s="1"/>
  <c r="AM45" i="1" s="1"/>
  <c r="D46" i="1"/>
  <c r="U46" i="1" s="1"/>
  <c r="AM46" i="1" s="1"/>
  <c r="D47" i="1"/>
  <c r="S47" i="1" s="1"/>
  <c r="D48" i="1"/>
  <c r="R48" i="1" s="1"/>
  <c r="D49" i="1"/>
  <c r="R49" i="1" s="1"/>
  <c r="D50" i="1"/>
  <c r="R50" i="1" s="1"/>
  <c r="D51" i="1"/>
  <c r="R51" i="1" s="1"/>
  <c r="D52" i="1"/>
  <c r="R52" i="1" s="1"/>
  <c r="D53" i="1"/>
  <c r="U53" i="1" s="1"/>
  <c r="AM53" i="1" s="1"/>
  <c r="D54" i="1"/>
  <c r="U54" i="1" s="1"/>
  <c r="AM54" i="1" s="1"/>
  <c r="D55" i="1"/>
  <c r="S55" i="1" s="1"/>
  <c r="D56" i="1"/>
  <c r="R56" i="1" s="1"/>
  <c r="D57" i="1"/>
  <c r="R57" i="1" s="1"/>
  <c r="D58" i="1"/>
  <c r="R58" i="1" s="1"/>
  <c r="D59" i="1"/>
  <c r="R59" i="1" s="1"/>
  <c r="D60" i="1"/>
  <c r="R60" i="1" s="1"/>
  <c r="D61" i="1"/>
  <c r="U61" i="1" s="1"/>
  <c r="AM61" i="1" s="1"/>
  <c r="D62" i="1"/>
  <c r="U62" i="1" s="1"/>
  <c r="AM62" i="1" s="1"/>
  <c r="D63" i="1"/>
  <c r="S63" i="1" s="1"/>
  <c r="D64" i="1"/>
  <c r="R64" i="1" s="1"/>
  <c r="D65" i="1"/>
  <c r="R65" i="1" s="1"/>
  <c r="D66" i="1"/>
  <c r="R66" i="1" s="1"/>
  <c r="D67" i="1"/>
  <c r="R67" i="1" s="1"/>
  <c r="D68" i="1"/>
  <c r="R68" i="1" s="1"/>
  <c r="D69" i="1"/>
  <c r="U69" i="1" s="1"/>
  <c r="AM69" i="1" s="1"/>
  <c r="D70" i="1"/>
  <c r="U70" i="1" s="1"/>
  <c r="AM70" i="1" s="1"/>
  <c r="D71" i="1"/>
  <c r="S71" i="1" s="1"/>
  <c r="D72" i="1"/>
  <c r="R72" i="1" s="1"/>
  <c r="D73" i="1"/>
  <c r="R73" i="1" s="1"/>
  <c r="D74" i="1"/>
  <c r="R74" i="1" s="1"/>
  <c r="D75" i="1"/>
  <c r="R75" i="1" s="1"/>
  <c r="D76" i="1"/>
  <c r="S76" i="1" s="1"/>
  <c r="D77" i="1"/>
  <c r="U77" i="1" s="1"/>
  <c r="AM77" i="1" s="1"/>
  <c r="D78" i="1"/>
  <c r="U78" i="1" s="1"/>
  <c r="AM78" i="1" s="1"/>
  <c r="D79" i="1"/>
  <c r="S79" i="1" s="1"/>
  <c r="D80" i="1"/>
  <c r="R80" i="1" s="1"/>
  <c r="D81" i="1"/>
  <c r="R81" i="1" s="1"/>
  <c r="D82" i="1"/>
  <c r="R82" i="1" s="1"/>
  <c r="D83" i="1"/>
  <c r="R83" i="1" s="1"/>
  <c r="D84" i="1"/>
  <c r="S84" i="1" s="1"/>
  <c r="D85" i="1"/>
  <c r="U85" i="1" s="1"/>
  <c r="AM85" i="1" s="1"/>
  <c r="D86" i="1"/>
  <c r="U86" i="1" s="1"/>
  <c r="AM86" i="1" s="1"/>
  <c r="D87" i="1"/>
  <c r="S87" i="1" s="1"/>
  <c r="D88" i="1"/>
  <c r="R88" i="1" s="1"/>
  <c r="D89" i="1"/>
  <c r="R89" i="1" s="1"/>
  <c r="D90" i="1"/>
  <c r="R90" i="1" s="1"/>
  <c r="D91" i="1"/>
  <c r="R91" i="1" s="1"/>
  <c r="D92" i="1"/>
  <c r="S92" i="1" s="1"/>
  <c r="D93" i="1"/>
  <c r="U93" i="1" s="1"/>
  <c r="AM93" i="1" s="1"/>
  <c r="D94" i="1"/>
  <c r="U94" i="1" s="1"/>
  <c r="AM94" i="1" s="1"/>
  <c r="D95" i="1"/>
  <c r="S95" i="1" s="1"/>
  <c r="D96" i="1"/>
  <c r="R96" i="1" s="1"/>
  <c r="D97" i="1"/>
  <c r="R97" i="1" s="1"/>
  <c r="D98" i="1"/>
  <c r="R98" i="1" s="1"/>
  <c r="D99" i="1"/>
  <c r="R99" i="1" s="1"/>
  <c r="D100" i="1"/>
  <c r="R100" i="1" s="1"/>
  <c r="D101" i="1"/>
  <c r="U101" i="1" s="1"/>
  <c r="AM101" i="1" s="1"/>
  <c r="D102" i="1"/>
  <c r="U102" i="1" s="1"/>
  <c r="AM102" i="1" s="1"/>
  <c r="D103" i="1"/>
  <c r="S103" i="1" s="1"/>
  <c r="D104" i="1"/>
  <c r="R104" i="1" s="1"/>
  <c r="D105" i="1"/>
  <c r="R105" i="1" s="1"/>
  <c r="D106" i="1"/>
  <c r="R106" i="1" s="1"/>
  <c r="D107" i="1"/>
  <c r="R107" i="1" s="1"/>
  <c r="D108" i="1"/>
  <c r="S108" i="1" s="1"/>
  <c r="D109" i="1"/>
  <c r="U109" i="1" s="1"/>
  <c r="AM109" i="1" s="1"/>
  <c r="D110" i="1"/>
  <c r="U110" i="1" s="1"/>
  <c r="AM110" i="1" s="1"/>
  <c r="D111" i="1"/>
  <c r="S111" i="1" s="1"/>
  <c r="D112" i="1"/>
  <c r="R112" i="1" s="1"/>
  <c r="D2" i="1"/>
  <c r="R2" i="1" s="1"/>
  <c r="G585" i="2"/>
  <c r="G584" i="2"/>
  <c r="G583" i="2"/>
  <c r="G582" i="2"/>
  <c r="F582" i="2"/>
  <c r="G581" i="2"/>
  <c r="G580" i="2"/>
  <c r="G579" i="2"/>
  <c r="G578" i="2"/>
  <c r="F578" i="2"/>
  <c r="G577" i="2"/>
  <c r="G576" i="2"/>
  <c r="G575" i="2"/>
  <c r="G574" i="2"/>
  <c r="F585" i="2" s="1"/>
  <c r="F574" i="2"/>
  <c r="G573" i="2"/>
  <c r="F584" i="2" s="1"/>
  <c r="G572" i="2"/>
  <c r="F583" i="2" s="1"/>
  <c r="G571" i="2"/>
  <c r="G570" i="2"/>
  <c r="F581" i="2" s="1"/>
  <c r="F570" i="2"/>
  <c r="G569" i="2"/>
  <c r="F580" i="2" s="1"/>
  <c r="G568" i="2"/>
  <c r="F579" i="2" s="1"/>
  <c r="G567" i="2"/>
  <c r="G566" i="2"/>
  <c r="F577" i="2" s="1"/>
  <c r="F566" i="2"/>
  <c r="G565" i="2"/>
  <c r="G564" i="2"/>
  <c r="F575" i="2" s="1"/>
  <c r="G563" i="2"/>
  <c r="G562" i="2"/>
  <c r="F573" i="2" s="1"/>
  <c r="F562" i="2"/>
  <c r="G561" i="2"/>
  <c r="G560" i="2"/>
  <c r="F571" i="2" s="1"/>
  <c r="G559" i="2"/>
  <c r="G558" i="2"/>
  <c r="F569" i="2" s="1"/>
  <c r="F558" i="2"/>
  <c r="G557" i="2"/>
  <c r="G556" i="2"/>
  <c r="F567" i="2" s="1"/>
  <c r="G555" i="2"/>
  <c r="G554" i="2"/>
  <c r="F565" i="2" s="1"/>
  <c r="F554" i="2"/>
  <c r="G553" i="2"/>
  <c r="F564" i="2" s="1"/>
  <c r="G552" i="2"/>
  <c r="F563" i="2" s="1"/>
  <c r="G551" i="2"/>
  <c r="G550" i="2"/>
  <c r="F561" i="2" s="1"/>
  <c r="F550" i="2"/>
  <c r="G549" i="2"/>
  <c r="G548" i="2"/>
  <c r="F559" i="2" s="1"/>
  <c r="G547" i="2"/>
  <c r="G546" i="2"/>
  <c r="F557" i="2" s="1"/>
  <c r="F546" i="2"/>
  <c r="G545" i="2"/>
  <c r="G544" i="2"/>
  <c r="F555" i="2" s="1"/>
  <c r="G543" i="2"/>
  <c r="G542" i="2"/>
  <c r="F553" i="2" s="1"/>
  <c r="F542" i="2"/>
  <c r="G541" i="2"/>
  <c r="F552" i="2" s="1"/>
  <c r="G540" i="2"/>
  <c r="F551" i="2" s="1"/>
  <c r="G539" i="2"/>
  <c r="G538" i="2"/>
  <c r="F538" i="2"/>
  <c r="G537" i="2"/>
  <c r="G536" i="2"/>
  <c r="F547" i="2" s="1"/>
  <c r="G535" i="2"/>
  <c r="G534" i="2"/>
  <c r="F534" i="2"/>
  <c r="G533" i="2"/>
  <c r="G532" i="2"/>
  <c r="F543" i="2" s="1"/>
  <c r="G531" i="2"/>
  <c r="G530" i="2"/>
  <c r="F530" i="2"/>
  <c r="G529" i="2"/>
  <c r="G528" i="2"/>
  <c r="F539" i="2" s="1"/>
  <c r="G527" i="2"/>
  <c r="G526" i="2"/>
  <c r="F526" i="2"/>
  <c r="G525" i="2"/>
  <c r="G524" i="2"/>
  <c r="F535" i="2" s="1"/>
  <c r="G523" i="2"/>
  <c r="G522" i="2"/>
  <c r="F522" i="2"/>
  <c r="G521" i="2"/>
  <c r="G520" i="2"/>
  <c r="F531" i="2" s="1"/>
  <c r="G519" i="2"/>
  <c r="G518" i="2"/>
  <c r="F518" i="2"/>
  <c r="G517" i="2"/>
  <c r="G516" i="2"/>
  <c r="F527" i="2" s="1"/>
  <c r="G515" i="2"/>
  <c r="G514" i="2"/>
  <c r="F514" i="2"/>
  <c r="G513" i="2"/>
  <c r="G512" i="2"/>
  <c r="F523" i="2" s="1"/>
  <c r="G511" i="2"/>
  <c r="G510" i="2"/>
  <c r="F510" i="2"/>
  <c r="G509" i="2"/>
  <c r="G508" i="2"/>
  <c r="F519" i="2" s="1"/>
  <c r="G507" i="2"/>
  <c r="G506" i="2"/>
  <c r="F506" i="2"/>
  <c r="G505" i="2"/>
  <c r="G504" i="2"/>
  <c r="F515" i="2" s="1"/>
  <c r="G503" i="2"/>
  <c r="G502" i="2"/>
  <c r="F502" i="2"/>
  <c r="G501" i="2"/>
  <c r="G500" i="2"/>
  <c r="F511" i="2" s="1"/>
  <c r="G499" i="2"/>
  <c r="G498" i="2"/>
  <c r="F498" i="2"/>
  <c r="G497" i="2"/>
  <c r="G496" i="2"/>
  <c r="F507" i="2" s="1"/>
  <c r="G495" i="2"/>
  <c r="G494" i="2"/>
  <c r="F494" i="2"/>
  <c r="G493" i="2"/>
  <c r="G492" i="2"/>
  <c r="F503" i="2" s="1"/>
  <c r="G491" i="2"/>
  <c r="G490" i="2"/>
  <c r="F490" i="2"/>
  <c r="G489" i="2"/>
  <c r="G488" i="2"/>
  <c r="F499" i="2" s="1"/>
  <c r="G487" i="2"/>
  <c r="G486" i="2"/>
  <c r="F486" i="2"/>
  <c r="G485" i="2"/>
  <c r="G484" i="2"/>
  <c r="F495" i="2" s="1"/>
  <c r="G483" i="2"/>
  <c r="G482" i="2"/>
  <c r="F482" i="2"/>
  <c r="G481" i="2"/>
  <c r="G480" i="2"/>
  <c r="F491" i="2" s="1"/>
  <c r="G479" i="2"/>
  <c r="G478" i="2"/>
  <c r="F478" i="2"/>
  <c r="G477" i="2"/>
  <c r="G476" i="2"/>
  <c r="F487" i="2" s="1"/>
  <c r="G475" i="2"/>
  <c r="G474" i="2"/>
  <c r="F474" i="2"/>
  <c r="G473" i="2"/>
  <c r="G472" i="2"/>
  <c r="F483" i="2" s="1"/>
  <c r="G471" i="2"/>
  <c r="G470" i="2"/>
  <c r="F470" i="2"/>
  <c r="G469" i="2"/>
  <c r="G468" i="2"/>
  <c r="F479" i="2" s="1"/>
  <c r="G467" i="2"/>
  <c r="G466" i="2"/>
  <c r="F466" i="2"/>
  <c r="G465" i="2"/>
  <c r="G464" i="2"/>
  <c r="F475" i="2" s="1"/>
  <c r="G463" i="2"/>
  <c r="G462" i="2"/>
  <c r="F462" i="2"/>
  <c r="G461" i="2"/>
  <c r="G460" i="2"/>
  <c r="F471" i="2" s="1"/>
  <c r="G459" i="2"/>
  <c r="G458" i="2"/>
  <c r="F458" i="2"/>
  <c r="G457" i="2"/>
  <c r="G456" i="2"/>
  <c r="F467" i="2" s="1"/>
  <c r="G455" i="2"/>
  <c r="G454" i="2"/>
  <c r="F454" i="2"/>
  <c r="G453" i="2"/>
  <c r="G452" i="2"/>
  <c r="F463" i="2" s="1"/>
  <c r="G451" i="2"/>
  <c r="G450" i="2"/>
  <c r="F450" i="2"/>
  <c r="G449" i="2"/>
  <c r="G448" i="2"/>
  <c r="F459" i="2" s="1"/>
  <c r="G447" i="2"/>
  <c r="G446" i="2"/>
  <c r="F446" i="2"/>
  <c r="G445" i="2"/>
  <c r="G444" i="2"/>
  <c r="F455" i="2" s="1"/>
  <c r="G443" i="2"/>
  <c r="G442" i="2"/>
  <c r="F442" i="2"/>
  <c r="G441" i="2"/>
  <c r="G440" i="2"/>
  <c r="F451" i="2" s="1"/>
  <c r="G439" i="2"/>
  <c r="G438" i="2"/>
  <c r="F438" i="2"/>
  <c r="G437" i="2"/>
  <c r="G436" i="2"/>
  <c r="F447" i="2" s="1"/>
  <c r="G435" i="2"/>
  <c r="G434" i="2"/>
  <c r="F434" i="2"/>
  <c r="G433" i="2"/>
  <c r="G432" i="2"/>
  <c r="F443" i="2" s="1"/>
  <c r="G431" i="2"/>
  <c r="G430" i="2"/>
  <c r="F430" i="2"/>
  <c r="G429" i="2"/>
  <c r="G428" i="2"/>
  <c r="F439" i="2" s="1"/>
  <c r="G427" i="2"/>
  <c r="G426" i="2"/>
  <c r="F426" i="2"/>
  <c r="G425" i="2"/>
  <c r="G424" i="2"/>
  <c r="F435" i="2" s="1"/>
  <c r="G423" i="2"/>
  <c r="G422" i="2"/>
  <c r="F422" i="2"/>
  <c r="G421" i="2"/>
  <c r="G420" i="2"/>
  <c r="F431" i="2" s="1"/>
  <c r="G419" i="2"/>
  <c r="G418" i="2"/>
  <c r="F418" i="2"/>
  <c r="G417" i="2"/>
  <c r="G416" i="2"/>
  <c r="F427" i="2" s="1"/>
  <c r="G415" i="2"/>
  <c r="G414" i="2"/>
  <c r="F414" i="2"/>
  <c r="G413" i="2"/>
  <c r="G412" i="2"/>
  <c r="F423" i="2" s="1"/>
  <c r="G411" i="2"/>
  <c r="G410" i="2"/>
  <c r="F410" i="2"/>
  <c r="G409" i="2"/>
  <c r="G408" i="2"/>
  <c r="F419" i="2" s="1"/>
  <c r="G407" i="2"/>
  <c r="G406" i="2"/>
  <c r="F406" i="2"/>
  <c r="G405" i="2"/>
  <c r="G404" i="2"/>
  <c r="F415" i="2" s="1"/>
  <c r="G403" i="2"/>
  <c r="G402" i="2"/>
  <c r="F402" i="2"/>
  <c r="G401" i="2"/>
  <c r="G400" i="2"/>
  <c r="F411" i="2" s="1"/>
  <c r="G399" i="2"/>
  <c r="G398" i="2"/>
  <c r="F398" i="2"/>
  <c r="G397" i="2"/>
  <c r="G396" i="2"/>
  <c r="F407" i="2" s="1"/>
  <c r="G395" i="2"/>
  <c r="G394" i="2"/>
  <c r="F394" i="2"/>
  <c r="G393" i="2"/>
  <c r="G392" i="2"/>
  <c r="F403" i="2" s="1"/>
  <c r="G391" i="2"/>
  <c r="G390" i="2"/>
  <c r="F390" i="2"/>
  <c r="G389" i="2"/>
  <c r="G388" i="2"/>
  <c r="F399" i="2" s="1"/>
  <c r="G387" i="2"/>
  <c r="G386" i="2"/>
  <c r="F386" i="2"/>
  <c r="G385" i="2"/>
  <c r="G384" i="2"/>
  <c r="F395" i="2" s="1"/>
  <c r="G383" i="2"/>
  <c r="G382" i="2"/>
  <c r="F382" i="2"/>
  <c r="G381" i="2"/>
  <c r="G380" i="2"/>
  <c r="F391" i="2" s="1"/>
  <c r="G379" i="2"/>
  <c r="G378" i="2"/>
  <c r="F378" i="2"/>
  <c r="G377" i="2"/>
  <c r="G376" i="2"/>
  <c r="F387" i="2" s="1"/>
  <c r="G375" i="2"/>
  <c r="G374" i="2"/>
  <c r="F374" i="2"/>
  <c r="G373" i="2"/>
  <c r="G372" i="2"/>
  <c r="F383" i="2" s="1"/>
  <c r="G371" i="2"/>
  <c r="G370" i="2"/>
  <c r="F370" i="2"/>
  <c r="G369" i="2"/>
  <c r="G368" i="2"/>
  <c r="F379" i="2" s="1"/>
  <c r="G367" i="2"/>
  <c r="G366" i="2"/>
  <c r="F366" i="2"/>
  <c r="G365" i="2"/>
  <c r="G364" i="2"/>
  <c r="F375" i="2" s="1"/>
  <c r="G363" i="2"/>
  <c r="G362" i="2"/>
  <c r="F362" i="2"/>
  <c r="G361" i="2"/>
  <c r="G360" i="2"/>
  <c r="F371" i="2" s="1"/>
  <c r="G359" i="2"/>
  <c r="G358" i="2"/>
  <c r="F358" i="2"/>
  <c r="G357" i="2"/>
  <c r="G356" i="2"/>
  <c r="F367" i="2" s="1"/>
  <c r="G355" i="2"/>
  <c r="G354" i="2"/>
  <c r="F354" i="2"/>
  <c r="G353" i="2"/>
  <c r="G352" i="2"/>
  <c r="F363" i="2" s="1"/>
  <c r="G351" i="2"/>
  <c r="G350" i="2"/>
  <c r="F350" i="2"/>
  <c r="G349" i="2"/>
  <c r="G348" i="2"/>
  <c r="F359" i="2" s="1"/>
  <c r="G347" i="2"/>
  <c r="G346" i="2"/>
  <c r="F346" i="2"/>
  <c r="G345" i="2"/>
  <c r="G344" i="2"/>
  <c r="F355" i="2" s="1"/>
  <c r="G343" i="2"/>
  <c r="G342" i="2"/>
  <c r="F342" i="2"/>
  <c r="G341" i="2"/>
  <c r="F341" i="2"/>
  <c r="G340" i="2"/>
  <c r="F351" i="2" s="1"/>
  <c r="G339" i="2"/>
  <c r="G338" i="2"/>
  <c r="F338" i="2"/>
  <c r="G337" i="2"/>
  <c r="G336" i="2"/>
  <c r="F347" i="2" s="1"/>
  <c r="G335" i="2"/>
  <c r="G334" i="2"/>
  <c r="F345" i="2" s="1"/>
  <c r="F334" i="2"/>
  <c r="G333" i="2"/>
  <c r="G332" i="2"/>
  <c r="F343" i="2" s="1"/>
  <c r="G331" i="2"/>
  <c r="G330" i="2"/>
  <c r="F340" i="2" s="1"/>
  <c r="F330" i="2"/>
  <c r="G329" i="2"/>
  <c r="F329" i="2"/>
  <c r="G328" i="2"/>
  <c r="F339" i="2" s="1"/>
  <c r="G327" i="2"/>
  <c r="G326" i="2"/>
  <c r="F337" i="2" s="1"/>
  <c r="F326" i="2"/>
  <c r="G325" i="2"/>
  <c r="F325" i="2"/>
  <c r="G324" i="2"/>
  <c r="F335" i="2" s="1"/>
  <c r="G323" i="2"/>
  <c r="G322" i="2"/>
  <c r="F333" i="2" s="1"/>
  <c r="F322" i="2"/>
  <c r="G321" i="2"/>
  <c r="G320" i="2"/>
  <c r="F331" i="2" s="1"/>
  <c r="G319" i="2"/>
  <c r="G318" i="2"/>
  <c r="F328" i="2" s="1"/>
  <c r="F318" i="2"/>
  <c r="G317" i="2"/>
  <c r="G316" i="2"/>
  <c r="F327" i="2" s="1"/>
  <c r="F316" i="2"/>
  <c r="G315" i="2"/>
  <c r="G314" i="2"/>
  <c r="F324" i="2" s="1"/>
  <c r="F314" i="2"/>
  <c r="G313" i="2"/>
  <c r="F313" i="2"/>
  <c r="G312" i="2"/>
  <c r="F323" i="2" s="1"/>
  <c r="G311" i="2"/>
  <c r="G310" i="2"/>
  <c r="F320" i="2" s="1"/>
  <c r="F310" i="2"/>
  <c r="G309" i="2"/>
  <c r="F309" i="2"/>
  <c r="G308" i="2"/>
  <c r="F319" i="2" s="1"/>
  <c r="G307" i="2"/>
  <c r="G306" i="2"/>
  <c r="F317" i="2" s="1"/>
  <c r="F306" i="2"/>
  <c r="G305" i="2"/>
  <c r="G304" i="2"/>
  <c r="F315" i="2" s="1"/>
  <c r="G303" i="2"/>
  <c r="G302" i="2"/>
  <c r="F312" i="2" s="1"/>
  <c r="F302" i="2"/>
  <c r="G301" i="2"/>
  <c r="G300" i="2"/>
  <c r="F311" i="2" s="1"/>
  <c r="G299" i="2"/>
  <c r="G298" i="2"/>
  <c r="F308" i="2" s="1"/>
  <c r="F298" i="2"/>
  <c r="G297" i="2"/>
  <c r="F297" i="2"/>
  <c r="G296" i="2"/>
  <c r="F307" i="2" s="1"/>
  <c r="G295" i="2"/>
  <c r="G294" i="2"/>
  <c r="F305" i="2" s="1"/>
  <c r="F294" i="2"/>
  <c r="G293" i="2"/>
  <c r="F293" i="2"/>
  <c r="G292" i="2"/>
  <c r="F303" i="2" s="1"/>
  <c r="G291" i="2"/>
  <c r="G290" i="2"/>
  <c r="F301" i="2" s="1"/>
  <c r="F290" i="2"/>
  <c r="G289" i="2"/>
  <c r="G288" i="2"/>
  <c r="F299" i="2" s="1"/>
  <c r="G287" i="2"/>
  <c r="G286" i="2"/>
  <c r="F296" i="2" s="1"/>
  <c r="F286" i="2"/>
  <c r="G285" i="2"/>
  <c r="G284" i="2"/>
  <c r="F295" i="2" s="1"/>
  <c r="G283" i="2"/>
  <c r="G282" i="2"/>
  <c r="F292" i="2" s="1"/>
  <c r="F282" i="2"/>
  <c r="G281" i="2"/>
  <c r="F281" i="2"/>
  <c r="G280" i="2"/>
  <c r="F291" i="2" s="1"/>
  <c r="G279" i="2"/>
  <c r="G278" i="2"/>
  <c r="F288" i="2" s="1"/>
  <c r="F278" i="2"/>
  <c r="G277" i="2"/>
  <c r="F277" i="2"/>
  <c r="G276" i="2"/>
  <c r="F287" i="2" s="1"/>
  <c r="G275" i="2"/>
  <c r="G274" i="2"/>
  <c r="F285" i="2" s="1"/>
  <c r="G273" i="2"/>
  <c r="G272" i="2"/>
  <c r="F283" i="2" s="1"/>
  <c r="G271" i="2"/>
  <c r="G270" i="2"/>
  <c r="F270" i="2"/>
  <c r="G269" i="2"/>
  <c r="F280" i="2" s="1"/>
  <c r="G268" i="2"/>
  <c r="G267" i="2"/>
  <c r="G266" i="2"/>
  <c r="G265" i="2"/>
  <c r="F276" i="2" s="1"/>
  <c r="F265" i="2"/>
  <c r="G264" i="2"/>
  <c r="G263" i="2"/>
  <c r="G262" i="2"/>
  <c r="F273" i="2" s="1"/>
  <c r="F262" i="2"/>
  <c r="G261" i="2"/>
  <c r="F261" i="2"/>
  <c r="G260" i="2"/>
  <c r="F271" i="2" s="1"/>
  <c r="G259" i="2"/>
  <c r="G258" i="2"/>
  <c r="F269" i="2" s="1"/>
  <c r="F258" i="2"/>
  <c r="G257" i="2"/>
  <c r="G256" i="2"/>
  <c r="F267" i="2" s="1"/>
  <c r="G255" i="2"/>
  <c r="G254" i="2"/>
  <c r="F254" i="2"/>
  <c r="G253" i="2"/>
  <c r="F264" i="2" s="1"/>
  <c r="G252" i="2"/>
  <c r="F252" i="2"/>
  <c r="G251" i="2"/>
  <c r="G250" i="2"/>
  <c r="G249" i="2"/>
  <c r="F260" i="2" s="1"/>
  <c r="G248" i="2"/>
  <c r="G247" i="2"/>
  <c r="G246" i="2"/>
  <c r="F256" i="2" s="1"/>
  <c r="F246" i="2"/>
  <c r="G245" i="2"/>
  <c r="F245" i="2"/>
  <c r="G244" i="2"/>
  <c r="F255" i="2" s="1"/>
  <c r="G243" i="2"/>
  <c r="F243" i="2"/>
  <c r="G242" i="2"/>
  <c r="F253" i="2" s="1"/>
  <c r="G241" i="2"/>
  <c r="G240" i="2"/>
  <c r="F251" i="2" s="1"/>
  <c r="G239" i="2"/>
  <c r="F239" i="2"/>
  <c r="G238" i="2"/>
  <c r="F249" i="2" s="1"/>
  <c r="G237" i="2"/>
  <c r="G236" i="2"/>
  <c r="F247" i="2" s="1"/>
  <c r="G235" i="2"/>
  <c r="F235" i="2"/>
  <c r="G234" i="2"/>
  <c r="G233" i="2"/>
  <c r="F244" i="2" s="1"/>
  <c r="G232" i="2"/>
  <c r="G231" i="2"/>
  <c r="F242" i="2" s="1"/>
  <c r="G230" i="2"/>
  <c r="G229" i="2"/>
  <c r="F240" i="2" s="1"/>
  <c r="G228" i="2"/>
  <c r="G227" i="2"/>
  <c r="F238" i="2" s="1"/>
  <c r="G226" i="2"/>
  <c r="G225" i="2"/>
  <c r="F236" i="2" s="1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K82" i="1"/>
  <c r="M82" i="1" s="1"/>
  <c r="L82" i="1"/>
  <c r="N82" i="1"/>
  <c r="K83" i="1"/>
  <c r="L83" i="1"/>
  <c r="N83" i="1"/>
  <c r="K84" i="1"/>
  <c r="L84" i="1"/>
  <c r="N84" i="1"/>
  <c r="K85" i="1"/>
  <c r="L85" i="1"/>
  <c r="M85" i="1"/>
  <c r="N85" i="1"/>
  <c r="K86" i="1"/>
  <c r="L86" i="1"/>
  <c r="N86" i="1"/>
  <c r="K87" i="1"/>
  <c r="M87" i="1" s="1"/>
  <c r="L87" i="1"/>
  <c r="N87" i="1"/>
  <c r="K88" i="1"/>
  <c r="L88" i="1"/>
  <c r="N88" i="1"/>
  <c r="K89" i="1"/>
  <c r="L89" i="1"/>
  <c r="N89" i="1"/>
  <c r="K90" i="1"/>
  <c r="L90" i="1"/>
  <c r="N90" i="1"/>
  <c r="K91" i="1"/>
  <c r="L91" i="1"/>
  <c r="N91" i="1"/>
  <c r="K92" i="1"/>
  <c r="L92" i="1"/>
  <c r="N92" i="1"/>
  <c r="K93" i="1"/>
  <c r="L93" i="1"/>
  <c r="N93" i="1"/>
  <c r="K94" i="1"/>
  <c r="L94" i="1"/>
  <c r="N94" i="1"/>
  <c r="K95" i="1"/>
  <c r="L95" i="1"/>
  <c r="N95" i="1"/>
  <c r="K96" i="1"/>
  <c r="L96" i="1"/>
  <c r="N96" i="1"/>
  <c r="K97" i="1"/>
  <c r="L97" i="1"/>
  <c r="N97" i="1"/>
  <c r="K98" i="1"/>
  <c r="L98" i="1"/>
  <c r="N98" i="1"/>
  <c r="K99" i="1"/>
  <c r="L99" i="1"/>
  <c r="N99" i="1"/>
  <c r="K100" i="1"/>
  <c r="L100" i="1"/>
  <c r="N100" i="1"/>
  <c r="K101" i="1"/>
  <c r="L101" i="1"/>
  <c r="N101" i="1"/>
  <c r="K102" i="1"/>
  <c r="L102" i="1"/>
  <c r="N102" i="1"/>
  <c r="K103" i="1"/>
  <c r="M103" i="1" s="1"/>
  <c r="L103" i="1"/>
  <c r="N103" i="1"/>
  <c r="K104" i="1"/>
  <c r="L104" i="1"/>
  <c r="N104" i="1"/>
  <c r="K105" i="1"/>
  <c r="L105" i="1"/>
  <c r="N105" i="1"/>
  <c r="K106" i="1"/>
  <c r="L106" i="1"/>
  <c r="N106" i="1"/>
  <c r="K107" i="1"/>
  <c r="L107" i="1"/>
  <c r="N107" i="1"/>
  <c r="K108" i="1"/>
  <c r="L108" i="1"/>
  <c r="N108" i="1"/>
  <c r="K109" i="1"/>
  <c r="L109" i="1"/>
  <c r="N109" i="1"/>
  <c r="K110" i="1"/>
  <c r="L110" i="1"/>
  <c r="N110" i="1"/>
  <c r="K111" i="1"/>
  <c r="L111" i="1"/>
  <c r="N111" i="1"/>
  <c r="K112" i="1"/>
  <c r="L112" i="1"/>
  <c r="N112" i="1"/>
  <c r="K39" i="1"/>
  <c r="L39" i="1"/>
  <c r="N39" i="1"/>
  <c r="K40" i="1"/>
  <c r="L40" i="1"/>
  <c r="N40" i="1"/>
  <c r="K41" i="1"/>
  <c r="L41" i="1"/>
  <c r="N41" i="1"/>
  <c r="K42" i="1"/>
  <c r="L42" i="1"/>
  <c r="N42" i="1"/>
  <c r="K43" i="1"/>
  <c r="L43" i="1"/>
  <c r="N43" i="1"/>
  <c r="K44" i="1"/>
  <c r="L44" i="1"/>
  <c r="N44" i="1"/>
  <c r="K45" i="1"/>
  <c r="M45" i="1" s="1"/>
  <c r="L45" i="1"/>
  <c r="N45" i="1"/>
  <c r="K46" i="1"/>
  <c r="L46" i="1"/>
  <c r="N46" i="1"/>
  <c r="K47" i="1"/>
  <c r="L47" i="1"/>
  <c r="N47" i="1"/>
  <c r="K48" i="1"/>
  <c r="L48" i="1"/>
  <c r="N48" i="1"/>
  <c r="K49" i="1"/>
  <c r="L49" i="1"/>
  <c r="N49" i="1"/>
  <c r="K50" i="1"/>
  <c r="L50" i="1"/>
  <c r="N50" i="1"/>
  <c r="K51" i="1"/>
  <c r="L51" i="1"/>
  <c r="N51" i="1"/>
  <c r="K52" i="1"/>
  <c r="L52" i="1"/>
  <c r="N52" i="1"/>
  <c r="K53" i="1"/>
  <c r="L53" i="1"/>
  <c r="N53" i="1"/>
  <c r="K54" i="1"/>
  <c r="L54" i="1"/>
  <c r="N54" i="1"/>
  <c r="K55" i="1"/>
  <c r="L55" i="1"/>
  <c r="N55" i="1"/>
  <c r="K56" i="1"/>
  <c r="L56" i="1"/>
  <c r="N56" i="1"/>
  <c r="K57" i="1"/>
  <c r="L57" i="1"/>
  <c r="N57" i="1"/>
  <c r="K58" i="1"/>
  <c r="L58" i="1"/>
  <c r="N58" i="1"/>
  <c r="K59" i="1"/>
  <c r="L59" i="1"/>
  <c r="N59" i="1"/>
  <c r="K60" i="1"/>
  <c r="L60" i="1"/>
  <c r="N60" i="1"/>
  <c r="K61" i="1"/>
  <c r="L61" i="1"/>
  <c r="N61" i="1"/>
  <c r="K62" i="1"/>
  <c r="L62" i="1"/>
  <c r="N62" i="1"/>
  <c r="K63" i="1"/>
  <c r="L63" i="1"/>
  <c r="M63" i="1" s="1"/>
  <c r="N63" i="1"/>
  <c r="K64" i="1"/>
  <c r="L64" i="1"/>
  <c r="N64" i="1"/>
  <c r="K65" i="1"/>
  <c r="L65" i="1"/>
  <c r="N65" i="1"/>
  <c r="K66" i="1"/>
  <c r="L66" i="1"/>
  <c r="N66" i="1"/>
  <c r="K67" i="1"/>
  <c r="L67" i="1"/>
  <c r="N67" i="1"/>
  <c r="K68" i="1"/>
  <c r="L68" i="1"/>
  <c r="N68" i="1"/>
  <c r="K69" i="1"/>
  <c r="L69" i="1"/>
  <c r="N69" i="1"/>
  <c r="K70" i="1"/>
  <c r="L70" i="1"/>
  <c r="N70" i="1"/>
  <c r="K71" i="1"/>
  <c r="L71" i="1"/>
  <c r="N71" i="1"/>
  <c r="K72" i="1"/>
  <c r="L72" i="1"/>
  <c r="N72" i="1"/>
  <c r="K73" i="1"/>
  <c r="L73" i="1"/>
  <c r="N73" i="1"/>
  <c r="K74" i="1"/>
  <c r="L74" i="1"/>
  <c r="N74" i="1"/>
  <c r="K75" i="1"/>
  <c r="L75" i="1"/>
  <c r="N75" i="1"/>
  <c r="K76" i="1"/>
  <c r="L76" i="1"/>
  <c r="N76" i="1"/>
  <c r="K77" i="1"/>
  <c r="M77" i="1" s="1"/>
  <c r="L77" i="1"/>
  <c r="N77" i="1"/>
  <c r="K78" i="1"/>
  <c r="L78" i="1"/>
  <c r="N78" i="1"/>
  <c r="K79" i="1"/>
  <c r="L79" i="1"/>
  <c r="N79" i="1"/>
  <c r="K80" i="1"/>
  <c r="L80" i="1"/>
  <c r="N80" i="1"/>
  <c r="K81" i="1"/>
  <c r="L81" i="1"/>
  <c r="N81" i="1"/>
  <c r="K18" i="1"/>
  <c r="L18" i="1"/>
  <c r="N18" i="1"/>
  <c r="K19" i="1"/>
  <c r="L19" i="1"/>
  <c r="N19" i="1"/>
  <c r="K20" i="1"/>
  <c r="L20" i="1"/>
  <c r="N20" i="1"/>
  <c r="K21" i="1"/>
  <c r="L21" i="1"/>
  <c r="N21" i="1"/>
  <c r="K22" i="1"/>
  <c r="L22" i="1"/>
  <c r="N22" i="1"/>
  <c r="K23" i="1"/>
  <c r="L23" i="1"/>
  <c r="N23" i="1"/>
  <c r="K24" i="1"/>
  <c r="L24" i="1"/>
  <c r="N24" i="1"/>
  <c r="K25" i="1"/>
  <c r="L25" i="1"/>
  <c r="N25" i="1"/>
  <c r="K26" i="1"/>
  <c r="L26" i="1"/>
  <c r="N26" i="1"/>
  <c r="K27" i="1"/>
  <c r="L27" i="1"/>
  <c r="N27" i="1"/>
  <c r="K28" i="1"/>
  <c r="L28" i="1"/>
  <c r="N28" i="1"/>
  <c r="K29" i="1"/>
  <c r="L29" i="1"/>
  <c r="N29" i="1"/>
  <c r="K30" i="1"/>
  <c r="L30" i="1"/>
  <c r="N30" i="1"/>
  <c r="K31" i="1"/>
  <c r="L31" i="1"/>
  <c r="N31" i="1"/>
  <c r="K32" i="1"/>
  <c r="L32" i="1"/>
  <c r="N32" i="1"/>
  <c r="K33" i="1"/>
  <c r="L33" i="1"/>
  <c r="N33" i="1"/>
  <c r="K34" i="1"/>
  <c r="L34" i="1"/>
  <c r="N34" i="1"/>
  <c r="K35" i="1"/>
  <c r="L35" i="1"/>
  <c r="N35" i="1"/>
  <c r="K36" i="1"/>
  <c r="L36" i="1"/>
  <c r="N36" i="1"/>
  <c r="K37" i="1"/>
  <c r="L37" i="1"/>
  <c r="N37" i="1"/>
  <c r="K38" i="1"/>
  <c r="L38" i="1"/>
  <c r="N38" i="1"/>
  <c r="K3" i="1"/>
  <c r="L3" i="1"/>
  <c r="N3" i="1"/>
  <c r="K4" i="1"/>
  <c r="L4" i="1"/>
  <c r="N4" i="1"/>
  <c r="K5" i="1"/>
  <c r="L5" i="1"/>
  <c r="N5" i="1"/>
  <c r="K6" i="1"/>
  <c r="L6" i="1"/>
  <c r="N6" i="1"/>
  <c r="K7" i="1"/>
  <c r="L7" i="1"/>
  <c r="N7" i="1"/>
  <c r="K8" i="1"/>
  <c r="M8" i="1" s="1"/>
  <c r="L8" i="1"/>
  <c r="N8" i="1"/>
  <c r="K9" i="1"/>
  <c r="L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M16" i="1" s="1"/>
  <c r="L16" i="1"/>
  <c r="N16" i="1"/>
  <c r="K17" i="1"/>
  <c r="L17" i="1"/>
  <c r="N17" i="1"/>
  <c r="N2" i="1"/>
  <c r="L2" i="1"/>
  <c r="K2" i="1"/>
  <c r="AB84" i="1"/>
  <c r="AB99" i="1"/>
  <c r="AB109" i="1"/>
  <c r="AB39" i="1"/>
  <c r="AB47" i="1"/>
  <c r="AB62" i="1"/>
  <c r="AB77" i="1"/>
  <c r="AB27" i="1"/>
  <c r="AB32" i="1"/>
  <c r="AB37" i="1"/>
  <c r="AB6" i="1"/>
  <c r="AB14" i="1"/>
  <c r="AB98" i="1"/>
  <c r="AB71" i="1"/>
  <c r="AB13" i="1"/>
  <c r="AB89" i="1"/>
  <c r="AB94" i="1"/>
  <c r="AB104" i="1"/>
  <c r="AB42" i="1"/>
  <c r="AB52" i="1"/>
  <c r="AB57" i="1"/>
  <c r="AB67" i="1"/>
  <c r="AB72" i="1"/>
  <c r="AB22" i="1"/>
  <c r="AB35" i="1"/>
  <c r="AB9" i="1"/>
  <c r="AB17" i="1"/>
  <c r="AB103" i="1"/>
  <c r="AB36" i="1"/>
  <c r="AB82" i="1"/>
  <c r="AB87" i="1"/>
  <c r="AB92" i="1"/>
  <c r="AB97" i="1"/>
  <c r="AB102" i="1"/>
  <c r="AB107" i="1"/>
  <c r="AB112" i="1"/>
  <c r="AB45" i="1"/>
  <c r="AB55" i="1"/>
  <c r="AB60" i="1"/>
  <c r="AB65" i="1"/>
  <c r="AB70" i="1"/>
  <c r="AB75" i="1"/>
  <c r="AB80" i="1"/>
  <c r="AB20" i="1"/>
  <c r="AB25" i="1"/>
  <c r="AB30" i="1"/>
  <c r="AB4" i="1"/>
  <c r="AB12" i="1"/>
  <c r="AB61" i="1"/>
  <c r="AB81" i="1"/>
  <c r="AB85" i="1"/>
  <c r="AB100" i="1"/>
  <c r="AB40" i="1"/>
  <c r="AB50" i="1"/>
  <c r="AB63" i="1"/>
  <c r="AB78" i="1"/>
  <c r="AB33" i="1"/>
  <c r="AB7" i="1"/>
  <c r="AB15" i="1"/>
  <c r="AB93" i="1"/>
  <c r="AB31" i="1"/>
  <c r="AB90" i="1"/>
  <c r="AB95" i="1"/>
  <c r="AB105" i="1"/>
  <c r="AB110" i="1"/>
  <c r="AB43" i="1"/>
  <c r="AB48" i="1"/>
  <c r="AB53" i="1"/>
  <c r="AB58" i="1"/>
  <c r="AB68" i="1"/>
  <c r="AB73" i="1"/>
  <c r="AB18" i="1"/>
  <c r="AB23" i="1"/>
  <c r="AB28" i="1"/>
  <c r="AB38" i="1"/>
  <c r="AB10" i="1"/>
  <c r="AB26" i="1"/>
  <c r="AB88" i="1"/>
  <c r="AB101" i="1"/>
  <c r="AB41" i="1"/>
  <c r="AB51" i="1"/>
  <c r="AB56" i="1"/>
  <c r="AB66" i="1"/>
  <c r="AB79" i="1"/>
  <c r="AB34" i="1"/>
  <c r="AB8" i="1"/>
  <c r="AB16" i="1"/>
  <c r="AB2" i="1"/>
  <c r="AB46" i="1"/>
  <c r="AB21" i="1"/>
  <c r="AB86" i="1"/>
  <c r="AB91" i="1"/>
  <c r="AB96" i="1"/>
  <c r="AB106" i="1"/>
  <c r="AB111" i="1"/>
  <c r="AB44" i="1"/>
  <c r="AB49" i="1"/>
  <c r="AB54" i="1"/>
  <c r="AB59" i="1"/>
  <c r="AB64" i="1"/>
  <c r="AB69" i="1"/>
  <c r="AB74" i="1"/>
  <c r="AB19" i="1"/>
  <c r="AB24" i="1"/>
  <c r="AB29" i="1"/>
  <c r="AB3" i="1"/>
  <c r="AB11" i="1"/>
  <c r="AB83" i="1"/>
  <c r="AB108" i="1"/>
  <c r="AB76" i="1"/>
  <c r="AB5" i="1"/>
  <c r="M79" i="1" l="1"/>
  <c r="M71" i="1"/>
  <c r="U18" i="1"/>
  <c r="AM18" i="1" s="1"/>
  <c r="M49" i="1"/>
  <c r="M107" i="1"/>
  <c r="M99" i="1"/>
  <c r="R93" i="1"/>
  <c r="R61" i="1"/>
  <c r="M75" i="1"/>
  <c r="M51" i="1"/>
  <c r="M109" i="1"/>
  <c r="M101" i="1"/>
  <c r="R29" i="1"/>
  <c r="T98" i="1"/>
  <c r="Z2" i="1"/>
  <c r="AA2" i="1" s="1"/>
  <c r="T34" i="1"/>
  <c r="M37" i="1"/>
  <c r="M21" i="1"/>
  <c r="M55" i="1"/>
  <c r="M47" i="1"/>
  <c r="M97" i="1"/>
  <c r="R87" i="1"/>
  <c r="R55" i="1"/>
  <c r="R23" i="1"/>
  <c r="T90" i="1"/>
  <c r="T26" i="1"/>
  <c r="U74" i="1"/>
  <c r="AM74" i="1" s="1"/>
  <c r="U10" i="1"/>
  <c r="AM10" i="1" s="1"/>
  <c r="M81" i="1"/>
  <c r="M65" i="1"/>
  <c r="R85" i="1"/>
  <c r="R53" i="1"/>
  <c r="R21" i="1"/>
  <c r="T82" i="1"/>
  <c r="T18" i="1"/>
  <c r="U66" i="1"/>
  <c r="AM66" i="1" s="1"/>
  <c r="R111" i="1"/>
  <c r="R79" i="1"/>
  <c r="R47" i="1"/>
  <c r="R15" i="1"/>
  <c r="T74" i="1"/>
  <c r="T10" i="1"/>
  <c r="U58" i="1"/>
  <c r="AM58" i="1" s="1"/>
  <c r="R109" i="1"/>
  <c r="R77" i="1"/>
  <c r="R45" i="1"/>
  <c r="R13" i="1"/>
  <c r="T66" i="1"/>
  <c r="T2" i="1"/>
  <c r="U50" i="1"/>
  <c r="AM50" i="1" s="1"/>
  <c r="M93" i="1"/>
  <c r="R103" i="1"/>
  <c r="R71" i="1"/>
  <c r="R39" i="1"/>
  <c r="R7" i="1"/>
  <c r="T58" i="1"/>
  <c r="U106" i="1"/>
  <c r="AM106" i="1" s="1"/>
  <c r="U42" i="1"/>
  <c r="AM42" i="1" s="1"/>
  <c r="R101" i="1"/>
  <c r="R69" i="1"/>
  <c r="R37" i="1"/>
  <c r="R5" i="1"/>
  <c r="T50" i="1"/>
  <c r="U98" i="1"/>
  <c r="AM98" i="1" s="1"/>
  <c r="U34" i="1"/>
  <c r="AM34" i="1" s="1"/>
  <c r="M35" i="1"/>
  <c r="M27" i="1"/>
  <c r="R95" i="1"/>
  <c r="R63" i="1"/>
  <c r="R31" i="1"/>
  <c r="T106" i="1"/>
  <c r="T42" i="1"/>
  <c r="U90" i="1"/>
  <c r="AM90" i="1" s="1"/>
  <c r="U26" i="1"/>
  <c r="AM26" i="1" s="1"/>
  <c r="AV23" i="1"/>
  <c r="F23" i="1"/>
  <c r="G23" i="1" s="1"/>
  <c r="AV63" i="1"/>
  <c r="F63" i="1"/>
  <c r="G63" i="1" s="1"/>
  <c r="F48" i="1"/>
  <c r="G48" i="1" s="1"/>
  <c r="M108" i="1"/>
  <c r="S68" i="1"/>
  <c r="S12" i="1"/>
  <c r="F16" i="1"/>
  <c r="G16" i="1" s="1"/>
  <c r="F8" i="1"/>
  <c r="G8" i="1" s="1"/>
  <c r="F34" i="1"/>
  <c r="G34" i="1" s="1"/>
  <c r="F21" i="1"/>
  <c r="G21" i="1" s="1"/>
  <c r="F81" i="1"/>
  <c r="G81" i="1" s="1"/>
  <c r="M74" i="1"/>
  <c r="AV71" i="1"/>
  <c r="F71" i="1"/>
  <c r="G71" i="1" s="1"/>
  <c r="M69" i="1"/>
  <c r="F66" i="1"/>
  <c r="F56" i="1"/>
  <c r="G56" i="1" s="1"/>
  <c r="M54" i="1"/>
  <c r="F51" i="1"/>
  <c r="G51" i="1" s="1"/>
  <c r="F41" i="1"/>
  <c r="G41" i="1" s="1"/>
  <c r="M111" i="1"/>
  <c r="AV103" i="1"/>
  <c r="F103" i="1"/>
  <c r="G103" i="1" s="1"/>
  <c r="F93" i="1"/>
  <c r="G93" i="1" s="1"/>
  <c r="F88" i="1"/>
  <c r="G88" i="1" s="1"/>
  <c r="S110" i="1"/>
  <c r="S102" i="1"/>
  <c r="S94" i="1"/>
  <c r="S86" i="1"/>
  <c r="S78" i="1"/>
  <c r="S70" i="1"/>
  <c r="AV70" i="1" s="1"/>
  <c r="S62" i="1"/>
  <c r="S54" i="1"/>
  <c r="S46" i="1"/>
  <c r="S38" i="1"/>
  <c r="S30" i="1"/>
  <c r="S22" i="1"/>
  <c r="S14" i="1"/>
  <c r="S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U108" i="1"/>
  <c r="AM108" i="1" s="1"/>
  <c r="U100" i="1"/>
  <c r="AM100" i="1" s="1"/>
  <c r="U92" i="1"/>
  <c r="AM92" i="1" s="1"/>
  <c r="U84" i="1"/>
  <c r="AM84" i="1" s="1"/>
  <c r="U76" i="1"/>
  <c r="AM76" i="1" s="1"/>
  <c r="U68" i="1"/>
  <c r="AM68" i="1" s="1"/>
  <c r="U60" i="1"/>
  <c r="AM60" i="1" s="1"/>
  <c r="U52" i="1"/>
  <c r="AM52" i="1" s="1"/>
  <c r="U44" i="1"/>
  <c r="AM44" i="1" s="1"/>
  <c r="U36" i="1"/>
  <c r="AM36" i="1" s="1"/>
  <c r="U28" i="1"/>
  <c r="AM28" i="1" s="1"/>
  <c r="U20" i="1"/>
  <c r="AM20" i="1" s="1"/>
  <c r="U12" i="1"/>
  <c r="AM12" i="1" s="1"/>
  <c r="U4" i="1"/>
  <c r="AM4" i="1" s="1"/>
  <c r="AV38" i="1"/>
  <c r="F38" i="1"/>
  <c r="G38" i="1" s="1"/>
  <c r="F73" i="1"/>
  <c r="G73" i="1" s="1"/>
  <c r="M46" i="1"/>
  <c r="S100" i="1"/>
  <c r="S52" i="1"/>
  <c r="F13" i="1"/>
  <c r="G13" i="1" s="1"/>
  <c r="F5" i="1"/>
  <c r="G5" i="1" s="1"/>
  <c r="AV36" i="1"/>
  <c r="F36" i="1"/>
  <c r="G36" i="1" s="1"/>
  <c r="M34" i="1"/>
  <c r="AV31" i="1"/>
  <c r="F31" i="1"/>
  <c r="M29" i="1"/>
  <c r="F26" i="1"/>
  <c r="G26" i="1" s="1"/>
  <c r="AV76" i="1"/>
  <c r="F76" i="1"/>
  <c r="G76" i="1" s="1"/>
  <c r="M66" i="1"/>
  <c r="F61" i="1"/>
  <c r="G61" i="1" s="1"/>
  <c r="M59" i="1"/>
  <c r="M56" i="1"/>
  <c r="AV46" i="1"/>
  <c r="F46" i="1"/>
  <c r="M41" i="1"/>
  <c r="AV108" i="1"/>
  <c r="F108" i="1"/>
  <c r="G108" i="1" s="1"/>
  <c r="F98" i="1"/>
  <c r="G98" i="1" s="1"/>
  <c r="M91" i="1"/>
  <c r="M86" i="1"/>
  <c r="F83" i="1"/>
  <c r="G83" i="1" s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S109" i="1"/>
  <c r="AV109" i="1" s="1"/>
  <c r="S101" i="1"/>
  <c r="S93" i="1"/>
  <c r="AV93" i="1" s="1"/>
  <c r="S85" i="1"/>
  <c r="S77" i="1"/>
  <c r="S69" i="1"/>
  <c r="S61" i="1"/>
  <c r="AV61" i="1" s="1"/>
  <c r="S53" i="1"/>
  <c r="S45" i="1"/>
  <c r="AV45" i="1" s="1"/>
  <c r="S37" i="1"/>
  <c r="S29" i="1"/>
  <c r="S21" i="1"/>
  <c r="AV21" i="1" s="1"/>
  <c r="S13" i="1"/>
  <c r="AV13" i="1" s="1"/>
  <c r="S5" i="1"/>
  <c r="AV5" i="1" s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U107" i="1"/>
  <c r="AM107" i="1" s="1"/>
  <c r="U99" i="1"/>
  <c r="AM99" i="1" s="1"/>
  <c r="U91" i="1"/>
  <c r="AM91" i="1" s="1"/>
  <c r="U83" i="1"/>
  <c r="AM83" i="1" s="1"/>
  <c r="U75" i="1"/>
  <c r="AM75" i="1" s="1"/>
  <c r="U67" i="1"/>
  <c r="AM67" i="1" s="1"/>
  <c r="U59" i="1"/>
  <c r="AM59" i="1" s="1"/>
  <c r="U51" i="1"/>
  <c r="AM51" i="1" s="1"/>
  <c r="U43" i="1"/>
  <c r="AM43" i="1" s="1"/>
  <c r="U35" i="1"/>
  <c r="AM35" i="1" s="1"/>
  <c r="U27" i="1"/>
  <c r="AM27" i="1" s="1"/>
  <c r="U19" i="1"/>
  <c r="AM19" i="1" s="1"/>
  <c r="U11" i="1"/>
  <c r="AM11" i="1" s="1"/>
  <c r="U3" i="1"/>
  <c r="AM3" i="1" s="1"/>
  <c r="M26" i="1"/>
  <c r="F18" i="1"/>
  <c r="G18" i="1" s="1"/>
  <c r="F58" i="1"/>
  <c r="G58" i="1" s="1"/>
  <c r="F105" i="1"/>
  <c r="G105" i="1" s="1"/>
  <c r="S60" i="1"/>
  <c r="S4" i="1"/>
  <c r="AV15" i="1"/>
  <c r="F15" i="1"/>
  <c r="M13" i="1"/>
  <c r="AV7" i="1"/>
  <c r="F7" i="1"/>
  <c r="M5" i="1"/>
  <c r="M38" i="1"/>
  <c r="F33" i="1"/>
  <c r="G33" i="1" s="1"/>
  <c r="M31" i="1"/>
  <c r="M28" i="1"/>
  <c r="AV78" i="1"/>
  <c r="F78" i="1"/>
  <c r="F65" i="1"/>
  <c r="G65" i="1" s="1"/>
  <c r="M61" i="1"/>
  <c r="M58" i="1"/>
  <c r="AV55" i="1"/>
  <c r="F55" i="1"/>
  <c r="G55" i="1" s="1"/>
  <c r="M53" i="1"/>
  <c r="F50" i="1"/>
  <c r="G50" i="1" s="1"/>
  <c r="F40" i="1"/>
  <c r="G40" i="1" s="1"/>
  <c r="M110" i="1"/>
  <c r="AV100" i="1"/>
  <c r="F100" i="1"/>
  <c r="G100" i="1" s="1"/>
  <c r="M95" i="1"/>
  <c r="AV87" i="1"/>
  <c r="F87" i="1"/>
  <c r="G87" i="1" s="1"/>
  <c r="M83" i="1"/>
  <c r="R108" i="1"/>
  <c r="R92" i="1"/>
  <c r="R84" i="1"/>
  <c r="R76" i="1"/>
  <c r="R44" i="1"/>
  <c r="R36" i="1"/>
  <c r="R28" i="1"/>
  <c r="R20" i="1"/>
  <c r="S107" i="1"/>
  <c r="S99" i="1"/>
  <c r="S91" i="1"/>
  <c r="S83" i="1"/>
  <c r="AV83" i="1" s="1"/>
  <c r="S75" i="1"/>
  <c r="S67" i="1"/>
  <c r="S59" i="1"/>
  <c r="AV59" i="1" s="1"/>
  <c r="S51" i="1"/>
  <c r="AV51" i="1" s="1"/>
  <c r="S43" i="1"/>
  <c r="S35" i="1"/>
  <c r="S27" i="1"/>
  <c r="S19" i="1"/>
  <c r="S11" i="1"/>
  <c r="S3" i="1"/>
  <c r="T105" i="1"/>
  <c r="T97" i="1"/>
  <c r="T89" i="1"/>
  <c r="T81" i="1"/>
  <c r="T73" i="1"/>
  <c r="T65" i="1"/>
  <c r="T57" i="1"/>
  <c r="T49" i="1"/>
  <c r="T41" i="1"/>
  <c r="T33" i="1"/>
  <c r="T25" i="1"/>
  <c r="T17" i="1"/>
  <c r="T9" i="1"/>
  <c r="U2" i="1"/>
  <c r="AM2" i="1" s="1"/>
  <c r="U105" i="1"/>
  <c r="AM105" i="1" s="1"/>
  <c r="U97" i="1"/>
  <c r="AM97" i="1" s="1"/>
  <c r="U89" i="1"/>
  <c r="AM89" i="1" s="1"/>
  <c r="U81" i="1"/>
  <c r="AM81" i="1" s="1"/>
  <c r="U73" i="1"/>
  <c r="AM73" i="1" s="1"/>
  <c r="U65" i="1"/>
  <c r="AM65" i="1" s="1"/>
  <c r="U57" i="1"/>
  <c r="AM57" i="1" s="1"/>
  <c r="U49" i="1"/>
  <c r="AM49" i="1" s="1"/>
  <c r="U41" i="1"/>
  <c r="AM41" i="1" s="1"/>
  <c r="U33" i="1"/>
  <c r="AM33" i="1" s="1"/>
  <c r="U25" i="1"/>
  <c r="AM25" i="1" s="1"/>
  <c r="U17" i="1"/>
  <c r="AM17" i="1" s="1"/>
  <c r="U9" i="1"/>
  <c r="AM9" i="1" s="1"/>
  <c r="AV68" i="1"/>
  <c r="F68" i="1"/>
  <c r="G68" i="1" s="1"/>
  <c r="AV43" i="1"/>
  <c r="F43" i="1"/>
  <c r="G43" i="1" s="1"/>
  <c r="AV110" i="1"/>
  <c r="F110" i="1"/>
  <c r="G110" i="1" s="1"/>
  <c r="AV12" i="1"/>
  <c r="F12" i="1"/>
  <c r="G12" i="1" s="1"/>
  <c r="AV4" i="1"/>
  <c r="F4" i="1"/>
  <c r="G4" i="1" s="1"/>
  <c r="AV35" i="1"/>
  <c r="F35" i="1"/>
  <c r="G35" i="1" s="1"/>
  <c r="AV30" i="1"/>
  <c r="F30" i="1"/>
  <c r="G30" i="1" s="1"/>
  <c r="F25" i="1"/>
  <c r="M23" i="1"/>
  <c r="AV20" i="1"/>
  <c r="F20" i="1"/>
  <c r="G20" i="1" s="1"/>
  <c r="M18" i="1"/>
  <c r="F80" i="1"/>
  <c r="G80" i="1" s="1"/>
  <c r="M78" i="1"/>
  <c r="AV75" i="1"/>
  <c r="F75" i="1"/>
  <c r="G75" i="1" s="1"/>
  <c r="M73" i="1"/>
  <c r="F70" i="1"/>
  <c r="G70" i="1" s="1"/>
  <c r="AV60" i="1"/>
  <c r="F60" i="1"/>
  <c r="G60" i="1" s="1"/>
  <c r="M50" i="1"/>
  <c r="F45" i="1"/>
  <c r="G45" i="1" s="1"/>
  <c r="M43" i="1"/>
  <c r="F112" i="1"/>
  <c r="G112" i="1" s="1"/>
  <c r="AV107" i="1"/>
  <c r="F107" i="1"/>
  <c r="G107" i="1" s="1"/>
  <c r="M105" i="1"/>
  <c r="AV102" i="1"/>
  <c r="F102" i="1"/>
  <c r="M100" i="1"/>
  <c r="F97" i="1"/>
  <c r="AV92" i="1"/>
  <c r="F92" i="1"/>
  <c r="G92" i="1" s="1"/>
  <c r="F82" i="1"/>
  <c r="G82" i="1" s="1"/>
  <c r="S106" i="1"/>
  <c r="S98" i="1"/>
  <c r="AV98" i="1" s="1"/>
  <c r="S90" i="1"/>
  <c r="S82" i="1"/>
  <c r="AV82" i="1" s="1"/>
  <c r="S74" i="1"/>
  <c r="S66" i="1"/>
  <c r="AV66" i="1" s="1"/>
  <c r="S58" i="1"/>
  <c r="AV58" i="1" s="1"/>
  <c r="S50" i="1"/>
  <c r="AV50" i="1" s="1"/>
  <c r="S42" i="1"/>
  <c r="S34" i="1"/>
  <c r="AV34" i="1" s="1"/>
  <c r="S26" i="1"/>
  <c r="AV26" i="1" s="1"/>
  <c r="S18" i="1"/>
  <c r="AV18" i="1" s="1"/>
  <c r="S1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U112" i="1"/>
  <c r="AM112" i="1" s="1"/>
  <c r="U104" i="1"/>
  <c r="AM104" i="1" s="1"/>
  <c r="U96" i="1"/>
  <c r="AM96" i="1" s="1"/>
  <c r="U88" i="1"/>
  <c r="AM88" i="1" s="1"/>
  <c r="U80" i="1"/>
  <c r="AM80" i="1" s="1"/>
  <c r="U72" i="1"/>
  <c r="AM72" i="1" s="1"/>
  <c r="U64" i="1"/>
  <c r="AM64" i="1" s="1"/>
  <c r="U56" i="1"/>
  <c r="AM56" i="1" s="1"/>
  <c r="U48" i="1"/>
  <c r="AM48" i="1" s="1"/>
  <c r="U40" i="1"/>
  <c r="AM40" i="1" s="1"/>
  <c r="U32" i="1"/>
  <c r="AM32" i="1" s="1"/>
  <c r="U24" i="1"/>
  <c r="AM24" i="1" s="1"/>
  <c r="U16" i="1"/>
  <c r="AM16" i="1" s="1"/>
  <c r="U8" i="1"/>
  <c r="AM8" i="1" s="1"/>
  <c r="F2" i="1"/>
  <c r="AV10" i="1"/>
  <c r="F10" i="1"/>
  <c r="G10" i="1" s="1"/>
  <c r="AV95" i="1"/>
  <c r="F95" i="1"/>
  <c r="G95" i="1" s="1"/>
  <c r="F17" i="1"/>
  <c r="G17" i="1" s="1"/>
  <c r="M15" i="1"/>
  <c r="F9" i="1"/>
  <c r="G9" i="1" s="1"/>
  <c r="M7" i="1"/>
  <c r="AV37" i="1"/>
  <c r="F37" i="1"/>
  <c r="G37" i="1" s="1"/>
  <c r="M33" i="1"/>
  <c r="AV27" i="1"/>
  <c r="F27" i="1"/>
  <c r="G27" i="1" s="1"/>
  <c r="M25" i="1"/>
  <c r="AV22" i="1"/>
  <c r="F22" i="1"/>
  <c r="G22" i="1" s="1"/>
  <c r="F72" i="1"/>
  <c r="G72" i="1" s="1"/>
  <c r="M70" i="1"/>
  <c r="AV67" i="1"/>
  <c r="F67" i="1"/>
  <c r="G67" i="1" s="1"/>
  <c r="F57" i="1"/>
  <c r="G57" i="1" s="1"/>
  <c r="AV52" i="1"/>
  <c r="F52" i="1"/>
  <c r="G52" i="1" s="1"/>
  <c r="AV47" i="1"/>
  <c r="F47" i="1"/>
  <c r="G47" i="1" s="1"/>
  <c r="AV42" i="1"/>
  <c r="F42" i="1"/>
  <c r="G42" i="1" s="1"/>
  <c r="M112" i="1"/>
  <c r="F109" i="1"/>
  <c r="G109" i="1" s="1"/>
  <c r="F104" i="1"/>
  <c r="G104" i="1" s="1"/>
  <c r="AV94" i="1"/>
  <c r="F94" i="1"/>
  <c r="G94" i="1" s="1"/>
  <c r="M92" i="1"/>
  <c r="F89" i="1"/>
  <c r="G89" i="1" s="1"/>
  <c r="S2" i="1"/>
  <c r="AO2" i="1" s="1"/>
  <c r="S105" i="1"/>
  <c r="AV105" i="1" s="1"/>
  <c r="S97" i="1"/>
  <c r="AV97" i="1" s="1"/>
  <c r="S89" i="1"/>
  <c r="AV89" i="1" s="1"/>
  <c r="S81" i="1"/>
  <c r="AV81" i="1" s="1"/>
  <c r="S73" i="1"/>
  <c r="AV73" i="1" s="1"/>
  <c r="S65" i="1"/>
  <c r="AV65" i="1" s="1"/>
  <c r="S57" i="1"/>
  <c r="AV57" i="1" s="1"/>
  <c r="S49" i="1"/>
  <c r="S41" i="1"/>
  <c r="AV41" i="1" s="1"/>
  <c r="S33" i="1"/>
  <c r="AV33" i="1" s="1"/>
  <c r="S25" i="1"/>
  <c r="AV25" i="1" s="1"/>
  <c r="S17" i="1"/>
  <c r="AV17" i="1" s="1"/>
  <c r="S9" i="1"/>
  <c r="AV9" i="1" s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U111" i="1"/>
  <c r="AM111" i="1" s="1"/>
  <c r="U103" i="1"/>
  <c r="AM103" i="1" s="1"/>
  <c r="U95" i="1"/>
  <c r="AM95" i="1" s="1"/>
  <c r="U87" i="1"/>
  <c r="AM87" i="1" s="1"/>
  <c r="U79" i="1"/>
  <c r="AM79" i="1" s="1"/>
  <c r="U71" i="1"/>
  <c r="AM71" i="1" s="1"/>
  <c r="U63" i="1"/>
  <c r="AM63" i="1" s="1"/>
  <c r="U55" i="1"/>
  <c r="AM55" i="1" s="1"/>
  <c r="U47" i="1"/>
  <c r="AM47" i="1" s="1"/>
  <c r="U39" i="1"/>
  <c r="AM39" i="1" s="1"/>
  <c r="U31" i="1"/>
  <c r="AM31" i="1" s="1"/>
  <c r="U23" i="1"/>
  <c r="AM23" i="1" s="1"/>
  <c r="U15" i="1"/>
  <c r="AM15" i="1" s="1"/>
  <c r="U7" i="1"/>
  <c r="AM7" i="1" s="1"/>
  <c r="AV90" i="1"/>
  <c r="F90" i="1"/>
  <c r="AV14" i="1"/>
  <c r="F14" i="1"/>
  <c r="AV6" i="1"/>
  <c r="F6" i="1"/>
  <c r="F32" i="1"/>
  <c r="G32" i="1" s="1"/>
  <c r="M22" i="1"/>
  <c r="AV77" i="1"/>
  <c r="F77" i="1"/>
  <c r="G77" i="1" s="1"/>
  <c r="M72" i="1"/>
  <c r="AV62" i="1"/>
  <c r="F62" i="1"/>
  <c r="G62" i="1" s="1"/>
  <c r="AV49" i="1"/>
  <c r="F49" i="1"/>
  <c r="G49" i="1" s="1"/>
  <c r="M42" i="1"/>
  <c r="AV39" i="1"/>
  <c r="F39" i="1"/>
  <c r="G39" i="1" s="1"/>
  <c r="M104" i="1"/>
  <c r="AV99" i="1"/>
  <c r="F99" i="1"/>
  <c r="G99" i="1" s="1"/>
  <c r="M94" i="1"/>
  <c r="AV84" i="1"/>
  <c r="F84" i="1"/>
  <c r="G84" i="1" s="1"/>
  <c r="S112" i="1"/>
  <c r="AV112" i="1" s="1"/>
  <c r="S104" i="1"/>
  <c r="AV104" i="1" s="1"/>
  <c r="S96" i="1"/>
  <c r="S88" i="1"/>
  <c r="AV88" i="1" s="1"/>
  <c r="S80" i="1"/>
  <c r="AV80" i="1" s="1"/>
  <c r="S72" i="1"/>
  <c r="AV72" i="1" s="1"/>
  <c r="S64" i="1"/>
  <c r="S56" i="1"/>
  <c r="AV56" i="1" s="1"/>
  <c r="S48" i="1"/>
  <c r="AV48" i="1" s="1"/>
  <c r="S40" i="1"/>
  <c r="AV40" i="1" s="1"/>
  <c r="S32" i="1"/>
  <c r="AV32" i="1" s="1"/>
  <c r="S24" i="1"/>
  <c r="S16" i="1"/>
  <c r="AV16" i="1" s="1"/>
  <c r="S8" i="1"/>
  <c r="AV8" i="1" s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AV28" i="1"/>
  <c r="F28" i="1"/>
  <c r="G28" i="1" s="1"/>
  <c r="AV53" i="1"/>
  <c r="F53" i="1"/>
  <c r="G53" i="1" s="1"/>
  <c r="AV85" i="1"/>
  <c r="F85" i="1"/>
  <c r="M17" i="1"/>
  <c r="AV11" i="1"/>
  <c r="F11" i="1"/>
  <c r="G11" i="1" s="1"/>
  <c r="M9" i="1"/>
  <c r="AV3" i="1"/>
  <c r="F3" i="1"/>
  <c r="G3" i="1" s="1"/>
  <c r="F29" i="1"/>
  <c r="G29" i="1" s="1"/>
  <c r="AV29" i="1"/>
  <c r="AV24" i="1"/>
  <c r="F24" i="1"/>
  <c r="G24" i="1" s="1"/>
  <c r="AV19" i="1"/>
  <c r="F19" i="1"/>
  <c r="G19" i="1" s="1"/>
  <c r="AV79" i="1"/>
  <c r="F79" i="1"/>
  <c r="G79" i="1" s="1"/>
  <c r="AV74" i="1"/>
  <c r="F74" i="1"/>
  <c r="G74" i="1" s="1"/>
  <c r="AV69" i="1"/>
  <c r="F69" i="1"/>
  <c r="G69" i="1" s="1"/>
  <c r="M67" i="1"/>
  <c r="AV64" i="1"/>
  <c r="F64" i="1"/>
  <c r="G64" i="1" s="1"/>
  <c r="M62" i="1"/>
  <c r="F59" i="1"/>
  <c r="G59" i="1" s="1"/>
  <c r="M57" i="1"/>
  <c r="AV54" i="1"/>
  <c r="F54" i="1"/>
  <c r="G54" i="1" s="1"/>
  <c r="AV44" i="1"/>
  <c r="F44" i="1"/>
  <c r="G44" i="1" s="1"/>
  <c r="AV111" i="1"/>
  <c r="F111" i="1"/>
  <c r="G111" i="1" s="1"/>
  <c r="AV106" i="1"/>
  <c r="F106" i="1"/>
  <c r="G106" i="1" s="1"/>
  <c r="AV101" i="1"/>
  <c r="F101" i="1"/>
  <c r="G101" i="1" s="1"/>
  <c r="AV96" i="1"/>
  <c r="F96" i="1"/>
  <c r="G96" i="1" s="1"/>
  <c r="AV91" i="1"/>
  <c r="F91" i="1"/>
  <c r="G91" i="1" s="1"/>
  <c r="M89" i="1"/>
  <c r="AV86" i="1"/>
  <c r="F86" i="1"/>
  <c r="G86" i="1" s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Q34" i="1"/>
  <c r="Q21" i="1"/>
  <c r="Q13" i="1"/>
  <c r="Q5" i="1"/>
  <c r="Q36" i="1"/>
  <c r="Q26" i="1"/>
  <c r="Q42" i="1"/>
  <c r="Q28" i="1"/>
  <c r="Q18" i="1"/>
  <c r="Q33" i="1"/>
  <c r="Q30" i="1"/>
  <c r="Q20" i="1"/>
  <c r="Q17" i="1"/>
  <c r="Q37" i="1"/>
  <c r="Q32" i="1"/>
  <c r="Q58" i="1"/>
  <c r="Q3" i="1"/>
  <c r="Q29" i="1"/>
  <c r="Q24" i="1"/>
  <c r="M11" i="1"/>
  <c r="M3" i="1"/>
  <c r="M30" i="1"/>
  <c r="Q38" i="1"/>
  <c r="Q22" i="1"/>
  <c r="M40" i="1"/>
  <c r="M96" i="1"/>
  <c r="M32" i="1"/>
  <c r="M76" i="1"/>
  <c r="M60" i="1"/>
  <c r="M44" i="1"/>
  <c r="M98" i="1"/>
  <c r="Q101" i="1"/>
  <c r="Q89" i="1"/>
  <c r="M14" i="1"/>
  <c r="Q23" i="1"/>
  <c r="AI2" i="1"/>
  <c r="M10" i="1"/>
  <c r="M36" i="1"/>
  <c r="M20" i="1"/>
  <c r="Q10" i="1"/>
  <c r="Q27" i="1"/>
  <c r="Q19" i="1"/>
  <c r="M80" i="1"/>
  <c r="M64" i="1"/>
  <c r="M48" i="1"/>
  <c r="M39" i="1"/>
  <c r="Q62" i="1"/>
  <c r="M102" i="1"/>
  <c r="M84" i="1"/>
  <c r="Q82" i="1"/>
  <c r="M6" i="1"/>
  <c r="Q74" i="1"/>
  <c r="M19" i="1"/>
  <c r="M12" i="1"/>
  <c r="M4" i="1"/>
  <c r="M24" i="1"/>
  <c r="M68" i="1"/>
  <c r="M52" i="1"/>
  <c r="Q54" i="1"/>
  <c r="M106" i="1"/>
  <c r="M90" i="1"/>
  <c r="M88" i="1"/>
  <c r="Q109" i="1"/>
  <c r="Q86" i="1"/>
  <c r="F284" i="2"/>
  <c r="F513" i="2"/>
  <c r="F512" i="2"/>
  <c r="F248" i="2"/>
  <c r="F263" i="2"/>
  <c r="F257" i="2"/>
  <c r="F266" i="2"/>
  <c r="F289" i="2"/>
  <c r="F321" i="2"/>
  <c r="F344" i="2"/>
  <c r="F373" i="2"/>
  <c r="F372" i="2"/>
  <c r="F405" i="2"/>
  <c r="F404" i="2"/>
  <c r="F437" i="2"/>
  <c r="F436" i="2"/>
  <c r="F469" i="2"/>
  <c r="F468" i="2"/>
  <c r="F501" i="2"/>
  <c r="F500" i="2"/>
  <c r="F533" i="2"/>
  <c r="F532" i="2"/>
  <c r="F572" i="2"/>
  <c r="F259" i="2"/>
  <c r="F361" i="2"/>
  <c r="F360" i="2"/>
  <c r="F393" i="2"/>
  <c r="F392" i="2"/>
  <c r="F425" i="2"/>
  <c r="F424" i="2"/>
  <c r="F457" i="2"/>
  <c r="F456" i="2"/>
  <c r="F489" i="2"/>
  <c r="F488" i="2"/>
  <c r="F521" i="2"/>
  <c r="F520" i="2"/>
  <c r="F560" i="2"/>
  <c r="F385" i="2"/>
  <c r="F384" i="2"/>
  <c r="F272" i="2"/>
  <c r="F304" i="2"/>
  <c r="F336" i="2"/>
  <c r="F381" i="2"/>
  <c r="F380" i="2"/>
  <c r="F413" i="2"/>
  <c r="F412" i="2"/>
  <c r="F445" i="2"/>
  <c r="F444" i="2"/>
  <c r="F477" i="2"/>
  <c r="F476" i="2"/>
  <c r="F509" i="2"/>
  <c r="F508" i="2"/>
  <c r="F541" i="2"/>
  <c r="F540" i="2"/>
  <c r="F237" i="2"/>
  <c r="F241" i="2"/>
  <c r="F268" i="2"/>
  <c r="F300" i="2"/>
  <c r="F332" i="2"/>
  <c r="F369" i="2"/>
  <c r="F368" i="2"/>
  <c r="F401" i="2"/>
  <c r="F400" i="2"/>
  <c r="F433" i="2"/>
  <c r="F432" i="2"/>
  <c r="F465" i="2"/>
  <c r="F464" i="2"/>
  <c r="F497" i="2"/>
  <c r="F496" i="2"/>
  <c r="F529" i="2"/>
  <c r="F528" i="2"/>
  <c r="F568" i="2"/>
  <c r="F250" i="2"/>
  <c r="F279" i="2"/>
  <c r="F357" i="2"/>
  <c r="F356" i="2"/>
  <c r="F389" i="2"/>
  <c r="F388" i="2"/>
  <c r="F421" i="2"/>
  <c r="F420" i="2"/>
  <c r="F453" i="2"/>
  <c r="F452" i="2"/>
  <c r="F485" i="2"/>
  <c r="F484" i="2"/>
  <c r="F517" i="2"/>
  <c r="F516" i="2"/>
  <c r="F549" i="2"/>
  <c r="F548" i="2"/>
  <c r="F556" i="2"/>
  <c r="F349" i="2"/>
  <c r="F348" i="2"/>
  <c r="F417" i="2"/>
  <c r="F416" i="2"/>
  <c r="F449" i="2"/>
  <c r="F448" i="2"/>
  <c r="F481" i="2"/>
  <c r="F480" i="2"/>
  <c r="F545" i="2"/>
  <c r="F544" i="2"/>
  <c r="F275" i="2"/>
  <c r="F377" i="2"/>
  <c r="F376" i="2"/>
  <c r="F409" i="2"/>
  <c r="F408" i="2"/>
  <c r="F441" i="2"/>
  <c r="F440" i="2"/>
  <c r="F473" i="2"/>
  <c r="F472" i="2"/>
  <c r="F505" i="2"/>
  <c r="F504" i="2"/>
  <c r="F537" i="2"/>
  <c r="F536" i="2"/>
  <c r="F576" i="2"/>
  <c r="F274" i="2"/>
  <c r="F353" i="2"/>
  <c r="F352" i="2"/>
  <c r="F365" i="2"/>
  <c r="F364" i="2"/>
  <c r="F397" i="2"/>
  <c r="F396" i="2"/>
  <c r="F429" i="2"/>
  <c r="F428" i="2"/>
  <c r="F461" i="2"/>
  <c r="F460" i="2"/>
  <c r="F493" i="2"/>
  <c r="F492" i="2"/>
  <c r="F525" i="2"/>
  <c r="F524" i="2"/>
  <c r="Q108" i="1"/>
  <c r="Q104" i="1"/>
  <c r="Q100" i="1"/>
  <c r="Q96" i="1"/>
  <c r="Q92" i="1"/>
  <c r="Q88" i="1"/>
  <c r="Q84" i="1"/>
  <c r="Q111" i="1"/>
  <c r="Q107" i="1"/>
  <c r="Q103" i="1"/>
  <c r="Q99" i="1"/>
  <c r="Q95" i="1"/>
  <c r="Q91" i="1"/>
  <c r="Q83" i="1"/>
  <c r="Q98" i="1"/>
  <c r="Q94" i="1"/>
  <c r="Q81" i="1"/>
  <c r="Q77" i="1"/>
  <c r="Q69" i="1"/>
  <c r="Q65" i="1"/>
  <c r="Q61" i="1"/>
  <c r="Q57" i="1"/>
  <c r="Q53" i="1"/>
  <c r="Q49" i="1"/>
  <c r="Q45" i="1"/>
  <c r="Q41" i="1"/>
  <c r="Q80" i="1"/>
  <c r="Q76" i="1"/>
  <c r="Q72" i="1"/>
  <c r="Q68" i="1"/>
  <c r="Q64" i="1"/>
  <c r="Q60" i="1"/>
  <c r="Q56" i="1"/>
  <c r="Q52" i="1"/>
  <c r="Q48" i="1"/>
  <c r="Q44" i="1"/>
  <c r="Q40" i="1"/>
  <c r="Q79" i="1"/>
  <c r="Q75" i="1"/>
  <c r="Q71" i="1"/>
  <c r="Q67" i="1"/>
  <c r="Q63" i="1"/>
  <c r="Q59" i="1"/>
  <c r="Q55" i="1"/>
  <c r="Q51" i="1"/>
  <c r="Q47" i="1"/>
  <c r="Q43" i="1"/>
  <c r="Q39" i="1"/>
  <c r="AR2" i="1"/>
  <c r="AS2" i="1"/>
  <c r="M2" i="1"/>
  <c r="AC21" i="1"/>
  <c r="AC18" i="1"/>
  <c r="AC3" i="1"/>
  <c r="AC101" i="1"/>
  <c r="AC74" i="1"/>
  <c r="AC108" i="1"/>
  <c r="AC107" i="1"/>
  <c r="AC98" i="1"/>
  <c r="AC57" i="1"/>
  <c r="AC68" i="1"/>
  <c r="AC79" i="1"/>
  <c r="AC47" i="1"/>
  <c r="AC13" i="1"/>
  <c r="AC33" i="1"/>
  <c r="AC29" i="1"/>
  <c r="AC89" i="1"/>
  <c r="AC10" i="1"/>
  <c r="AC62" i="1"/>
  <c r="AC54" i="1"/>
  <c r="AC104" i="1"/>
  <c r="AC103" i="1"/>
  <c r="AC94" i="1"/>
  <c r="AC53" i="1"/>
  <c r="AC64" i="1"/>
  <c r="AC75" i="1"/>
  <c r="AC43" i="1"/>
  <c r="AC5" i="1"/>
  <c r="AC30" i="1"/>
  <c r="AC24" i="1"/>
  <c r="AC100" i="1"/>
  <c r="AC99" i="1"/>
  <c r="AC81" i="1"/>
  <c r="AC49" i="1"/>
  <c r="AC60" i="1"/>
  <c r="AC71" i="1"/>
  <c r="AC39" i="1"/>
  <c r="AC36" i="1"/>
  <c r="AC20" i="1"/>
  <c r="AC23" i="1"/>
  <c r="AC27" i="1"/>
  <c r="AC96" i="1"/>
  <c r="AC95" i="1"/>
  <c r="AC77" i="1"/>
  <c r="AC45" i="1"/>
  <c r="AC56" i="1"/>
  <c r="AC67" i="1"/>
  <c r="AC26" i="1"/>
  <c r="AC17" i="1"/>
  <c r="AC19" i="1"/>
  <c r="AC92" i="1"/>
  <c r="AC91" i="1"/>
  <c r="AC41" i="1"/>
  <c r="AC52" i="1"/>
  <c r="AC63" i="1"/>
  <c r="AC42" i="1"/>
  <c r="AC37" i="1"/>
  <c r="AC109" i="1"/>
  <c r="AC88" i="1"/>
  <c r="AC69" i="1"/>
  <c r="AC80" i="1"/>
  <c r="AC48" i="1"/>
  <c r="AC59" i="1"/>
  <c r="AC32" i="1"/>
  <c r="AC38" i="1"/>
  <c r="AC82" i="1"/>
  <c r="AC86" i="1"/>
  <c r="AC84" i="1"/>
  <c r="AC83" i="1"/>
  <c r="AC65" i="1"/>
  <c r="AC76" i="1"/>
  <c r="AC44" i="1"/>
  <c r="AC55" i="1"/>
  <c r="AC34" i="1"/>
  <c r="AC28" i="1"/>
  <c r="AC58" i="1"/>
  <c r="AC22" i="1"/>
  <c r="AC111" i="1"/>
  <c r="AC61" i="1"/>
  <c r="AC72" i="1"/>
  <c r="AC40" i="1"/>
  <c r="AC51" i="1"/>
  <c r="Q11" i="1" l="1"/>
  <c r="Q12" i="1"/>
  <c r="AF11" i="1"/>
  <c r="G14" i="1"/>
  <c r="Q14" i="1"/>
  <c r="Q9" i="1"/>
  <c r="Q2" i="1"/>
  <c r="AG2" i="1" s="1"/>
  <c r="G2" i="1"/>
  <c r="G78" i="1"/>
  <c r="Q78" i="1"/>
  <c r="G7" i="1"/>
  <c r="Q7" i="1"/>
  <c r="G85" i="1"/>
  <c r="Q85" i="1"/>
  <c r="AV2" i="1"/>
  <c r="Q8" i="1"/>
  <c r="Q110" i="1"/>
  <c r="Q112" i="1"/>
  <c r="Q70" i="1"/>
  <c r="Q106" i="1"/>
  <c r="G90" i="1"/>
  <c r="Q90" i="1"/>
  <c r="G102" i="1"/>
  <c r="Q102" i="1"/>
  <c r="Q93" i="1"/>
  <c r="Q50" i="1"/>
  <c r="G25" i="1"/>
  <c r="Q25" i="1"/>
  <c r="Q4" i="1"/>
  <c r="G15" i="1"/>
  <c r="Q15" i="1"/>
  <c r="G31" i="1"/>
  <c r="Q31" i="1"/>
  <c r="G66" i="1"/>
  <c r="Q66" i="1"/>
  <c r="Q87" i="1"/>
  <c r="Q105" i="1"/>
  <c r="AU105" i="1" s="1"/>
  <c r="Q16" i="1"/>
  <c r="G97" i="1"/>
  <c r="Q97" i="1"/>
  <c r="G46" i="1"/>
  <c r="Q46" i="1"/>
  <c r="Q73" i="1"/>
  <c r="Q35" i="1"/>
  <c r="G6" i="1"/>
  <c r="Q6" i="1"/>
  <c r="AN2" i="1"/>
  <c r="AT51" i="1"/>
  <c r="AT40" i="1"/>
  <c r="AT72" i="1"/>
  <c r="AT61" i="1"/>
  <c r="AT111" i="1"/>
  <c r="AT22" i="1"/>
  <c r="AT58" i="1"/>
  <c r="AT28" i="1"/>
  <c r="AT34" i="1"/>
  <c r="AT55" i="1"/>
  <c r="AT44" i="1"/>
  <c r="AT76" i="1"/>
  <c r="AT65" i="1"/>
  <c r="AT83" i="1"/>
  <c r="AT84" i="1"/>
  <c r="AT86" i="1"/>
  <c r="AT82" i="1"/>
  <c r="AT38" i="1"/>
  <c r="AT32" i="1"/>
  <c r="AT59" i="1"/>
  <c r="AT48" i="1"/>
  <c r="AT80" i="1"/>
  <c r="AT69" i="1"/>
  <c r="AT88" i="1"/>
  <c r="AT109" i="1"/>
  <c r="AT37" i="1"/>
  <c r="AT42" i="1"/>
  <c r="AT63" i="1"/>
  <c r="AT52" i="1"/>
  <c r="AT41" i="1"/>
  <c r="AT91" i="1"/>
  <c r="AT92" i="1"/>
  <c r="AT19" i="1"/>
  <c r="AT17" i="1"/>
  <c r="AT26" i="1"/>
  <c r="AT67" i="1"/>
  <c r="AT56" i="1"/>
  <c r="AT45" i="1"/>
  <c r="AT77" i="1"/>
  <c r="AT95" i="1"/>
  <c r="AT96" i="1"/>
  <c r="AT27" i="1"/>
  <c r="AT23" i="1"/>
  <c r="AT20" i="1"/>
  <c r="AT36" i="1"/>
  <c r="AT39" i="1"/>
  <c r="AT71" i="1"/>
  <c r="AT60" i="1"/>
  <c r="AT49" i="1"/>
  <c r="AT81" i="1"/>
  <c r="AT99" i="1"/>
  <c r="AT100" i="1"/>
  <c r="AT24" i="1"/>
  <c r="AT30" i="1"/>
  <c r="AT5" i="1"/>
  <c r="AT43" i="1"/>
  <c r="AT75" i="1"/>
  <c r="AT64" i="1"/>
  <c r="AT53" i="1"/>
  <c r="AT94" i="1"/>
  <c r="AT103" i="1"/>
  <c r="AT104" i="1"/>
  <c r="AT54" i="1"/>
  <c r="AT62" i="1"/>
  <c r="AT10" i="1"/>
  <c r="AT89" i="1"/>
  <c r="AT29" i="1"/>
  <c r="AT33" i="1"/>
  <c r="AT13" i="1"/>
  <c r="AT47" i="1"/>
  <c r="AT79" i="1"/>
  <c r="AT68" i="1"/>
  <c r="AT57" i="1"/>
  <c r="AT98" i="1"/>
  <c r="AT107" i="1"/>
  <c r="AT108" i="1"/>
  <c r="AT74" i="1"/>
  <c r="AT101" i="1"/>
  <c r="AT3" i="1"/>
  <c r="AT18" i="1"/>
  <c r="AT21" i="1"/>
  <c r="AU51" i="1"/>
  <c r="AU40" i="1"/>
  <c r="AU72" i="1"/>
  <c r="AU61" i="1"/>
  <c r="AU110" i="1"/>
  <c r="AU111" i="1"/>
  <c r="AU112" i="1"/>
  <c r="AU22" i="1"/>
  <c r="AU58" i="1"/>
  <c r="AU28" i="1"/>
  <c r="AU34" i="1"/>
  <c r="AU55" i="1"/>
  <c r="AU44" i="1"/>
  <c r="AU76" i="1"/>
  <c r="AU65" i="1"/>
  <c r="AU83" i="1"/>
  <c r="AU84" i="1"/>
  <c r="AU86" i="1"/>
  <c r="AU82" i="1"/>
  <c r="AU70" i="1"/>
  <c r="AU38" i="1"/>
  <c r="AU32" i="1"/>
  <c r="AU106" i="1"/>
  <c r="AU59" i="1"/>
  <c r="AU48" i="1"/>
  <c r="AU80" i="1"/>
  <c r="AU69" i="1"/>
  <c r="AU87" i="1"/>
  <c r="AU88" i="1"/>
  <c r="AU109" i="1"/>
  <c r="AU93" i="1"/>
  <c r="AU50" i="1"/>
  <c r="AU37" i="1"/>
  <c r="AU42" i="1"/>
  <c r="AU63" i="1"/>
  <c r="AU52" i="1"/>
  <c r="AU41" i="1"/>
  <c r="AU73" i="1"/>
  <c r="AU91" i="1"/>
  <c r="AU92" i="1"/>
  <c r="AU19" i="1"/>
  <c r="AU17" i="1"/>
  <c r="AU26" i="1"/>
  <c r="AU67" i="1"/>
  <c r="AU56" i="1"/>
  <c r="AU45" i="1"/>
  <c r="AU77" i="1"/>
  <c r="AU95" i="1"/>
  <c r="AU96" i="1"/>
  <c r="AU27" i="1"/>
  <c r="AU23" i="1"/>
  <c r="AU20" i="1"/>
  <c r="AU36" i="1"/>
  <c r="AU39" i="1"/>
  <c r="AU71" i="1"/>
  <c r="AU60" i="1"/>
  <c r="AU49" i="1"/>
  <c r="AU81" i="1"/>
  <c r="AU99" i="1"/>
  <c r="AU100" i="1"/>
  <c r="AU35" i="1"/>
  <c r="AU24" i="1"/>
  <c r="AU30" i="1"/>
  <c r="AU5" i="1"/>
  <c r="AU43" i="1"/>
  <c r="AU75" i="1"/>
  <c r="AU64" i="1"/>
  <c r="AU53" i="1"/>
  <c r="AU94" i="1"/>
  <c r="AU103" i="1"/>
  <c r="AU104" i="1"/>
  <c r="AU54" i="1"/>
  <c r="AU62" i="1"/>
  <c r="AU10" i="1"/>
  <c r="AU89" i="1"/>
  <c r="AU29" i="1"/>
  <c r="AU33" i="1"/>
  <c r="AU13" i="1"/>
  <c r="AU47" i="1"/>
  <c r="AU79" i="1"/>
  <c r="AU68" i="1"/>
  <c r="AU57" i="1"/>
  <c r="AU98" i="1"/>
  <c r="AU107" i="1"/>
  <c r="AU108" i="1"/>
  <c r="AU74" i="1"/>
  <c r="AU101" i="1"/>
  <c r="AU3" i="1"/>
  <c r="AU18" i="1"/>
  <c r="AU21" i="1"/>
  <c r="AL47" i="1"/>
  <c r="AL79" i="1"/>
  <c r="AL68" i="1"/>
  <c r="AL57" i="1"/>
  <c r="AL98" i="1"/>
  <c r="AL107" i="1"/>
  <c r="AL108" i="1"/>
  <c r="AL74" i="1"/>
  <c r="AL62" i="1"/>
  <c r="AL10" i="1"/>
  <c r="AL3" i="1"/>
  <c r="AL17" i="1"/>
  <c r="AL26" i="1"/>
  <c r="AL51" i="1"/>
  <c r="AL40" i="1"/>
  <c r="AL72" i="1"/>
  <c r="AL61" i="1"/>
  <c r="AL111" i="1"/>
  <c r="AL23" i="1"/>
  <c r="AL58" i="1"/>
  <c r="AL20" i="1"/>
  <c r="AL28" i="1"/>
  <c r="AL36" i="1"/>
  <c r="AL55" i="1"/>
  <c r="AL44" i="1"/>
  <c r="AL76" i="1"/>
  <c r="AL65" i="1"/>
  <c r="AL83" i="1"/>
  <c r="AL84" i="1"/>
  <c r="AL86" i="1"/>
  <c r="AL34" i="1"/>
  <c r="AL59" i="1"/>
  <c r="AL48" i="1"/>
  <c r="AL80" i="1"/>
  <c r="AL69" i="1"/>
  <c r="AL88" i="1"/>
  <c r="AL109" i="1"/>
  <c r="AL82" i="1"/>
  <c r="AL89" i="1"/>
  <c r="AL24" i="1"/>
  <c r="AL32" i="1"/>
  <c r="AL30" i="1"/>
  <c r="AL63" i="1"/>
  <c r="AL52" i="1"/>
  <c r="AL41" i="1"/>
  <c r="AL91" i="1"/>
  <c r="AL92" i="1"/>
  <c r="AL101" i="1"/>
  <c r="AL5" i="1"/>
  <c r="AL67" i="1"/>
  <c r="AL56" i="1"/>
  <c r="AL45" i="1"/>
  <c r="AL77" i="1"/>
  <c r="AL95" i="1"/>
  <c r="AL96" i="1"/>
  <c r="AL19" i="1"/>
  <c r="AL37" i="1"/>
  <c r="AL42" i="1"/>
  <c r="AL13" i="1"/>
  <c r="AL39" i="1"/>
  <c r="AL71" i="1"/>
  <c r="AL60" i="1"/>
  <c r="AL49" i="1"/>
  <c r="AL81" i="1"/>
  <c r="AL99" i="1"/>
  <c r="AL100" i="1"/>
  <c r="AL27" i="1"/>
  <c r="AL22" i="1"/>
  <c r="AL29" i="1"/>
  <c r="AL33" i="1"/>
  <c r="AL43" i="1"/>
  <c r="AL75" i="1"/>
  <c r="AL64" i="1"/>
  <c r="AL53" i="1"/>
  <c r="AL94" i="1"/>
  <c r="AL103" i="1"/>
  <c r="AL104" i="1"/>
  <c r="AL54" i="1"/>
  <c r="AL38" i="1"/>
  <c r="AL18" i="1"/>
  <c r="AL21" i="1"/>
  <c r="AF47" i="1"/>
  <c r="AF79" i="1"/>
  <c r="AF68" i="1"/>
  <c r="AF57" i="1"/>
  <c r="AF98" i="1"/>
  <c r="AF107" i="1"/>
  <c r="AF108" i="1"/>
  <c r="AF74" i="1"/>
  <c r="AF62" i="1"/>
  <c r="AF10" i="1"/>
  <c r="AF3" i="1"/>
  <c r="AF17" i="1"/>
  <c r="AF26" i="1"/>
  <c r="AF51" i="1"/>
  <c r="AF40" i="1"/>
  <c r="AF72" i="1"/>
  <c r="AF61" i="1"/>
  <c r="AF110" i="1"/>
  <c r="AF111" i="1"/>
  <c r="AF112" i="1"/>
  <c r="AF23" i="1"/>
  <c r="AF58" i="1"/>
  <c r="AF20" i="1"/>
  <c r="AF28" i="1"/>
  <c r="AF36" i="1"/>
  <c r="AF55" i="1"/>
  <c r="AF44" i="1"/>
  <c r="AF76" i="1"/>
  <c r="AF65" i="1"/>
  <c r="AF83" i="1"/>
  <c r="AF84" i="1"/>
  <c r="AF86" i="1"/>
  <c r="AF34" i="1"/>
  <c r="AF59" i="1"/>
  <c r="AF48" i="1"/>
  <c r="AF80" i="1"/>
  <c r="AF69" i="1"/>
  <c r="AF87" i="1"/>
  <c r="AF88" i="1"/>
  <c r="AF109" i="1"/>
  <c r="AF82" i="1"/>
  <c r="AF89" i="1"/>
  <c r="AF24" i="1"/>
  <c r="AF32" i="1"/>
  <c r="AF30" i="1"/>
  <c r="AF106" i="1"/>
  <c r="AF63" i="1"/>
  <c r="AF52" i="1"/>
  <c r="AF41" i="1"/>
  <c r="AF73" i="1"/>
  <c r="AF91" i="1"/>
  <c r="AF92" i="1"/>
  <c r="AF93" i="1"/>
  <c r="AF101" i="1"/>
  <c r="AF5" i="1"/>
  <c r="AF67" i="1"/>
  <c r="AF56" i="1"/>
  <c r="AF45" i="1"/>
  <c r="AF77" i="1"/>
  <c r="AF95" i="1"/>
  <c r="AF96" i="1"/>
  <c r="AF19" i="1"/>
  <c r="AF50" i="1"/>
  <c r="AF37" i="1"/>
  <c r="AF42" i="1"/>
  <c r="AF13" i="1"/>
  <c r="AF39" i="1"/>
  <c r="AF71" i="1"/>
  <c r="AF60" i="1"/>
  <c r="AF49" i="1"/>
  <c r="AF81" i="1"/>
  <c r="AF99" i="1"/>
  <c r="AF100" i="1"/>
  <c r="AK2" i="1"/>
  <c r="AF27" i="1"/>
  <c r="AF70" i="1"/>
  <c r="AF22" i="1"/>
  <c r="AF29" i="1"/>
  <c r="AF33" i="1"/>
  <c r="AF43" i="1"/>
  <c r="AF75" i="1"/>
  <c r="AF64" i="1"/>
  <c r="AF53" i="1"/>
  <c r="AF94" i="1"/>
  <c r="AF103" i="1"/>
  <c r="AF104" i="1"/>
  <c r="AF54" i="1"/>
  <c r="AF35" i="1"/>
  <c r="AF38" i="1"/>
  <c r="AF18" i="1"/>
  <c r="AF21" i="1"/>
  <c r="AJ2" i="1"/>
  <c r="AH2" i="1"/>
  <c r="AC11" i="1"/>
  <c r="AC12" i="1"/>
  <c r="AC110" i="1"/>
  <c r="AC93" i="1"/>
  <c r="AC31" i="1"/>
  <c r="AC78" i="1"/>
  <c r="AC112" i="1"/>
  <c r="AC50" i="1"/>
  <c r="AC46" i="1"/>
  <c r="AC70" i="1"/>
  <c r="AC66" i="1"/>
  <c r="AC73" i="1"/>
  <c r="AC7" i="1"/>
  <c r="AC106" i="1"/>
  <c r="AC25" i="1"/>
  <c r="AC87" i="1"/>
  <c r="AC35" i="1"/>
  <c r="AC14" i="1"/>
  <c r="AC4" i="1"/>
  <c r="AC105" i="1"/>
  <c r="AC9" i="1"/>
  <c r="AC85" i="1"/>
  <c r="AC90" i="1"/>
  <c r="AC16" i="1"/>
  <c r="AC6" i="1"/>
  <c r="AC15" i="1"/>
  <c r="AC8" i="1"/>
  <c r="AC102" i="1"/>
  <c r="AC97" i="1"/>
  <c r="AT11" i="1" l="1"/>
  <c r="AL11" i="1"/>
  <c r="AF105" i="1"/>
  <c r="AU11" i="1"/>
  <c r="AT12" i="1"/>
  <c r="AL12" i="1"/>
  <c r="AU12" i="1"/>
  <c r="AF12" i="1"/>
  <c r="AT97" i="1"/>
  <c r="AL97" i="1"/>
  <c r="AT102" i="1"/>
  <c r="AL102" i="1"/>
  <c r="AT8" i="1"/>
  <c r="AL8" i="1"/>
  <c r="AT15" i="1"/>
  <c r="AL15" i="1"/>
  <c r="AT2" i="1"/>
  <c r="AL2" i="1"/>
  <c r="AT6" i="1"/>
  <c r="AL6" i="1"/>
  <c r="AT16" i="1"/>
  <c r="AL16" i="1"/>
  <c r="AT90" i="1"/>
  <c r="AL90" i="1"/>
  <c r="AT85" i="1"/>
  <c r="AL85" i="1"/>
  <c r="AL9" i="1"/>
  <c r="AT9" i="1"/>
  <c r="AL105" i="1"/>
  <c r="AT105" i="1"/>
  <c r="AT4" i="1"/>
  <c r="AL4" i="1"/>
  <c r="AT14" i="1"/>
  <c r="AL14" i="1"/>
  <c r="AL35" i="1"/>
  <c r="AT35" i="1"/>
  <c r="AT87" i="1"/>
  <c r="AL87" i="1"/>
  <c r="AL25" i="1"/>
  <c r="AT25" i="1"/>
  <c r="AT106" i="1"/>
  <c r="AL106" i="1"/>
  <c r="AT7" i="1"/>
  <c r="AL7" i="1"/>
  <c r="AL73" i="1"/>
  <c r="AT73" i="1"/>
  <c r="AL66" i="1"/>
  <c r="AT66" i="1"/>
  <c r="AT70" i="1"/>
  <c r="AL70" i="1"/>
  <c r="AL46" i="1"/>
  <c r="AT46" i="1"/>
  <c r="AL50" i="1"/>
  <c r="AT50" i="1"/>
  <c r="AL112" i="1"/>
  <c r="AT112" i="1"/>
  <c r="AT78" i="1"/>
  <c r="AL78" i="1"/>
  <c r="AL31" i="1"/>
  <c r="AT31" i="1"/>
  <c r="AT93" i="1"/>
  <c r="AL93" i="1"/>
  <c r="AT110" i="1"/>
  <c r="AL110" i="1"/>
  <c r="AU97" i="1"/>
  <c r="AF97" i="1"/>
  <c r="AF102" i="1"/>
  <c r="AU102" i="1"/>
  <c r="AF8" i="1"/>
  <c r="AU8" i="1"/>
  <c r="AF15" i="1"/>
  <c r="AU15" i="1"/>
  <c r="AU2" i="1"/>
  <c r="AF2" i="1"/>
  <c r="AF6" i="1"/>
  <c r="AU6" i="1"/>
  <c r="AU16" i="1"/>
  <c r="AF16" i="1"/>
  <c r="AU90" i="1"/>
  <c r="AF90" i="1"/>
  <c r="AF85" i="1"/>
  <c r="AU85" i="1"/>
  <c r="AF9" i="1"/>
  <c r="AU9" i="1"/>
  <c r="AU4" i="1"/>
  <c r="AF4" i="1"/>
  <c r="AF14" i="1"/>
  <c r="AU14" i="1"/>
  <c r="AF25" i="1"/>
  <c r="AU25" i="1"/>
  <c r="AF7" i="1"/>
  <c r="AU7" i="1"/>
  <c r="AU66" i="1"/>
  <c r="AF66" i="1"/>
  <c r="AF46" i="1"/>
  <c r="AU46" i="1"/>
  <c r="AF78" i="1"/>
  <c r="AU78" i="1"/>
  <c r="AF31" i="1"/>
  <c r="AU31" i="1"/>
</calcChain>
</file>

<file path=xl/sharedStrings.xml><?xml version="1.0" encoding="utf-8"?>
<sst xmlns="http://schemas.openxmlformats.org/spreadsheetml/2006/main" count="76" uniqueCount="62">
  <si>
    <t>L1D[mm]</t>
  </si>
  <si>
    <t>L/Dreg</t>
  </si>
  <si>
    <t>dT[K]</t>
  </si>
  <si>
    <t>f[Hz]</t>
  </si>
  <si>
    <t>U_CB[-]</t>
  </si>
  <si>
    <t>Qc[W]</t>
  </si>
  <si>
    <t>Wpump[W]</t>
  </si>
  <si>
    <t>D [m]</t>
  </si>
  <si>
    <t>L [m]</t>
  </si>
  <si>
    <t>m [kg]</t>
  </si>
  <si>
    <t>d [m]</t>
  </si>
  <si>
    <t>mf [kg/s]</t>
  </si>
  <si>
    <t>c_B_l</t>
  </si>
  <si>
    <t>c_B_h</t>
  </si>
  <si>
    <t>dT_M</t>
  </si>
  <si>
    <t>dT_d</t>
  </si>
  <si>
    <t>cf</t>
  </si>
  <si>
    <t>ks</t>
  </si>
  <si>
    <t>kf</t>
  </si>
  <si>
    <t>v</t>
  </si>
  <si>
    <t>D</t>
  </si>
  <si>
    <t>K</t>
  </si>
  <si>
    <t>Area</t>
  </si>
  <si>
    <t>h</t>
  </si>
  <si>
    <t>Re</t>
  </si>
  <si>
    <t>h_cas</t>
  </si>
  <si>
    <t>phi</t>
  </si>
  <si>
    <t>erro</t>
  </si>
  <si>
    <t>L_a</t>
  </si>
  <si>
    <t>D_a</t>
  </si>
  <si>
    <t>Cond_s</t>
  </si>
  <si>
    <t>Cond_f</t>
  </si>
  <si>
    <t>UA</t>
  </si>
  <si>
    <t>dT</t>
  </si>
  <si>
    <t>dTT</t>
  </si>
  <si>
    <t>C</t>
  </si>
  <si>
    <t>Qc</t>
  </si>
  <si>
    <t>Qcf</t>
  </si>
  <si>
    <t>E</t>
  </si>
  <si>
    <t>Wp</t>
  </si>
  <si>
    <t>NTU</t>
  </si>
  <si>
    <t>c_f</t>
  </si>
  <si>
    <t>C_s</t>
  </si>
  <si>
    <t>m_reg [kg]</t>
  </si>
  <si>
    <t>CB[kg/s]</t>
  </si>
  <si>
    <t>cP</t>
  </si>
  <si>
    <t>C_0_med</t>
  </si>
  <si>
    <t>C_h_med</t>
  </si>
  <si>
    <t>dT_mag_med</t>
  </si>
  <si>
    <t>dT_demag_med</t>
  </si>
  <si>
    <t>Mag</t>
  </si>
  <si>
    <t>Demag</t>
  </si>
  <si>
    <t>Exp</t>
  </si>
  <si>
    <t>Fit</t>
  </si>
  <si>
    <t>T</t>
  </si>
  <si>
    <t>Tc [K]</t>
  </si>
  <si>
    <t>W_mag_CB</t>
  </si>
  <si>
    <t>W_mag_HB</t>
  </si>
  <si>
    <t>Q_reg_HB</t>
  </si>
  <si>
    <t>Q_pas_CB</t>
  </si>
  <si>
    <t>Q_at_CB</t>
  </si>
  <si>
    <t>Q_cas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</si>
</sst>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1.9535870516185477E-2"/>
                  <c:y val="0.1851819043452901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Planilha1!$R$5:$R$355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Planilha1!$S$5:$S$355</c:f>
              <c:numCache>
                <c:formatCode>General</c:formatCode>
                <c:ptCount val="351"/>
                <c:pt idx="0">
                  <c:v>306.32742114840846</c:v>
                </c:pt>
                <c:pt idx="1">
                  <c:v>306.33107661410548</c:v>
                </c:pt>
                <c:pt idx="2">
                  <c:v>306.33431158172874</c:v>
                </c:pt>
                <c:pt idx="3">
                  <c:v>306.33712174664004</c:v>
                </c:pt>
                <c:pt idx="4">
                  <c:v>306.33950273914161</c:v>
                </c:pt>
                <c:pt idx="5">
                  <c:v>306.34145012386534</c:v>
                </c:pt>
                <c:pt idx="6">
                  <c:v>306.342959399162</c:v>
                </c:pt>
                <c:pt idx="7">
                  <c:v>306.34402599648979</c:v>
                </c:pt>
                <c:pt idx="8">
                  <c:v>306.34464527980106</c:v>
                </c:pt>
                <c:pt idx="9">
                  <c:v>306.3448125449259</c:v>
                </c:pt>
                <c:pt idx="10">
                  <c:v>306.34452301895129</c:v>
                </c:pt>
                <c:pt idx="11">
                  <c:v>306.34377185959511</c:v>
                </c:pt>
                <c:pt idx="12">
                  <c:v>306.34255415457392</c:v>
                </c:pt>
                <c:pt idx="13">
                  <c:v>306.34086492096333</c:v>
                </c:pt>
                <c:pt idx="14">
                  <c:v>306.33869910455007</c:v>
                </c:pt>
                <c:pt idx="15">
                  <c:v>306.33605157917469</c:v>
                </c:pt>
                <c:pt idx="16">
                  <c:v>306.33291714606446</c:v>
                </c:pt>
                <c:pt idx="17">
                  <c:v>306.32929053315445</c:v>
                </c:pt>
                <c:pt idx="18">
                  <c:v>306.32516639439785</c:v>
                </c:pt>
                <c:pt idx="19">
                  <c:v>306.32053930906199</c:v>
                </c:pt>
                <c:pt idx="20">
                  <c:v>306.31540378101204</c:v>
                </c:pt>
                <c:pt idx="21">
                  <c:v>306.30975423797929</c:v>
                </c:pt>
                <c:pt idx="22">
                  <c:v>306.30358503081442</c:v>
                </c:pt>
                <c:pt idx="23">
                  <c:v>306.29689043272515</c:v>
                </c:pt>
                <c:pt idx="24">
                  <c:v>306.28966463849576</c:v>
                </c:pt>
                <c:pt idx="25">
                  <c:v>306.28190176369048</c:v>
                </c:pt>
                <c:pt idx="26">
                  <c:v>306.27359584383663</c:v>
                </c:pt>
                <c:pt idx="27">
                  <c:v>306.26474083359011</c:v>
                </c:pt>
                <c:pt idx="28">
                  <c:v>306.25533060587958</c:v>
                </c:pt>
                <c:pt idx="29">
                  <c:v>306.24535895103037</c:v>
                </c:pt>
                <c:pt idx="30">
                  <c:v>306.23481957586671</c:v>
                </c:pt>
                <c:pt idx="31">
                  <c:v>306.2237061027912</c:v>
                </c:pt>
                <c:pt idx="32">
                  <c:v>306.21201206884115</c:v>
                </c:pt>
                <c:pt idx="33">
                  <c:v>306.19973092472088</c:v>
                </c:pt>
                <c:pt idx="34">
                  <c:v>306.18685603380919</c:v>
                </c:pt>
                <c:pt idx="35">
                  <c:v>306.17338067114065</c:v>
                </c:pt>
                <c:pt idx="36">
                  <c:v>306.15929802236064</c:v>
                </c:pt>
                <c:pt idx="37">
                  <c:v>306.14460118265288</c:v>
                </c:pt>
                <c:pt idx="38">
                  <c:v>306.12928315563818</c:v>
                </c:pt>
                <c:pt idx="39">
                  <c:v>306.11333685224406</c:v>
                </c:pt>
                <c:pt idx="40">
                  <c:v>306.09675508954462</c:v>
                </c:pt>
                <c:pt idx="41">
                  <c:v>306.07953058956792</c:v>
                </c:pt>
                <c:pt idx="42">
                  <c:v>306.06165597807234</c:v>
                </c:pt>
                <c:pt idx="43">
                  <c:v>306.04312378328899</c:v>
                </c:pt>
                <c:pt idx="44">
                  <c:v>306.02392643463014</c:v>
                </c:pt>
                <c:pt idx="45">
                  <c:v>306.00405626136165</c:v>
                </c:pt>
                <c:pt idx="46">
                  <c:v>305.98350549123967</c:v>
                </c:pt>
                <c:pt idx="47">
                  <c:v>305.96226624910884</c:v>
                </c:pt>
                <c:pt idx="48">
                  <c:v>305.9403305554618</c:v>
                </c:pt>
                <c:pt idx="49">
                  <c:v>305.91769032495881</c:v>
                </c:pt>
                <c:pt idx="50">
                  <c:v>305.89433736490537</c:v>
                </c:pt>
                <c:pt idx="51">
                  <c:v>305.87026337368718</c:v>
                </c:pt>
                <c:pt idx="52">
                  <c:v>305.84545993916117</c:v>
                </c:pt>
                <c:pt idx="53">
                  <c:v>305.81991853700021</c:v>
                </c:pt>
                <c:pt idx="54">
                  <c:v>305.79363052899112</c:v>
                </c:pt>
                <c:pt idx="55">
                  <c:v>305.76658716128378</c:v>
                </c:pt>
                <c:pt idx="56">
                  <c:v>305.73877956258974</c:v>
                </c:pt>
                <c:pt idx="57">
                  <c:v>305.71019874232877</c:v>
                </c:pt>
                <c:pt idx="58">
                  <c:v>305.68083558872189</c:v>
                </c:pt>
                <c:pt idx="59">
                  <c:v>305.65068086682805</c:v>
                </c:pt>
                <c:pt idx="60">
                  <c:v>305.61972521652416</c:v>
                </c:pt>
                <c:pt idx="61">
                  <c:v>305.58795915042509</c:v>
                </c:pt>
                <c:pt idx="62">
                  <c:v>305.55537305174175</c:v>
                </c:pt>
                <c:pt idx="63">
                  <c:v>305.52195717207644</c:v>
                </c:pt>
                <c:pt idx="64">
                  <c:v>305.48770162915122</c:v>
                </c:pt>
                <c:pt idx="65">
                  <c:v>305.45259640446926</c:v>
                </c:pt>
                <c:pt idx="66">
                  <c:v>305.41663134090419</c:v>
                </c:pt>
                <c:pt idx="67">
                  <c:v>305.37979614021737</c:v>
                </c:pt>
                <c:pt idx="68">
                  <c:v>305.34208036049927</c:v>
                </c:pt>
                <c:pt idx="69">
                  <c:v>305.30347341353206</c:v>
                </c:pt>
                <c:pt idx="70">
                  <c:v>305.26396456207146</c:v>
                </c:pt>
                <c:pt idx="71">
                  <c:v>305.22354291704397</c:v>
                </c:pt>
                <c:pt idx="72">
                  <c:v>305.1821974346575</c:v>
                </c:pt>
                <c:pt idx="73">
                  <c:v>305.13991691342108</c:v>
                </c:pt>
                <c:pt idx="74">
                  <c:v>305.09668999107129</c:v>
                </c:pt>
                <c:pt idx="75">
                  <c:v>305.05250514140158</c:v>
                </c:pt>
                <c:pt idx="76">
                  <c:v>305.00735067099072</c:v>
                </c:pt>
                <c:pt idx="77">
                  <c:v>304.96121471582734</c:v>
                </c:pt>
                <c:pt idx="78">
                  <c:v>304.91408523782593</c:v>
                </c:pt>
                <c:pt idx="79">
                  <c:v>304.86595002123067</c:v>
                </c:pt>
                <c:pt idx="80">
                  <c:v>304.8167966689029</c:v>
                </c:pt>
                <c:pt idx="81">
                  <c:v>304.766612598488</c:v>
                </c:pt>
                <c:pt idx="82">
                  <c:v>304.71538503845665</c:v>
                </c:pt>
                <c:pt idx="83">
                  <c:v>304.66310102401678</c:v>
                </c:pt>
                <c:pt idx="84">
                  <c:v>304.60974739288952</c:v>
                </c:pt>
                <c:pt idx="85">
                  <c:v>304.55531078094674</c:v>
                </c:pt>
                <c:pt idx="86">
                  <c:v>304.49977761770145</c:v>
                </c:pt>
                <c:pt idx="87">
                  <c:v>304.44313412164945</c:v>
                </c:pt>
                <c:pt idx="88">
                  <c:v>304.38536629545308</c:v>
                </c:pt>
                <c:pt idx="89">
                  <c:v>304.32645992096292</c:v>
                </c:pt>
                <c:pt idx="90">
                  <c:v>304.26640055407057</c:v>
                </c:pt>
                <c:pt idx="91">
                  <c:v>304.20517351938724</c:v>
                </c:pt>
                <c:pt idx="92">
                  <c:v>304.14276390473958</c:v>
                </c:pt>
                <c:pt idx="93">
                  <c:v>304.07915655547663</c:v>
                </c:pt>
                <c:pt idx="94">
                  <c:v>304.01433606858205</c:v>
                </c:pt>
                <c:pt idx="95">
                  <c:v>303.94828678658092</c:v>
                </c:pt>
                <c:pt idx="96">
                  <c:v>303.88099279123679</c:v>
                </c:pt>
                <c:pt idx="97">
                  <c:v>303.81243789702847</c:v>
                </c:pt>
                <c:pt idx="98">
                  <c:v>303.7426056443984</c:v>
                </c:pt>
                <c:pt idx="99">
                  <c:v>303.67147929276518</c:v>
                </c:pt>
                <c:pt idx="100">
                  <c:v>303.5990418132892</c:v>
                </c:pt>
                <c:pt idx="101">
                  <c:v>303.52527588138383</c:v>
                </c:pt>
                <c:pt idx="102">
                  <c:v>303.45016386896037</c:v>
                </c:pt>
                <c:pt idx="103">
                  <c:v>303.37368783639772</c:v>
                </c:pt>
                <c:pt idx="104">
                  <c:v>303.29582952422652</c:v>
                </c:pt>
                <c:pt idx="105">
                  <c:v>303.21657034451505</c:v>
                </c:pt>
                <c:pt idx="106">
                  <c:v>303.13589137194697</c:v>
                </c:pt>
                <c:pt idx="107">
                  <c:v>303.05377333457841</c:v>
                </c:pt>
                <c:pt idx="108">
                  <c:v>302.97019660426196</c:v>
                </c:pt>
                <c:pt idx="109">
                  <c:v>302.88514118672475</c:v>
                </c:pt>
                <c:pt idx="110">
                  <c:v>302.79858671128761</c:v>
                </c:pt>
                <c:pt idx="111">
                  <c:v>302.71051242021144</c:v>
                </c:pt>
                <c:pt idx="112">
                  <c:v>302.62089715765563</c:v>
                </c:pt>
                <c:pt idx="113">
                  <c:v>302.52971935823581</c:v>
                </c:pt>
                <c:pt idx="114">
                  <c:v>302.43695703516266</c:v>
                </c:pt>
                <c:pt idx="115">
                  <c:v>302.34258776794843</c:v>
                </c:pt>
                <c:pt idx="116">
                  <c:v>302.24658868966361</c:v>
                </c:pt>
                <c:pt idx="117">
                  <c:v>302.14893647372639</c:v>
                </c:pt>
                <c:pt idx="118">
                  <c:v>302.04960732020805</c:v>
                </c:pt>
                <c:pt idx="119">
                  <c:v>301.94857694163557</c:v>
                </c:pt>
                <c:pt idx="120">
                  <c:v>301.84582054827268</c:v>
                </c:pt>
                <c:pt idx="121">
                  <c:v>301.74131283286084</c:v>
                </c:pt>
                <c:pt idx="122">
                  <c:v>301.63502795479747</c:v>
                </c:pt>
                <c:pt idx="123">
                  <c:v>301.52693952373448</c:v>
                </c:pt>
                <c:pt idx="124">
                  <c:v>301.41702058257277</c:v>
                </c:pt>
                <c:pt idx="125">
                  <c:v>301.30524358983183</c:v>
                </c:pt>
                <c:pt idx="126">
                  <c:v>301.19158040137251</c:v>
                </c:pt>
                <c:pt idx="127">
                  <c:v>301.07600225144853</c:v>
                </c:pt>
                <c:pt idx="128">
                  <c:v>300.95847973306331</c:v>
                </c:pt>
                <c:pt idx="129">
                  <c:v>300.83898277760932</c:v>
                </c:pt>
                <c:pt idx="130">
                  <c:v>300.71748063376174</c:v>
                </c:pt>
                <c:pt idx="131">
                  <c:v>300.59394184560438</c:v>
                </c:pt>
                <c:pt idx="132">
                  <c:v>300.46833422995888</c:v>
                </c:pt>
                <c:pt idx="133">
                  <c:v>300.34062485289411</c:v>
                </c:pt>
                <c:pt idx="134">
                  <c:v>300.21078000538387</c:v>
                </c:pt>
                <c:pt idx="135">
                  <c:v>300.07876517809154</c:v>
                </c:pt>
                <c:pt idx="136">
                  <c:v>299.94454503524906</c:v>
                </c:pt>
                <c:pt idx="137">
                  <c:v>299.8080833876059</c:v>
                </c:pt>
                <c:pt idx="138">
                  <c:v>299.66934316441768</c:v>
                </c:pt>
                <c:pt idx="139">
                  <c:v>299.5282863844489</c:v>
                </c:pt>
                <c:pt idx="140">
                  <c:v>299.38487412596015</c:v>
                </c:pt>
                <c:pt idx="141">
                  <c:v>299.23906649565379</c:v>
                </c:pt>
                <c:pt idx="142">
                  <c:v>299.09082259655059</c:v>
                </c:pt>
                <c:pt idx="143">
                  <c:v>298.94010049477134</c:v>
                </c:pt>
                <c:pt idx="144">
                  <c:v>298.78685718519881</c:v>
                </c:pt>
                <c:pt idx="145">
                  <c:v>298.63104855599522</c:v>
                </c:pt>
                <c:pt idx="146">
                  <c:v>298.4726293519538</c:v>
                </c:pt>
                <c:pt idx="147">
                  <c:v>298.31155313666403</c:v>
                </c:pt>
                <c:pt idx="148">
                  <c:v>298.14777225347149</c:v>
                </c:pt>
                <c:pt idx="149">
                  <c:v>297.98123778521972</c:v>
                </c:pt>
                <c:pt idx="150">
                  <c:v>297.81189951275911</c:v>
                </c:pt>
                <c:pt idx="151">
                  <c:v>297.63970587221809</c:v>
                </c:pt>
                <c:pt idx="152">
                  <c:v>297.46460391103176</c:v>
                </c:pt>
                <c:pt idx="153">
                  <c:v>297.28653924273192</c:v>
                </c:pt>
                <c:pt idx="154">
                  <c:v>297.10545600050636</c:v>
                </c:pt>
                <c:pt idx="155">
                  <c:v>296.92129678954524</c:v>
                </c:pt>
                <c:pt idx="156">
                  <c:v>296.73400263819843</c:v>
                </c:pt>
                <c:pt idx="157">
                  <c:v>296.54351294797988</c:v>
                </c:pt>
                <c:pt idx="158">
                  <c:v>296.34976544246507</c:v>
                </c:pt>
                <c:pt idx="159">
                  <c:v>296.152696115141</c:v>
                </c:pt>
                <c:pt idx="160">
                  <c:v>295.95223917628419</c:v>
                </c:pt>
                <c:pt idx="161">
                  <c:v>295.74832699895677</c:v>
                </c:pt>
                <c:pt idx="162">
                  <c:v>295.54089006423379</c:v>
                </c:pt>
                <c:pt idx="163">
                  <c:v>295.32985690579261</c:v>
                </c:pt>
                <c:pt idx="164">
                  <c:v>295.11515405402514</c:v>
                </c:pt>
                <c:pt idx="165">
                  <c:v>294.89670597985867</c:v>
                </c:pt>
                <c:pt idx="166">
                  <c:v>294.67443503850427</c:v>
                </c:pt>
                <c:pt idx="167">
                  <c:v>294.44826141339013</c:v>
                </c:pt>
                <c:pt idx="168">
                  <c:v>294.21810306057631</c:v>
                </c:pt>
                <c:pt idx="169">
                  <c:v>293.98387565399514</c:v>
                </c:pt>
                <c:pt idx="170">
                  <c:v>293.74549253191543</c:v>
                </c:pt>
                <c:pt idx="171">
                  <c:v>293.5028646450852</c:v>
                </c:pt>
                <c:pt idx="172">
                  <c:v>293.25590050707973</c:v>
                </c:pt>
                <c:pt idx="173">
                  <c:v>293.00450614745074</c:v>
                </c:pt>
                <c:pt idx="174">
                  <c:v>292.74858506836381</c:v>
                </c:pt>
                <c:pt idx="175">
                  <c:v>292.48803820550171</c:v>
                </c:pt>
                <c:pt idx="176">
                  <c:v>292.22276389412093</c:v>
                </c:pt>
                <c:pt idx="177">
                  <c:v>291.95265784126701</c:v>
                </c:pt>
                <c:pt idx="178">
                  <c:v>291.67761310528931</c:v>
                </c:pt>
                <c:pt idx="179">
                  <c:v>291.39752008394493</c:v>
                </c:pt>
                <c:pt idx="180">
                  <c:v>291.11226651254879</c:v>
                </c:pt>
                <c:pt idx="181">
                  <c:v>290.82173747381432</c:v>
                </c:pt>
                <c:pt idx="182">
                  <c:v>290.52581542123414</c:v>
                </c:pt>
                <c:pt idx="183">
                  <c:v>290.22438021808375</c:v>
                </c:pt>
                <c:pt idx="184">
                  <c:v>289.91730919438209</c:v>
                </c:pt>
                <c:pt idx="185">
                  <c:v>289.6044772244303</c:v>
                </c:pt>
                <c:pt idx="186">
                  <c:v>289.28575682785487</c:v>
                </c:pt>
                <c:pt idx="187">
                  <c:v>288.96101829742952</c:v>
                </c:pt>
                <c:pt idx="188">
                  <c:v>288.63012985732195</c:v>
                </c:pt>
                <c:pt idx="189">
                  <c:v>288.29295785582025</c:v>
                </c:pt>
                <c:pt idx="190">
                  <c:v>287.94936699704249</c:v>
                </c:pt>
                <c:pt idx="191">
                  <c:v>287.59922061661183</c:v>
                </c:pt>
                <c:pt idx="192">
                  <c:v>287.24238100679804</c:v>
                </c:pt>
                <c:pt idx="193">
                  <c:v>286.87870979717979</c:v>
                </c:pt>
                <c:pt idx="194">
                  <c:v>286.50806839746832</c:v>
                </c:pt>
                <c:pt idx="195">
                  <c:v>286.1303185097463</c:v>
                </c:pt>
                <c:pt idx="196">
                  <c:v>285.74532271801246</c:v>
                </c:pt>
                <c:pt idx="197">
                  <c:v>285.3529451635705</c:v>
                </c:pt>
                <c:pt idx="198">
                  <c:v>284.95305231544904</c:v>
                </c:pt>
                <c:pt idx="199">
                  <c:v>284.54551384566719</c:v>
                </c:pt>
                <c:pt idx="200">
                  <c:v>284.13020361975015</c:v>
                </c:pt>
                <c:pt idx="201">
                  <c:v>283.7070008134159</c:v>
                </c:pt>
                <c:pt idx="202">
                  <c:v>283.27579116676287</c:v>
                </c:pt>
                <c:pt idx="203">
                  <c:v>282.83646838754538</c:v>
                </c:pt>
                <c:pt idx="204">
                  <c:v>282.38893571516718</c:v>
                </c:pt>
                <c:pt idx="205">
                  <c:v>281.933107656792</c:v>
                </c:pt>
                <c:pt idx="206">
                  <c:v>281.4689119063716</c:v>
                </c:pt>
                <c:pt idx="207">
                  <c:v>280.99629145634731</c:v>
                </c:pt>
                <c:pt idx="208">
                  <c:v>280.51520691016282</c:v>
                </c:pt>
                <c:pt idx="209">
                  <c:v>280.02563900142223</c:v>
                </c:pt>
                <c:pt idx="210">
                  <c:v>279.52759132239925</c:v>
                </c:pt>
                <c:pt idx="211">
                  <c:v>279.021093260501</c:v>
                </c:pt>
                <c:pt idx="212">
                  <c:v>278.50620313606061</c:v>
                </c:pt>
                <c:pt idx="213">
                  <c:v>277.98301152833869</c:v>
                </c:pt>
                <c:pt idx="214">
                  <c:v>277.45164476870218</c:v>
                </c:pt>
                <c:pt idx="215">
                  <c:v>276.91226857052993</c:v>
                </c:pt>
                <c:pt idx="216">
                  <c:v>276.3650917543963</c:v>
                </c:pt>
                <c:pt idx="217">
                  <c:v>275.81037001452955</c:v>
                </c:pt>
                <c:pt idx="218">
                  <c:v>275.24840965853127</c:v>
                </c:pt>
                <c:pt idx="219">
                  <c:v>274.67957123713262</c:v>
                </c:pt>
                <c:pt idx="220">
                  <c:v>274.1042729647495</c:v>
                </c:pt>
                <c:pt idx="221">
                  <c:v>273.52299381539109</c:v>
                </c:pt>
                <c:pt idx="222">
                  <c:v>272.93627616290303</c:v>
                </c:pt>
                <c:pt idx="223">
                  <c:v>272.34472782064915</c:v>
                </c:pt>
                <c:pt idx="224">
                  <c:v>271.74902332484379</c:v>
                </c:pt>
                <c:pt idx="225">
                  <c:v>271.14990429935557</c:v>
                </c:pt>
                <c:pt idx="226">
                  <c:v>270.54817873951691</c:v>
                </c:pt>
                <c:pt idx="227">
                  <c:v>269.94471905996892</c:v>
                </c:pt>
                <c:pt idx="228">
                  <c:v>269.34045876836279</c:v>
                </c:pt>
                <c:pt idx="229">
                  <c:v>268.73638765404411</c:v>
                </c:pt>
                <c:pt idx="230">
                  <c:v>268.13354541932534</c:v>
                </c:pt>
                <c:pt idx="231">
                  <c:v>267.53301373052534</c:v>
                </c:pt>
                <c:pt idx="232">
                  <c:v>266.93590672553677</c:v>
                </c:pt>
                <c:pt idx="233">
                  <c:v>266.34336008211847</c:v>
                </c:pt>
                <c:pt idx="234">
                  <c:v>265.75651882306744</c:v>
                </c:pt>
                <c:pt idx="235">
                  <c:v>265.17652410655501</c:v>
                </c:pt>
                <c:pt idx="236">
                  <c:v>264.60449931707649</c:v>
                </c:pt>
                <c:pt idx="237">
                  <c:v>264.04153582916831</c:v>
                </c:pt>
                <c:pt idx="238">
                  <c:v>263.48867885701281</c:v>
                </c:pt>
                <c:pt idx="239">
                  <c:v>262.94691382378215</c:v>
                </c:pt>
                <c:pt idx="240">
                  <c:v>262.41715368200425</c:v>
                </c:pt>
                <c:pt idx="241">
                  <c:v>261.90022758916109</c:v>
                </c:pt>
                <c:pt idx="242">
                  <c:v>261.39687129210051</c:v>
                </c:pt>
                <c:pt idx="243">
                  <c:v>260.90771950277917</c:v>
                </c:pt>
                <c:pt idx="244">
                  <c:v>260.43330046131717</c:v>
                </c:pt>
                <c:pt idx="245">
                  <c:v>259.97403278669105</c:v>
                </c:pt>
                <c:pt idx="246">
                  <c:v>259.53022461759718</c:v>
                </c:pt>
                <c:pt idx="247">
                  <c:v>259.10207495296243</c:v>
                </c:pt>
                <c:pt idx="248">
                  <c:v>258.68967701933144</c:v>
                </c:pt>
                <c:pt idx="249">
                  <c:v>258.29302342558424</c:v>
                </c:pt>
                <c:pt idx="250">
                  <c:v>257.91201281710789</c:v>
                </c:pt>
                <c:pt idx="251">
                  <c:v>257.54645771278354</c:v>
                </c:pt>
                <c:pt idx="252">
                  <c:v>257.19609319840276</c:v>
                </c:pt>
                <c:pt idx="253">
                  <c:v>256.86058615743002</c:v>
                </c:pt>
                <c:pt idx="254">
                  <c:v>256.53954474143796</c:v>
                </c:pt>
                <c:pt idx="255">
                  <c:v>256.23252781455216</c:v>
                </c:pt>
                <c:pt idx="256">
                  <c:v>255.93905414521248</c:v>
                </c:pt>
                <c:pt idx="257">
                  <c:v>255.65861116105256</c:v>
                </c:pt>
                <c:pt idx="258">
                  <c:v>255.39066312572123</c:v>
                </c:pt>
                <c:pt idx="259">
                  <c:v>255.13465863762377</c:v>
                </c:pt>
                <c:pt idx="260">
                  <c:v>254.89003738808489</c:v>
                </c:pt>
                <c:pt idx="261">
                  <c:v>254.65623614919909</c:v>
                </c:pt>
                <c:pt idx="262">
                  <c:v>254.43269398906301</c:v>
                </c:pt>
                <c:pt idx="263">
                  <c:v>254.21885673404995</c:v>
                </c:pt>
                <c:pt idx="264">
                  <c:v>254.01418071451187</c:v>
                </c:pt>
                <c:pt idx="265">
                  <c:v>253.81813584224054</c:v>
                </c:pt>
                <c:pt idx="266">
                  <c:v>253.63020807578275</c:v>
                </c:pt>
                <c:pt idx="267">
                  <c:v>253.44990133395382</c:v>
                </c:pt>
                <c:pt idx="268">
                  <c:v>253.27673891929823</c:v>
                </c:pt>
                <c:pt idx="269">
                  <c:v>253.11026451244138</c:v>
                </c:pt>
                <c:pt idx="270">
                  <c:v>252.95004279583023</c:v>
                </c:pt>
                <c:pt idx="271">
                  <c:v>252.79565976177091</c:v>
                </c:pt>
                <c:pt idx="272">
                  <c:v>252.6467227553475</c:v>
                </c:pt>
                <c:pt idx="273">
                  <c:v>252.50286029808049</c:v>
                </c:pt>
                <c:pt idx="274">
                  <c:v>252.36372173331804</c:v>
                </c:pt>
                <c:pt idx="275">
                  <c:v>252.22897672953781</c:v>
                </c:pt>
                <c:pt idx="276">
                  <c:v>252.09831467311577</c:v>
                </c:pt>
                <c:pt idx="277">
                  <c:v>251.97144397778257</c:v>
                </c:pt>
                <c:pt idx="278">
                  <c:v>251.84809133399381</c:v>
                </c:pt>
                <c:pt idx="279">
                  <c:v>251.72800091782426</c:v>
                </c:pt>
                <c:pt idx="280">
                  <c:v>251.61093357575723</c:v>
                </c:pt>
                <c:pt idx="281">
                  <c:v>251.49666599887996</c:v>
                </c:pt>
                <c:pt idx="282">
                  <c:v>251.3849898974938</c:v>
                </c:pt>
                <c:pt idx="283">
                  <c:v>251.27571118497769</c:v>
                </c:pt>
                <c:pt idx="284">
                  <c:v>251.16864917788237</c:v>
                </c:pt>
                <c:pt idx="285">
                  <c:v>251.06363581764808</c:v>
                </c:pt>
                <c:pt idx="286">
                  <c:v>250.96051491799983</c:v>
                </c:pt>
                <c:pt idx="287">
                  <c:v>250.85914144095173</c:v>
                </c:pt>
                <c:pt idx="288">
                  <c:v>250.75938080342689</c:v>
                </c:pt>
                <c:pt idx="289">
                  <c:v>250.66110821572926</c:v>
                </c:pt>
                <c:pt idx="290">
                  <c:v>250.56420805248618</c:v>
                </c:pt>
                <c:pt idx="291">
                  <c:v>250.46857325617574</c:v>
                </c:pt>
                <c:pt idx="292">
                  <c:v>250.37410477295816</c:v>
                </c:pt>
                <c:pt idx="293">
                  <c:v>250.2807110202171</c:v>
                </c:pt>
                <c:pt idx="294">
                  <c:v>250.18830738497999</c:v>
                </c:pt>
                <c:pt idx="295">
                  <c:v>250.0968157522083</c:v>
                </c:pt>
                <c:pt idx="296">
                  <c:v>250.00616406182033</c:v>
                </c:pt>
                <c:pt idx="297">
                  <c:v>249.91628589322315</c:v>
                </c:pt>
                <c:pt idx="298">
                  <c:v>249.82712007607589</c:v>
                </c:pt>
                <c:pt idx="299">
                  <c:v>249.73861032598117</c:v>
                </c:pt>
                <c:pt idx="300">
                  <c:v>249.65070490379426</c:v>
                </c:pt>
                <c:pt idx="301">
                  <c:v>249.56335629725237</c:v>
                </c:pt>
                <c:pt idx="302">
                  <c:v>249.47652092365146</c:v>
                </c:pt>
                <c:pt idx="303">
                  <c:v>249.39015885233073</c:v>
                </c:pt>
                <c:pt idx="304">
                  <c:v>249.30423354576763</c:v>
                </c:pt>
                <c:pt idx="305">
                  <c:v>249.21871161813328</c:v>
                </c:pt>
                <c:pt idx="306">
                  <c:v>249.13356261020846</c:v>
                </c:pt>
                <c:pt idx="307">
                  <c:v>249.04875877961229</c:v>
                </c:pt>
                <c:pt idx="308">
                  <c:v>248.96427490534879</c:v>
                </c:pt>
                <c:pt idx="309">
                  <c:v>248.88008810573251</c:v>
                </c:pt>
                <c:pt idx="310">
                  <c:v>248.7961776688031</c:v>
                </c:pt>
                <c:pt idx="311">
                  <c:v>248.71252489439476</c:v>
                </c:pt>
                <c:pt idx="312">
                  <c:v>248.62911294707402</c:v>
                </c:pt>
                <c:pt idx="313">
                  <c:v>248.54592671920875</c:v>
                </c:pt>
                <c:pt idx="314">
                  <c:v>248.46295270347804</c:v>
                </c:pt>
                <c:pt idx="315">
                  <c:v>248.38017887417683</c:v>
                </c:pt>
                <c:pt idx="316">
                  <c:v>248.29759457671139</c:v>
                </c:pt>
                <c:pt idx="317">
                  <c:v>248.21519042472082</c:v>
                </c:pt>
                <c:pt idx="318">
                  <c:v>248.1329582043</c:v>
                </c:pt>
                <c:pt idx="319">
                  <c:v>248.05089078483218</c:v>
                </c:pt>
                <c:pt idx="320">
                  <c:v>247.96898203597453</c:v>
                </c:pt>
                <c:pt idx="321">
                  <c:v>247.88722675037121</c:v>
                </c:pt>
                <c:pt idx="322">
                  <c:v>247.80562057169746</c:v>
                </c:pt>
                <c:pt idx="323">
                  <c:v>247.72415992766608</c:v>
                </c:pt>
                <c:pt idx="324">
                  <c:v>247.64284196765354</c:v>
                </c:pt>
                <c:pt idx="325">
                  <c:v>247.56166450462618</c:v>
                </c:pt>
                <c:pt idx="326">
                  <c:v>247.48062596107047</c:v>
                </c:pt>
                <c:pt idx="327">
                  <c:v>247.39972531865166</c:v>
                </c:pt>
                <c:pt idx="328">
                  <c:v>247.31896207134324</c:v>
                </c:pt>
                <c:pt idx="329">
                  <c:v>247.23833618179063</c:v>
                </c:pt>
                <c:pt idx="330">
                  <c:v>247.15784804068659</c:v>
                </c:pt>
                <c:pt idx="331">
                  <c:v>247.0774984289522</c:v>
                </c:pt>
                <c:pt idx="332">
                  <c:v>246.99728848253253</c:v>
                </c:pt>
                <c:pt idx="333">
                  <c:v>246.91721965962915</c:v>
                </c:pt>
                <c:pt idx="334">
                  <c:v>246.83729371020334</c:v>
                </c:pt>
                <c:pt idx="335">
                  <c:v>246.75751264759671</c:v>
                </c:pt>
                <c:pt idx="336">
                  <c:v>246.67787872212594</c:v>
                </c:pt>
                <c:pt idx="337">
                  <c:v>246.59839439651864</c:v>
                </c:pt>
                <c:pt idx="338">
                  <c:v>246.51906232306621</c:v>
                </c:pt>
                <c:pt idx="339">
                  <c:v>246.43988532237924</c:v>
                </c:pt>
                <c:pt idx="340">
                  <c:v>246.36086636363717</c:v>
                </c:pt>
                <c:pt idx="341">
                  <c:v>246.28200854623361</c:v>
                </c:pt>
                <c:pt idx="342">
                  <c:v>246.20331508272341</c:v>
                </c:pt>
                <c:pt idx="343">
                  <c:v>246.12478928298557</c:v>
                </c:pt>
                <c:pt idx="344">
                  <c:v>246.04643453952147</c:v>
                </c:pt>
                <c:pt idx="345">
                  <c:v>245.96825431381259</c:v>
                </c:pt>
                <c:pt idx="346">
                  <c:v>245.89025212366883</c:v>
                </c:pt>
                <c:pt idx="347">
                  <c:v>245.81243153150143</c:v>
                </c:pt>
                <c:pt idx="348">
                  <c:v>245.73479613346012</c:v>
                </c:pt>
                <c:pt idx="349">
                  <c:v>245.65734954937744</c:v>
                </c:pt>
                <c:pt idx="350">
                  <c:v>245.58009541346772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0-40D0-B00F-5BF5A1B03B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Planilha1!$R$5:$R$355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Planilha1!$T$5:$T$355</c:f>
              <c:numCache>
                <c:formatCode>General</c:formatCode>
                <c:ptCount val="351"/>
                <c:pt idx="0">
                  <c:v>307.53501496464014</c:v>
                </c:pt>
                <c:pt idx="1">
                  <c:v>307.41579945199192</c:v>
                </c:pt>
                <c:pt idx="2">
                  <c:v>307.30173113383353</c:v>
                </c:pt>
                <c:pt idx="3">
                  <c:v>307.19268770515919</c:v>
                </c:pt>
                <c:pt idx="4">
                  <c:v>307.08854772523046</c:v>
                </c:pt>
                <c:pt idx="5">
                  <c:v>306.98919063713402</c:v>
                </c:pt>
                <c:pt idx="6">
                  <c:v>306.89449675939977</c:v>
                </c:pt>
                <c:pt idx="7">
                  <c:v>306.80434727668762</c:v>
                </c:pt>
                <c:pt idx="8">
                  <c:v>306.71862425934523</c:v>
                </c:pt>
                <c:pt idx="9">
                  <c:v>306.63721064385027</c:v>
                </c:pt>
                <c:pt idx="10">
                  <c:v>306.5599902421236</c:v>
                </c:pt>
                <c:pt idx="11">
                  <c:v>306.48684775177389</c:v>
                </c:pt>
                <c:pt idx="12">
                  <c:v>306.4176687290892</c:v>
                </c:pt>
                <c:pt idx="13">
                  <c:v>306.35233961977065</c:v>
                </c:pt>
                <c:pt idx="14">
                  <c:v>306.29074773006141</c:v>
                </c:pt>
                <c:pt idx="15">
                  <c:v>306.23278125654906</c:v>
                </c:pt>
                <c:pt idx="16">
                  <c:v>306.17832925729454</c:v>
                </c:pt>
                <c:pt idx="17">
                  <c:v>306.12728167325258</c:v>
                </c:pt>
                <c:pt idx="18">
                  <c:v>306.07952931709588</c:v>
                </c:pt>
                <c:pt idx="19">
                  <c:v>306.03496387973428</c:v>
                </c:pt>
                <c:pt idx="20">
                  <c:v>305.99347792100161</c:v>
                </c:pt>
                <c:pt idx="21">
                  <c:v>305.95496487710625</c:v>
                </c:pt>
                <c:pt idx="22">
                  <c:v>305.91931906435639</c:v>
                </c:pt>
                <c:pt idx="23">
                  <c:v>305.8864356726408</c:v>
                </c:pt>
                <c:pt idx="24">
                  <c:v>305.85621075890958</c:v>
                </c:pt>
                <c:pt idx="25">
                  <c:v>305.8285412620753</c:v>
                </c:pt>
                <c:pt idx="26">
                  <c:v>305.80332499556243</c:v>
                </c:pt>
                <c:pt idx="27">
                  <c:v>305.78046064358205</c:v>
                </c:pt>
                <c:pt idx="28">
                  <c:v>305.75984777417034</c:v>
                </c:pt>
                <c:pt idx="29">
                  <c:v>305.74138681683689</c:v>
                </c:pt>
                <c:pt idx="30">
                  <c:v>305.72497908771038</c:v>
                </c:pt>
                <c:pt idx="31">
                  <c:v>305.71052676998079</c:v>
                </c:pt>
                <c:pt idx="32">
                  <c:v>305.69793292693794</c:v>
                </c:pt>
                <c:pt idx="33">
                  <c:v>305.6871014945209</c:v>
                </c:pt>
                <c:pt idx="34">
                  <c:v>305.67793728318065</c:v>
                </c:pt>
                <c:pt idx="35">
                  <c:v>305.67034597881138</c:v>
                </c:pt>
                <c:pt idx="36">
                  <c:v>305.66423414368182</c:v>
                </c:pt>
                <c:pt idx="37">
                  <c:v>305.65950920805335</c:v>
                </c:pt>
                <c:pt idx="38">
                  <c:v>305.65607948694378</c:v>
                </c:pt>
                <c:pt idx="39">
                  <c:v>305.65385416522622</c:v>
                </c:pt>
                <c:pt idx="40">
                  <c:v>305.65274330135435</c:v>
                </c:pt>
                <c:pt idx="41">
                  <c:v>305.65265783108771</c:v>
                </c:pt>
                <c:pt idx="42">
                  <c:v>305.6535095628351</c:v>
                </c:pt>
                <c:pt idx="43">
                  <c:v>305.65521118044853</c:v>
                </c:pt>
                <c:pt idx="44">
                  <c:v>305.65767624787986</c:v>
                </c:pt>
                <c:pt idx="45">
                  <c:v>305.66081919334829</c:v>
                </c:pt>
                <c:pt idx="46">
                  <c:v>305.66455533076078</c:v>
                </c:pt>
                <c:pt idx="47">
                  <c:v>305.66880084015429</c:v>
                </c:pt>
                <c:pt idx="48">
                  <c:v>305.67347278259695</c:v>
                </c:pt>
                <c:pt idx="49">
                  <c:v>305.67848909460008</c:v>
                </c:pt>
                <c:pt idx="50">
                  <c:v>305.68376857601106</c:v>
                </c:pt>
                <c:pt idx="51">
                  <c:v>305.68923091888428</c:v>
                </c:pt>
                <c:pt idx="52">
                  <c:v>305.69479667488486</c:v>
                </c:pt>
                <c:pt idx="53">
                  <c:v>305.70038728136569</c:v>
                </c:pt>
                <c:pt idx="54">
                  <c:v>305.70592504367232</c:v>
                </c:pt>
                <c:pt idx="55">
                  <c:v>305.71133314631879</c:v>
                </c:pt>
                <c:pt idx="56">
                  <c:v>305.71653564739972</c:v>
                </c:pt>
                <c:pt idx="57">
                  <c:v>305.72145747486502</c:v>
                </c:pt>
                <c:pt idx="58">
                  <c:v>305.72602443955839</c:v>
                </c:pt>
                <c:pt idx="59">
                  <c:v>305.73016322311014</c:v>
                </c:pt>
                <c:pt idx="60">
                  <c:v>305.73380138259381</c:v>
                </c:pt>
                <c:pt idx="61">
                  <c:v>305.73686734866351</c:v>
                </c:pt>
                <c:pt idx="62">
                  <c:v>305.73929042741656</c:v>
                </c:pt>
                <c:pt idx="63">
                  <c:v>305.74100080225617</c:v>
                </c:pt>
                <c:pt idx="64">
                  <c:v>305.74192953016609</c:v>
                </c:pt>
                <c:pt idx="65">
                  <c:v>305.74200853984803</c:v>
                </c:pt>
                <c:pt idx="66">
                  <c:v>305.74117063544691</c:v>
                </c:pt>
                <c:pt idx="67">
                  <c:v>305.73934950307012</c:v>
                </c:pt>
                <c:pt idx="68">
                  <c:v>305.73647969588637</c:v>
                </c:pt>
                <c:pt idx="69">
                  <c:v>305.73249664064497</c:v>
                </c:pt>
                <c:pt idx="70">
                  <c:v>305.72733664885163</c:v>
                </c:pt>
                <c:pt idx="71">
                  <c:v>305.72093690000474</c:v>
                </c:pt>
                <c:pt idx="72">
                  <c:v>305.71323544532061</c:v>
                </c:pt>
                <c:pt idx="73">
                  <c:v>305.70417121425271</c:v>
                </c:pt>
                <c:pt idx="74">
                  <c:v>305.69368401542306</c:v>
                </c:pt>
                <c:pt idx="75">
                  <c:v>305.68171452917159</c:v>
                </c:pt>
                <c:pt idx="76">
                  <c:v>305.66820430289954</c:v>
                </c:pt>
                <c:pt idx="77">
                  <c:v>305.65309577435255</c:v>
                </c:pt>
                <c:pt idx="78">
                  <c:v>305.63633224461228</c:v>
                </c:pt>
                <c:pt idx="79">
                  <c:v>305.6178578902036</c:v>
                </c:pt>
                <c:pt idx="80">
                  <c:v>305.59761776588857</c:v>
                </c:pt>
                <c:pt idx="81">
                  <c:v>305.57555780187249</c:v>
                </c:pt>
                <c:pt idx="82">
                  <c:v>305.55162479914725</c:v>
                </c:pt>
                <c:pt idx="83">
                  <c:v>305.52576643880457</c:v>
                </c:pt>
                <c:pt idx="84">
                  <c:v>305.4979312736541</c:v>
                </c:pt>
                <c:pt idx="85">
                  <c:v>305.46806873194873</c:v>
                </c:pt>
                <c:pt idx="86">
                  <c:v>305.43612911459059</c:v>
                </c:pt>
                <c:pt idx="87">
                  <c:v>305.40206359885633</c:v>
                </c:pt>
                <c:pt idx="88">
                  <c:v>305.36582424212247</c:v>
                </c:pt>
                <c:pt idx="89">
                  <c:v>305.32736396696419</c:v>
                </c:pt>
                <c:pt idx="90">
                  <c:v>305.28663657419384</c:v>
                </c:pt>
                <c:pt idx="91">
                  <c:v>305.24359674938023</c:v>
                </c:pt>
                <c:pt idx="92">
                  <c:v>305.1982000367716</c:v>
                </c:pt>
                <c:pt idx="93">
                  <c:v>305.15040286444128</c:v>
                </c:pt>
                <c:pt idx="94">
                  <c:v>305.10016253497452</c:v>
                </c:pt>
                <c:pt idx="95">
                  <c:v>305.04743722453713</c:v>
                </c:pt>
                <c:pt idx="96">
                  <c:v>304.99218598753214</c:v>
                </c:pt>
                <c:pt idx="97">
                  <c:v>304.93436874542385</c:v>
                </c:pt>
                <c:pt idx="98">
                  <c:v>304.87394630350173</c:v>
                </c:pt>
                <c:pt idx="99">
                  <c:v>304.8108803331852</c:v>
                </c:pt>
                <c:pt idx="100">
                  <c:v>304.74513338692486</c:v>
                </c:pt>
                <c:pt idx="101">
                  <c:v>304.67666889168322</c:v>
                </c:pt>
                <c:pt idx="102">
                  <c:v>304.60545114893466</c:v>
                </c:pt>
                <c:pt idx="103">
                  <c:v>304.53144533000886</c:v>
                </c:pt>
                <c:pt idx="104">
                  <c:v>304.45461748540401</c:v>
                </c:pt>
                <c:pt idx="105">
                  <c:v>304.37493454292417</c:v>
                </c:pt>
                <c:pt idx="106">
                  <c:v>304.29236430302262</c:v>
                </c:pt>
                <c:pt idx="107">
                  <c:v>304.20687543787062</c:v>
                </c:pt>
                <c:pt idx="108">
                  <c:v>304.11843749508262</c:v>
                </c:pt>
                <c:pt idx="109">
                  <c:v>304.02702090330422</c:v>
                </c:pt>
                <c:pt idx="110">
                  <c:v>303.93259696289897</c:v>
                </c:pt>
                <c:pt idx="111">
                  <c:v>303.83513783942908</c:v>
                </c:pt>
                <c:pt idx="112">
                  <c:v>303.73461658880115</c:v>
                </c:pt>
                <c:pt idx="113">
                  <c:v>303.6310071349144</c:v>
                </c:pt>
                <c:pt idx="114">
                  <c:v>303.52428427711129</c:v>
                </c:pt>
                <c:pt idx="115">
                  <c:v>303.41442367807031</c:v>
                </c:pt>
                <c:pt idx="116">
                  <c:v>303.30140190012753</c:v>
                </c:pt>
                <c:pt idx="117">
                  <c:v>303.18519636057317</c:v>
                </c:pt>
                <c:pt idx="118">
                  <c:v>303.06578535400331</c:v>
                </c:pt>
                <c:pt idx="119">
                  <c:v>302.94314805883914</c:v>
                </c:pt>
                <c:pt idx="120">
                  <c:v>302.81726452056319</c:v>
                </c:pt>
                <c:pt idx="121">
                  <c:v>302.6881156610325</c:v>
                </c:pt>
                <c:pt idx="122">
                  <c:v>302.55568327568471</c:v>
                </c:pt>
                <c:pt idx="123">
                  <c:v>302.41995004191995</c:v>
                </c:pt>
                <c:pt idx="124">
                  <c:v>302.28089950233698</c:v>
                </c:pt>
                <c:pt idx="125">
                  <c:v>302.13851608149707</c:v>
                </c:pt>
                <c:pt idx="126">
                  <c:v>301.99278507381678</c:v>
                </c:pt>
                <c:pt idx="127">
                  <c:v>301.84369265474379</c:v>
                </c:pt>
                <c:pt idx="128">
                  <c:v>301.69122586771846</c:v>
                </c:pt>
                <c:pt idx="129">
                  <c:v>301.53537263069302</c:v>
                </c:pt>
                <c:pt idx="130">
                  <c:v>301.37612174265087</c:v>
                </c:pt>
                <c:pt idx="131">
                  <c:v>301.21346288174391</c:v>
                </c:pt>
                <c:pt idx="132">
                  <c:v>301.04738657921553</c:v>
                </c:pt>
                <c:pt idx="133">
                  <c:v>300.87788426876068</c:v>
                </c:pt>
                <c:pt idx="134">
                  <c:v>300.70494823623449</c:v>
                </c:pt>
                <c:pt idx="135">
                  <c:v>300.52857166156173</c:v>
                </c:pt>
                <c:pt idx="136">
                  <c:v>300.34874858241528</c:v>
                </c:pt>
                <c:pt idx="137">
                  <c:v>300.16547391936183</c:v>
                </c:pt>
                <c:pt idx="138">
                  <c:v>299.97874347493052</c:v>
                </c:pt>
                <c:pt idx="139">
                  <c:v>299.78855390939862</c:v>
                </c:pt>
                <c:pt idx="140">
                  <c:v>299.59490276966244</c:v>
                </c:pt>
                <c:pt idx="141">
                  <c:v>299.3977884799242</c:v>
                </c:pt>
                <c:pt idx="142">
                  <c:v>299.19721032865345</c:v>
                </c:pt>
                <c:pt idx="143">
                  <c:v>298.99316848441958</c:v>
                </c:pt>
                <c:pt idx="144">
                  <c:v>298.78566400054842</c:v>
                </c:pt>
                <c:pt idx="145">
                  <c:v>298.57469878531992</c:v>
                </c:pt>
                <c:pt idx="146">
                  <c:v>298.3602756364271</c:v>
                </c:pt>
                <c:pt idx="147">
                  <c:v>298.14239822328091</c:v>
                </c:pt>
                <c:pt idx="148">
                  <c:v>297.92107108794153</c:v>
                </c:pt>
                <c:pt idx="149">
                  <c:v>297.69629964698106</c:v>
                </c:pt>
                <c:pt idx="150">
                  <c:v>297.46809019707143</c:v>
                </c:pt>
                <c:pt idx="151">
                  <c:v>297.23644990380853</c:v>
                </c:pt>
                <c:pt idx="152">
                  <c:v>297.00138681009412</c:v>
                </c:pt>
                <c:pt idx="153">
                  <c:v>296.76290983520448</c:v>
                </c:pt>
                <c:pt idx="154">
                  <c:v>296.52102876827121</c:v>
                </c:pt>
                <c:pt idx="155">
                  <c:v>296.27575428038836</c:v>
                </c:pt>
                <c:pt idx="156">
                  <c:v>296.02709790877998</c:v>
                </c:pt>
                <c:pt idx="157">
                  <c:v>295.77507207356393</c:v>
                </c:pt>
                <c:pt idx="158">
                  <c:v>295.519690066576</c:v>
                </c:pt>
                <c:pt idx="159">
                  <c:v>295.2609660550952</c:v>
                </c:pt>
                <c:pt idx="160">
                  <c:v>294.99891507811844</c:v>
                </c:pt>
                <c:pt idx="161">
                  <c:v>294.73355305567384</c:v>
                </c:pt>
                <c:pt idx="162">
                  <c:v>294.46489677578211</c:v>
                </c:pt>
                <c:pt idx="163">
                  <c:v>294.19296390376985</c:v>
                </c:pt>
                <c:pt idx="164">
                  <c:v>293.91777298226953</c:v>
                </c:pt>
                <c:pt idx="165">
                  <c:v>293.63934342749417</c:v>
                </c:pt>
                <c:pt idx="166">
                  <c:v>293.35769552923739</c:v>
                </c:pt>
                <c:pt idx="167">
                  <c:v>293.07285045273602</c:v>
                </c:pt>
                <c:pt idx="168">
                  <c:v>292.78483023867011</c:v>
                </c:pt>
                <c:pt idx="169">
                  <c:v>292.49365780036896</c:v>
                </c:pt>
                <c:pt idx="170">
                  <c:v>292.19935693126172</c:v>
                </c:pt>
                <c:pt idx="171">
                  <c:v>291.90195229463279</c:v>
                </c:pt>
                <c:pt idx="172">
                  <c:v>291.60146942548454</c:v>
                </c:pt>
                <c:pt idx="173">
                  <c:v>291.2979347454384</c:v>
                </c:pt>
                <c:pt idx="174">
                  <c:v>290.99137553945184</c:v>
                </c:pt>
                <c:pt idx="175">
                  <c:v>290.68181997444481</c:v>
                </c:pt>
                <c:pt idx="176">
                  <c:v>290.36929708719254</c:v>
                </c:pt>
                <c:pt idx="177">
                  <c:v>290.05383679177612</c:v>
                </c:pt>
                <c:pt idx="178">
                  <c:v>289.73546987771988</c:v>
                </c:pt>
                <c:pt idx="179">
                  <c:v>289.41422800906003</c:v>
                </c:pt>
                <c:pt idx="180">
                  <c:v>289.09014372248203</c:v>
                </c:pt>
                <c:pt idx="181">
                  <c:v>288.76325043104589</c:v>
                </c:pt>
                <c:pt idx="182">
                  <c:v>288.43358242511749</c:v>
                </c:pt>
                <c:pt idx="183">
                  <c:v>288.10117486678064</c:v>
                </c:pt>
                <c:pt idx="184">
                  <c:v>287.76606379449368</c:v>
                </c:pt>
                <c:pt idx="185">
                  <c:v>287.42828611843288</c:v>
                </c:pt>
                <c:pt idx="186">
                  <c:v>287.08787962701172</c:v>
                </c:pt>
                <c:pt idx="187">
                  <c:v>286.74488298501819</c:v>
                </c:pt>
                <c:pt idx="188">
                  <c:v>286.39933572523296</c:v>
                </c:pt>
                <c:pt idx="189">
                  <c:v>286.05127826333046</c:v>
                </c:pt>
                <c:pt idx="190">
                  <c:v>285.70075188390911</c:v>
                </c:pt>
                <c:pt idx="191">
                  <c:v>285.34779875166714</c:v>
                </c:pt>
                <c:pt idx="192">
                  <c:v>284.99246189929545</c:v>
                </c:pt>
                <c:pt idx="193">
                  <c:v>284.63478524051607</c:v>
                </c:pt>
                <c:pt idx="194">
                  <c:v>284.27481356263161</c:v>
                </c:pt>
                <c:pt idx="195">
                  <c:v>283.91259252093732</c:v>
                </c:pt>
                <c:pt idx="196">
                  <c:v>283.54816866014153</c:v>
                </c:pt>
                <c:pt idx="197">
                  <c:v>283.18158938456327</c:v>
                </c:pt>
                <c:pt idx="198">
                  <c:v>282.81290298048407</c:v>
                </c:pt>
                <c:pt idx="199">
                  <c:v>282.44215860776603</c:v>
                </c:pt>
                <c:pt idx="200">
                  <c:v>282.06940630823374</c:v>
                </c:pt>
                <c:pt idx="201">
                  <c:v>281.69469698518515</c:v>
                </c:pt>
                <c:pt idx="202">
                  <c:v>281.3180824238807</c:v>
                </c:pt>
                <c:pt idx="203">
                  <c:v>280.93961528874934</c:v>
                </c:pt>
                <c:pt idx="204">
                  <c:v>280.55934911221266</c:v>
                </c:pt>
                <c:pt idx="205">
                  <c:v>280.17733830120414</c:v>
                </c:pt>
                <c:pt idx="206">
                  <c:v>279.7936381418258</c:v>
                </c:pt>
                <c:pt idx="207">
                  <c:v>279.40830479562283</c:v>
                </c:pt>
                <c:pt idx="208">
                  <c:v>279.02139529399574</c:v>
                </c:pt>
                <c:pt idx="209">
                  <c:v>278.63296754658222</c:v>
                </c:pt>
                <c:pt idx="210">
                  <c:v>278.24308033846319</c:v>
                </c:pt>
                <c:pt idx="211">
                  <c:v>277.85179332457483</c:v>
                </c:pt>
                <c:pt idx="212">
                  <c:v>277.45916704460979</c:v>
                </c:pt>
                <c:pt idx="213">
                  <c:v>277.06526289880276</c:v>
                </c:pt>
                <c:pt idx="214">
                  <c:v>276.67014317587018</c:v>
                </c:pt>
                <c:pt idx="215">
                  <c:v>276.27387103438377</c:v>
                </c:pt>
                <c:pt idx="216">
                  <c:v>275.87651050277054</c:v>
                </c:pt>
                <c:pt idx="217">
                  <c:v>275.47812649328262</c:v>
                </c:pt>
                <c:pt idx="218">
                  <c:v>275.07878478616476</c:v>
                </c:pt>
                <c:pt idx="219">
                  <c:v>274.67855203710496</c:v>
                </c:pt>
                <c:pt idx="220">
                  <c:v>274.27749578095973</c:v>
                </c:pt>
                <c:pt idx="221">
                  <c:v>273.87568442430347</c:v>
                </c:pt>
                <c:pt idx="222">
                  <c:v>273.47318725008518</c:v>
                </c:pt>
                <c:pt idx="223">
                  <c:v>273.07007441297174</c:v>
                </c:pt>
                <c:pt idx="224">
                  <c:v>272.66641694307327</c:v>
                </c:pt>
                <c:pt idx="225">
                  <c:v>272.26228675432503</c:v>
                </c:pt>
                <c:pt idx="226">
                  <c:v>271.85775661841035</c:v>
                </c:pt>
                <c:pt idx="227">
                  <c:v>271.45290019735694</c:v>
                </c:pt>
                <c:pt idx="228">
                  <c:v>271.0477920230478</c:v>
                </c:pt>
                <c:pt idx="229">
                  <c:v>270.64250749535859</c:v>
                </c:pt>
                <c:pt idx="230">
                  <c:v>270.23712290171534</c:v>
                </c:pt>
                <c:pt idx="231">
                  <c:v>269.83171539288014</c:v>
                </c:pt>
                <c:pt idx="232">
                  <c:v>269.42636299971491</c:v>
                </c:pt>
                <c:pt idx="233">
                  <c:v>269.02114463038743</c:v>
                </c:pt>
                <c:pt idx="234">
                  <c:v>268.61614006385207</c:v>
                </c:pt>
                <c:pt idx="235">
                  <c:v>268.21142995357513</c:v>
                </c:pt>
                <c:pt idx="236">
                  <c:v>267.80709582939744</c:v>
                </c:pt>
                <c:pt idx="237">
                  <c:v>267.40322009660304</c:v>
                </c:pt>
                <c:pt idx="238">
                  <c:v>266.99988603591919</c:v>
                </c:pt>
                <c:pt idx="239">
                  <c:v>266.59717780165374</c:v>
                </c:pt>
                <c:pt idx="240">
                  <c:v>266.19518042169511</c:v>
                </c:pt>
                <c:pt idx="241">
                  <c:v>265.79397979564965</c:v>
                </c:pt>
                <c:pt idx="242">
                  <c:v>265.39366271160543</c:v>
                </c:pt>
                <c:pt idx="243">
                  <c:v>264.99431681632996</c:v>
                </c:pt>
                <c:pt idx="244">
                  <c:v>264.59603063762188</c:v>
                </c:pt>
                <c:pt idx="245">
                  <c:v>264.19889358617365</c:v>
                </c:pt>
                <c:pt idx="246">
                  <c:v>263.80299593508244</c:v>
                </c:pt>
                <c:pt idx="247">
                  <c:v>263.40842883661389</c:v>
                </c:pt>
                <c:pt idx="248">
                  <c:v>263.01528431940824</c:v>
                </c:pt>
                <c:pt idx="249">
                  <c:v>262.6236552875489</c:v>
                </c:pt>
                <c:pt idx="250">
                  <c:v>262.23363552056253</c:v>
                </c:pt>
                <c:pt idx="251">
                  <c:v>261.84531966410577</c:v>
                </c:pt>
                <c:pt idx="252">
                  <c:v>261.45880325138569</c:v>
                </c:pt>
                <c:pt idx="253">
                  <c:v>261.07418268546462</c:v>
                </c:pt>
                <c:pt idx="254">
                  <c:v>260.69155523553491</c:v>
                </c:pt>
                <c:pt idx="255">
                  <c:v>260.31101906113327</c:v>
                </c:pt>
                <c:pt idx="256">
                  <c:v>259.93267318606377</c:v>
                </c:pt>
                <c:pt idx="257">
                  <c:v>259.55661751329899</c:v>
                </c:pt>
                <c:pt idx="258">
                  <c:v>259.18295281566679</c:v>
                </c:pt>
                <c:pt idx="259">
                  <c:v>258.81178074795753</c:v>
                </c:pt>
                <c:pt idx="260">
                  <c:v>258.44320383667946</c:v>
                </c:pt>
                <c:pt idx="261">
                  <c:v>258.07732548005879</c:v>
                </c:pt>
                <c:pt idx="262">
                  <c:v>257.71424995362759</c:v>
                </c:pt>
                <c:pt idx="263">
                  <c:v>257.3540824111551</c:v>
                </c:pt>
                <c:pt idx="264">
                  <c:v>256.99692887719721</c:v>
                </c:pt>
                <c:pt idx="265">
                  <c:v>256.64289624709636</c:v>
                </c:pt>
                <c:pt idx="266">
                  <c:v>256.29209230281413</c:v>
                </c:pt>
                <c:pt idx="267">
                  <c:v>255.94462568871677</c:v>
                </c:pt>
                <c:pt idx="268">
                  <c:v>255.60060593485832</c:v>
                </c:pt>
                <c:pt idx="269">
                  <c:v>255.26014343742281</c:v>
                </c:pt>
                <c:pt idx="270">
                  <c:v>254.92334947176278</c:v>
                </c:pt>
                <c:pt idx="271">
                  <c:v>254.59033618867397</c:v>
                </c:pt>
                <c:pt idx="272">
                  <c:v>254.26121660880744</c:v>
                </c:pt>
                <c:pt idx="273">
                  <c:v>253.93610463477671</c:v>
                </c:pt>
                <c:pt idx="274">
                  <c:v>253.61511503905058</c:v>
                </c:pt>
                <c:pt idx="275">
                  <c:v>253.29836346954107</c:v>
                </c:pt>
                <c:pt idx="276">
                  <c:v>252.98596645146608</c:v>
                </c:pt>
                <c:pt idx="277">
                  <c:v>252.67804138362408</c:v>
                </c:pt>
                <c:pt idx="278">
                  <c:v>252.37470653839409</c:v>
                </c:pt>
                <c:pt idx="279">
                  <c:v>252.0760810598731</c:v>
                </c:pt>
                <c:pt idx="280">
                  <c:v>251.78228497691453</c:v>
                </c:pt>
                <c:pt idx="281">
                  <c:v>251.49343918822706</c:v>
                </c:pt>
                <c:pt idx="282">
                  <c:v>251.2096654586494</c:v>
                </c:pt>
                <c:pt idx="283">
                  <c:v>250.93108644522727</c:v>
                </c:pt>
                <c:pt idx="284">
                  <c:v>250.65782566647977</c:v>
                </c:pt>
                <c:pt idx="285">
                  <c:v>250.39000751636922</c:v>
                </c:pt>
                <c:pt idx="286">
                  <c:v>250.12775726802647</c:v>
                </c:pt>
                <c:pt idx="287">
                  <c:v>249.87120107375085</c:v>
                </c:pt>
                <c:pt idx="288">
                  <c:v>249.6204659473151</c:v>
                </c:pt>
                <c:pt idx="289">
                  <c:v>249.37567979283631</c:v>
                </c:pt>
                <c:pt idx="290">
                  <c:v>249.13697137311101</c:v>
                </c:pt>
                <c:pt idx="291">
                  <c:v>248.90447034314275</c:v>
                </c:pt>
                <c:pt idx="292">
                  <c:v>248.67830722033978</c:v>
                </c:pt>
                <c:pt idx="293">
                  <c:v>248.45861339941621</c:v>
                </c:pt>
                <c:pt idx="294">
                  <c:v>248.24552115611732</c:v>
                </c:pt>
                <c:pt idx="295">
                  <c:v>248.03916362859309</c:v>
                </c:pt>
                <c:pt idx="296">
                  <c:v>247.83967484161258</c:v>
                </c:pt>
                <c:pt idx="297">
                  <c:v>247.64718968980014</c:v>
                </c:pt>
                <c:pt idx="298">
                  <c:v>247.461843945086</c:v>
                </c:pt>
                <c:pt idx="299">
                  <c:v>247.28377425298095</c:v>
                </c:pt>
                <c:pt idx="300">
                  <c:v>247.11311812791973</c:v>
                </c:pt>
                <c:pt idx="301">
                  <c:v>246.95001397188753</c:v>
                </c:pt>
                <c:pt idx="302">
                  <c:v>246.79460104927421</c:v>
                </c:pt>
                <c:pt idx="303">
                  <c:v>246.64701950363815</c:v>
                </c:pt>
                <c:pt idx="304">
                  <c:v>246.50741036236286</c:v>
                </c:pt>
                <c:pt idx="305">
                  <c:v>246.3759155087173</c:v>
                </c:pt>
                <c:pt idx="306">
                  <c:v>246.25267771910876</c:v>
                </c:pt>
                <c:pt idx="307">
                  <c:v>246.13784063234925</c:v>
                </c:pt>
                <c:pt idx="308">
                  <c:v>246.03154877480119</c:v>
                </c:pt>
                <c:pt idx="309">
                  <c:v>245.93394753150642</c:v>
                </c:pt>
                <c:pt idx="310">
                  <c:v>245.84518317319453</c:v>
                </c:pt>
                <c:pt idx="311">
                  <c:v>245.76540284603834</c:v>
                </c:pt>
                <c:pt idx="312">
                  <c:v>245.69475456979126</c:v>
                </c:pt>
                <c:pt idx="313">
                  <c:v>245.63338722847402</c:v>
                </c:pt>
                <c:pt idx="314">
                  <c:v>245.58145059645176</c:v>
                </c:pt>
                <c:pt idx="315">
                  <c:v>245.53909531701356</c:v>
                </c:pt>
                <c:pt idx="316">
                  <c:v>245.50647290609777</c:v>
                </c:pt>
                <c:pt idx="317">
                  <c:v>245.4837357532233</c:v>
                </c:pt>
                <c:pt idx="318">
                  <c:v>245.47103712614626</c:v>
                </c:pt>
                <c:pt idx="319">
                  <c:v>245.46853117085993</c:v>
                </c:pt>
                <c:pt idx="320">
                  <c:v>245.47637290228158</c:v>
                </c:pt>
                <c:pt idx="321">
                  <c:v>245.49471820890903</c:v>
                </c:pt>
                <c:pt idx="322">
                  <c:v>245.52372386306524</c:v>
                </c:pt>
                <c:pt idx="323">
                  <c:v>245.56354750413448</c:v>
                </c:pt>
                <c:pt idx="324">
                  <c:v>245.61434764042497</c:v>
                </c:pt>
                <c:pt idx="325">
                  <c:v>245.67628367431462</c:v>
                </c:pt>
                <c:pt idx="326">
                  <c:v>245.74951586592942</c:v>
                </c:pt>
                <c:pt idx="327">
                  <c:v>245.83420535735786</c:v>
                </c:pt>
                <c:pt idx="328">
                  <c:v>245.93051416240633</c:v>
                </c:pt>
                <c:pt idx="329">
                  <c:v>246.03860517404974</c:v>
                </c:pt>
                <c:pt idx="330">
                  <c:v>246.15864215791225</c:v>
                </c:pt>
                <c:pt idx="331">
                  <c:v>246.29078974947333</c:v>
                </c:pt>
                <c:pt idx="332">
                  <c:v>246.43521346896887</c:v>
                </c:pt>
                <c:pt idx="333">
                  <c:v>246.59207970649004</c:v>
                </c:pt>
                <c:pt idx="334">
                  <c:v>246.76155572105199</c:v>
                </c:pt>
                <c:pt idx="335">
                  <c:v>246.94380965363234</c:v>
                </c:pt>
                <c:pt idx="336">
                  <c:v>247.13901052251458</c:v>
                </c:pt>
                <c:pt idx="337">
                  <c:v>247.34732821770012</c:v>
                </c:pt>
                <c:pt idx="338">
                  <c:v>247.56893349532038</c:v>
                </c:pt>
                <c:pt idx="339">
                  <c:v>247.80399800278246</c:v>
                </c:pt>
                <c:pt idx="340">
                  <c:v>248.05269424896687</c:v>
                </c:pt>
                <c:pt idx="341">
                  <c:v>248.31519562471658</c:v>
                </c:pt>
                <c:pt idx="342">
                  <c:v>248.59167638979852</c:v>
                </c:pt>
                <c:pt idx="343">
                  <c:v>248.88231168687344</c:v>
                </c:pt>
                <c:pt idx="344">
                  <c:v>249.18727752566338</c:v>
                </c:pt>
                <c:pt idx="345">
                  <c:v>249.50675079785287</c:v>
                </c:pt>
                <c:pt idx="346">
                  <c:v>249.84090926218778</c:v>
                </c:pt>
                <c:pt idx="347">
                  <c:v>250.18993156030774</c:v>
                </c:pt>
                <c:pt idx="348">
                  <c:v>250.55399720184505</c:v>
                </c:pt>
                <c:pt idx="349">
                  <c:v>250.93328657187521</c:v>
                </c:pt>
                <c:pt idx="350">
                  <c:v>251.32798094023019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0-40D0-B00F-5BF5A1B0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9552"/>
        <c:axId val="699815128"/>
      </c:scatterChart>
      <c:valAx>
        <c:axId val="6998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15128"/>
        <c:crosses val="autoZero"/>
        <c:crossBetween val="midCat"/>
      </c:valAx>
      <c:valAx>
        <c:axId val="6998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005905511811023E-2"/>
                  <c:y val="-0.3159448818897637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Planilha1!$U$5:$U$355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Planilha1!$V$5:$V$355</c:f>
              <c:numCache>
                <c:formatCode>General</c:formatCode>
                <c:ptCount val="351"/>
                <c:pt idx="0">
                  <c:v>300.8085663448777</c:v>
                </c:pt>
                <c:pt idx="1">
                  <c:v>300.81290441113629</c:v>
                </c:pt>
                <c:pt idx="2">
                  <c:v>300.81692528271759</c:v>
                </c:pt>
                <c:pt idx="3">
                  <c:v>300.82062713807881</c:v>
                </c:pt>
                <c:pt idx="4">
                  <c:v>300.82400814855077</c:v>
                </c:pt>
                <c:pt idx="5">
                  <c:v>300.82706647846828</c:v>
                </c:pt>
                <c:pt idx="6">
                  <c:v>300.82980028530238</c:v>
                </c:pt>
                <c:pt idx="7">
                  <c:v>300.83220771979529</c:v>
                </c:pt>
                <c:pt idx="8">
                  <c:v>300.83428692609669</c:v>
                </c:pt>
                <c:pt idx="9">
                  <c:v>300.83603604190336</c:v>
                </c:pt>
                <c:pt idx="10">
                  <c:v>300.83745319860031</c:v>
                </c:pt>
                <c:pt idx="11">
                  <c:v>300.83853652140488</c:v>
                </c:pt>
                <c:pt idx="12">
                  <c:v>300.83928412951383</c:v>
                </c:pt>
                <c:pt idx="13">
                  <c:v>300.83969413625164</c:v>
                </c:pt>
                <c:pt idx="14">
                  <c:v>300.83976464922381</c:v>
                </c:pt>
                <c:pt idx="15">
                  <c:v>300.83949377047071</c:v>
                </c:pt>
                <c:pt idx="16">
                  <c:v>300.83887959662593</c:v>
                </c:pt>
                <c:pt idx="17">
                  <c:v>300.83792021907675</c:v>
                </c:pt>
                <c:pt idx="18">
                  <c:v>300.83661372412814</c:v>
                </c:pt>
                <c:pt idx="19">
                  <c:v>300.83495819316965</c:v>
                </c:pt>
                <c:pt idx="20">
                  <c:v>300.83295170284526</c:v>
                </c:pt>
                <c:pt idx="21">
                  <c:v>300.83059232522658</c:v>
                </c:pt>
                <c:pt idx="22">
                  <c:v>300.82787812799</c:v>
                </c:pt>
                <c:pt idx="23">
                  <c:v>300.82480717459566</c:v>
                </c:pt>
                <c:pt idx="24">
                  <c:v>300.82137752447136</c:v>
                </c:pt>
                <c:pt idx="25">
                  <c:v>300.81758723319859</c:v>
                </c:pt>
                <c:pt idx="26">
                  <c:v>300.81343435270293</c:v>
                </c:pt>
                <c:pt idx="27">
                  <c:v>300.80891693144719</c:v>
                </c:pt>
                <c:pt idx="28">
                  <c:v>300.80403301462837</c:v>
                </c:pt>
                <c:pt idx="29">
                  <c:v>300.79878064437821</c:v>
                </c:pt>
                <c:pt idx="30">
                  <c:v>300.79315785996675</c:v>
                </c:pt>
                <c:pt idx="31">
                  <c:v>300.78716269800992</c:v>
                </c:pt>
                <c:pt idx="32">
                  <c:v>300.78079319268028</c:v>
                </c:pt>
                <c:pt idx="33">
                  <c:v>300.7740473759215</c:v>
                </c:pt>
                <c:pt idx="34">
                  <c:v>300.76692327766597</c:v>
                </c:pt>
                <c:pt idx="35">
                  <c:v>300.75941892605658</c:v>
                </c:pt>
                <c:pt idx="36">
                  <c:v>300.751532347671</c:v>
                </c:pt>
                <c:pt idx="37">
                  <c:v>300.74326156775032</c:v>
                </c:pt>
                <c:pt idx="38">
                  <c:v>300.73460461043044</c:v>
                </c:pt>
                <c:pt idx="39">
                  <c:v>300.72555949897713</c:v>
                </c:pt>
                <c:pt idx="40">
                  <c:v>300.7161242560245</c:v>
                </c:pt>
                <c:pt idx="41">
                  <c:v>300.70629690381668</c:v>
                </c:pt>
                <c:pt idx="42">
                  <c:v>300.69607546445258</c:v>
                </c:pt>
                <c:pt idx="43">
                  <c:v>300.6854579601341</c:v>
                </c:pt>
                <c:pt idx="44">
                  <c:v>300.67444241341758</c:v>
                </c:pt>
                <c:pt idx="45">
                  <c:v>300.66302684746802</c:v>
                </c:pt>
                <c:pt idx="46">
                  <c:v>300.65120928631637</c:v>
                </c:pt>
                <c:pt idx="47">
                  <c:v>300.63898775512007</c:v>
                </c:pt>
                <c:pt idx="48">
                  <c:v>300.62636028042635</c:v>
                </c:pt>
                <c:pt idx="49">
                  <c:v>300.61332489043838</c:v>
                </c:pt>
                <c:pt idx="50">
                  <c:v>300.59987961528378</c:v>
                </c:pt>
                <c:pt idx="51">
                  <c:v>300.58602248728653</c:v>
                </c:pt>
                <c:pt idx="52">
                  <c:v>300.57175154124081</c:v>
                </c:pt>
                <c:pt idx="53">
                  <c:v>300.55706481468769</c:v>
                </c:pt>
                <c:pt idx="54">
                  <c:v>300.54196034819421</c:v>
                </c:pt>
                <c:pt idx="55">
                  <c:v>300.52643618563428</c:v>
                </c:pt>
                <c:pt idx="56">
                  <c:v>300.51049037447268</c:v>
                </c:pt>
                <c:pt idx="57">
                  <c:v>300.49412096605062</c:v>
                </c:pt>
                <c:pt idx="58">
                  <c:v>300.47732601587319</c:v>
                </c:pt>
                <c:pt idx="59">
                  <c:v>300.46010358389913</c:v>
                </c:pt>
                <c:pt idx="60">
                  <c:v>300.44245173483222</c:v>
                </c:pt>
                <c:pt idx="61">
                  <c:v>300.42436853841451</c:v>
                </c:pt>
                <c:pt idx="62">
                  <c:v>300.40585206972094</c:v>
                </c:pt>
                <c:pt idx="63">
                  <c:v>300.38690040945568</c:v>
                </c:pt>
                <c:pt idx="64">
                  <c:v>300.36751164424982</c:v>
                </c:pt>
                <c:pt idx="65">
                  <c:v>300.34768386696027</c:v>
                </c:pt>
                <c:pt idx="66">
                  <c:v>300.32741517697002</c:v>
                </c:pt>
                <c:pt idx="67">
                  <c:v>300.30670368048914</c:v>
                </c:pt>
                <c:pt idx="68">
                  <c:v>300.28554749085731</c:v>
                </c:pt>
                <c:pt idx="69">
                  <c:v>300.26394472884652</c:v>
                </c:pt>
                <c:pt idx="70">
                  <c:v>300.24189352296503</c:v>
                </c:pt>
                <c:pt idx="71">
                  <c:v>300.21939200976203</c:v>
                </c:pt>
                <c:pt idx="72">
                  <c:v>300.19643833413215</c:v>
                </c:pt>
                <c:pt idx="73">
                  <c:v>300.17303064962107</c:v>
                </c:pt>
                <c:pt idx="74">
                  <c:v>300.14916711873127</c:v>
                </c:pt>
                <c:pt idx="75">
                  <c:v>300.12484591322823</c:v>
                </c:pt>
                <c:pt idx="76">
                  <c:v>300.10006521444569</c:v>
                </c:pt>
                <c:pt idx="77">
                  <c:v>300.07482321359254</c:v>
                </c:pt>
                <c:pt idx="78">
                  <c:v>300.0491181120583</c:v>
                </c:pt>
                <c:pt idx="79">
                  <c:v>300.02294812171874</c:v>
                </c:pt>
                <c:pt idx="80">
                  <c:v>299.99631146524177</c:v>
                </c:pt>
                <c:pt idx="81">
                  <c:v>299.96920637639238</c:v>
                </c:pt>
                <c:pt idx="82">
                  <c:v>299.94163110033696</c:v>
                </c:pt>
                <c:pt idx="83">
                  <c:v>299.91358389394742</c:v>
                </c:pt>
                <c:pt idx="84">
                  <c:v>299.88506302610477</c:v>
                </c:pt>
                <c:pt idx="85">
                  <c:v>299.85606677800121</c:v>
                </c:pt>
                <c:pt idx="86">
                  <c:v>299.8265934434425</c:v>
                </c:pt>
                <c:pt idx="87">
                  <c:v>299.79664132914826</c:v>
                </c:pt>
                <c:pt idx="88">
                  <c:v>299.76620875505199</c:v>
                </c:pt>
                <c:pt idx="89">
                  <c:v>299.73529405459965</c:v>
                </c:pt>
                <c:pt idx="90">
                  <c:v>299.70389557504785</c:v>
                </c:pt>
                <c:pt idx="91">
                  <c:v>299.67201167775926</c:v>
                </c:pt>
                <c:pt idx="92">
                  <c:v>299.63964073849831</c:v>
                </c:pt>
                <c:pt idx="93">
                  <c:v>299.6067811477248</c:v>
                </c:pt>
                <c:pt idx="94">
                  <c:v>299.57343131088624</c:v>
                </c:pt>
                <c:pt idx="95">
                  <c:v>299.53958964870839</c:v>
                </c:pt>
                <c:pt idx="96">
                  <c:v>299.50525459748479</c:v>
                </c:pt>
                <c:pt idx="97">
                  <c:v>299.47042460936422</c:v>
                </c:pt>
                <c:pt idx="98">
                  <c:v>299.43509815263707</c:v>
                </c:pt>
                <c:pt idx="99">
                  <c:v>299.39927371201912</c:v>
                </c:pt>
                <c:pt idx="100">
                  <c:v>299.36294978893488</c:v>
                </c:pt>
                <c:pt idx="101">
                  <c:v>299.3261249017977</c:v>
                </c:pt>
                <c:pt idx="102">
                  <c:v>299.28879758628921</c:v>
                </c:pt>
                <c:pt idx="103">
                  <c:v>299.25096639563628</c:v>
                </c:pt>
                <c:pt idx="104">
                  <c:v>299.21262990088644</c:v>
                </c:pt>
                <c:pt idx="105">
                  <c:v>299.17378669118131</c:v>
                </c:pt>
                <c:pt idx="106">
                  <c:v>299.13443537402759</c:v>
                </c:pt>
                <c:pt idx="107">
                  <c:v>299.09457457556692</c:v>
                </c:pt>
                <c:pt idx="108">
                  <c:v>299.05420294084314</c:v>
                </c:pt>
                <c:pt idx="109">
                  <c:v>299.01331913406801</c:v>
                </c:pt>
                <c:pt idx="110">
                  <c:v>298.97192183888416</c:v>
                </c:pt>
                <c:pt idx="111">
                  <c:v>298.93000975862708</c:v>
                </c:pt>
                <c:pt idx="112">
                  <c:v>298.8875816165837</c:v>
                </c:pt>
                <c:pt idx="113">
                  <c:v>298.84463615625043</c:v>
                </c:pt>
                <c:pt idx="114">
                  <c:v>298.80117214158798</c:v>
                </c:pt>
                <c:pt idx="115">
                  <c:v>298.75718835727457</c:v>
                </c:pt>
                <c:pt idx="116">
                  <c:v>298.71268360895658</c:v>
                </c:pt>
                <c:pt idx="117">
                  <c:v>298.6676567234984</c:v>
                </c:pt>
                <c:pt idx="118">
                  <c:v>298.62210654922859</c:v>
                </c:pt>
                <c:pt idx="119">
                  <c:v>298.57603195618486</c:v>
                </c:pt>
                <c:pt idx="120">
                  <c:v>298.52943183635688</c:v>
                </c:pt>
                <c:pt idx="121">
                  <c:v>298.48230510392693</c:v>
                </c:pt>
                <c:pt idx="122">
                  <c:v>298.43465069550859</c:v>
                </c:pt>
                <c:pt idx="123">
                  <c:v>298.38646757038293</c:v>
                </c:pt>
                <c:pt idx="124">
                  <c:v>298.33775471073335</c:v>
                </c:pt>
                <c:pt idx="125">
                  <c:v>298.2885111218776</c:v>
                </c:pt>
                <c:pt idx="126">
                  <c:v>298.23873583249866</c:v>
                </c:pt>
                <c:pt idx="127">
                  <c:v>298.18842789487263</c:v>
                </c:pt>
                <c:pt idx="128">
                  <c:v>298.13758638509518</c:v>
                </c:pt>
                <c:pt idx="129">
                  <c:v>298.08621040330598</c:v>
                </c:pt>
                <c:pt idx="130">
                  <c:v>298.03429907391074</c:v>
                </c:pt>
                <c:pt idx="131">
                  <c:v>297.98185154580153</c:v>
                </c:pt>
                <c:pt idx="132">
                  <c:v>297.92886699257525</c:v>
                </c:pt>
                <c:pt idx="133">
                  <c:v>297.87534461274964</c:v>
                </c:pt>
                <c:pt idx="134">
                  <c:v>297.82128362997793</c:v>
                </c:pt>
                <c:pt idx="135">
                  <c:v>297.76668329326048</c:v>
                </c:pt>
                <c:pt idx="136">
                  <c:v>297.71154287715615</c:v>
                </c:pt>
                <c:pt idx="137">
                  <c:v>297.65586168198962</c:v>
                </c:pt>
                <c:pt idx="138">
                  <c:v>297.59963903405861</c:v>
                </c:pt>
                <c:pt idx="139">
                  <c:v>297.54287428583768</c:v>
                </c:pt>
                <c:pt idx="140">
                  <c:v>297.48556681618129</c:v>
                </c:pt>
                <c:pt idx="141">
                  <c:v>297.4277160305237</c:v>
                </c:pt>
                <c:pt idx="142">
                  <c:v>297.36932136107799</c:v>
                </c:pt>
                <c:pt idx="143">
                  <c:v>297.31038226703208</c:v>
                </c:pt>
                <c:pt idx="144">
                  <c:v>297.25089823474372</c:v>
                </c:pt>
                <c:pt idx="145">
                  <c:v>297.19086877793268</c:v>
                </c:pt>
                <c:pt idx="146">
                  <c:v>297.13029343787144</c:v>
                </c:pt>
                <c:pt idx="147">
                  <c:v>297.06917178357349</c:v>
                </c:pt>
                <c:pt idx="148">
                  <c:v>297.00750341197994</c:v>
                </c:pt>
                <c:pt idx="149">
                  <c:v>296.94528794814369</c:v>
                </c:pt>
                <c:pt idx="150">
                  <c:v>296.88252504541157</c:v>
                </c:pt>
                <c:pt idx="151">
                  <c:v>296.81921438560482</c:v>
                </c:pt>
                <c:pt idx="152">
                  <c:v>296.75535567919678</c:v>
                </c:pt>
                <c:pt idx="153">
                  <c:v>296.69094866548863</c:v>
                </c:pt>
                <c:pt idx="154">
                  <c:v>296.62599311278308</c:v>
                </c:pt>
                <c:pt idx="155">
                  <c:v>296.56048881855565</c:v>
                </c:pt>
                <c:pt idx="156">
                  <c:v>296.49443560962368</c:v>
                </c:pt>
                <c:pt idx="157">
                  <c:v>296.42783334231291</c:v>
                </c:pt>
                <c:pt idx="158">
                  <c:v>296.36068190262199</c:v>
                </c:pt>
                <c:pt idx="159">
                  <c:v>296.29298120638384</c:v>
                </c:pt>
                <c:pt idx="160">
                  <c:v>296.22473119942572</c:v>
                </c:pt>
                <c:pt idx="161">
                  <c:v>296.15593185772536</c:v>
                </c:pt>
                <c:pt idx="162">
                  <c:v>296.08658318756574</c:v>
                </c:pt>
                <c:pt idx="163">
                  <c:v>296.0166852256861</c:v>
                </c:pt>
                <c:pt idx="164">
                  <c:v>295.94623803943114</c:v>
                </c:pt>
                <c:pt idx="165">
                  <c:v>295.875241726897</c:v>
                </c:pt>
                <c:pt idx="166">
                  <c:v>295.80369641707438</c:v>
                </c:pt>
                <c:pt idx="167">
                  <c:v>295.7316022699884</c:v>
                </c:pt>
                <c:pt idx="168">
                  <c:v>295.65895947683651</c:v>
                </c:pt>
                <c:pt idx="169">
                  <c:v>295.58576826012211</c:v>
                </c:pt>
                <c:pt idx="170">
                  <c:v>295.51202887378548</c:v>
                </c:pt>
                <c:pt idx="171">
                  <c:v>295.43774160333174</c:v>
                </c:pt>
                <c:pt idx="172">
                  <c:v>295.3629067659549</c:v>
                </c:pt>
                <c:pt idx="173">
                  <c:v>295.28752471065883</c:v>
                </c:pt>
                <c:pt idx="174">
                  <c:v>295.2115958183748</c:v>
                </c:pt>
                <c:pt idx="175">
                  <c:v>295.13512050207504</c:v>
                </c:pt>
                <c:pt idx="176">
                  <c:v>295.05809920688284</c:v>
                </c:pt>
                <c:pt idx="177">
                  <c:v>294.98053241017868</c:v>
                </c:pt>
                <c:pt idx="178">
                  <c:v>294.90242062170296</c:v>
                </c:pt>
                <c:pt idx="179">
                  <c:v>294.82376438365367</c:v>
                </c:pt>
                <c:pt idx="180">
                  <c:v>294.74456427078132</c:v>
                </c:pt>
                <c:pt idx="181">
                  <c:v>294.66482089047838</c:v>
                </c:pt>
                <c:pt idx="182">
                  <c:v>294.58453488286517</c:v>
                </c:pt>
                <c:pt idx="183">
                  <c:v>294.50370692087142</c:v>
                </c:pt>
                <c:pt idx="184">
                  <c:v>294.42233771031249</c:v>
                </c:pt>
                <c:pt idx="185">
                  <c:v>294.34042798996188</c:v>
                </c:pt>
                <c:pt idx="186">
                  <c:v>294.25797853161862</c:v>
                </c:pt>
                <c:pt idx="187">
                  <c:v>294.1749901401696</c:v>
                </c:pt>
                <c:pt idx="188">
                  <c:v>294.09146365364751</c:v>
                </c:pt>
                <c:pt idx="189">
                  <c:v>294.00739994328319</c:v>
                </c:pt>
                <c:pt idx="190">
                  <c:v>293.92279991355309</c:v>
                </c:pt>
                <c:pt idx="191">
                  <c:v>293.83766450222157</c:v>
                </c:pt>
                <c:pt idx="192">
                  <c:v>293.75199468037749</c:v>
                </c:pt>
                <c:pt idx="193">
                  <c:v>293.66579145246584</c:v>
                </c:pt>
                <c:pt idx="194">
                  <c:v>293.57905585631335</c:v>
                </c:pt>
                <c:pt idx="195">
                  <c:v>293.49178896314868</c:v>
                </c:pt>
                <c:pt idx="196">
                  <c:v>293.40399187761699</c:v>
                </c:pt>
                <c:pt idx="197">
                  <c:v>293.31566573778821</c:v>
                </c:pt>
                <c:pt idx="198">
                  <c:v>293.22681171515978</c:v>
                </c:pt>
                <c:pt idx="199">
                  <c:v>293.13743101465343</c:v>
                </c:pt>
                <c:pt idx="200">
                  <c:v>293.04752487460536</c:v>
                </c:pt>
                <c:pt idx="201">
                  <c:v>292.9570945667507</c:v>
                </c:pt>
                <c:pt idx="202">
                  <c:v>292.86614139620161</c:v>
                </c:pt>
                <c:pt idx="203">
                  <c:v>292.7746667014186</c:v>
                </c:pt>
                <c:pt idx="204">
                  <c:v>292.68267185417631</c:v>
                </c:pt>
                <c:pt idx="205">
                  <c:v>292.59015825952179</c:v>
                </c:pt>
                <c:pt idx="206">
                  <c:v>292.49712735572689</c:v>
                </c:pt>
                <c:pt idx="207">
                  <c:v>292.40358061423393</c:v>
                </c:pt>
                <c:pt idx="208">
                  <c:v>292.30951953959465</c:v>
                </c:pt>
                <c:pt idx="209">
                  <c:v>292.21494566940208</c:v>
                </c:pt>
                <c:pt idx="210">
                  <c:v>292.11986057421655</c:v>
                </c:pt>
                <c:pt idx="211">
                  <c:v>292.02426585748356</c:v>
                </c:pt>
                <c:pt idx="212">
                  <c:v>291.92816315544644</c:v>
                </c:pt>
                <c:pt idx="213">
                  <c:v>291.83155413705072</c:v>
                </c:pt>
                <c:pt idx="214">
                  <c:v>291.73444050384239</c:v>
                </c:pt>
                <c:pt idx="215">
                  <c:v>291.63682398985884</c:v>
                </c:pt>
                <c:pt idx="216">
                  <c:v>291.53870636151345</c:v>
                </c:pt>
                <c:pt idx="217">
                  <c:v>291.44008941747251</c:v>
                </c:pt>
                <c:pt idx="218">
                  <c:v>291.34097498852572</c:v>
                </c:pt>
                <c:pt idx="219">
                  <c:v>291.24136493744987</c:v>
                </c:pt>
                <c:pt idx="220">
                  <c:v>291.14126115886523</c:v>
                </c:pt>
                <c:pt idx="221">
                  <c:v>291.04066557908499</c:v>
                </c:pt>
                <c:pt idx="222">
                  <c:v>290.93958015595877</c:v>
                </c:pt>
                <c:pt idx="223">
                  <c:v>290.83800687870786</c:v>
                </c:pt>
                <c:pt idx="224">
                  <c:v>290.73594776775514</c:v>
                </c:pt>
                <c:pt idx="225">
                  <c:v>290.6334048745473</c:v>
                </c:pt>
                <c:pt idx="226">
                  <c:v>290.53038028137058</c:v>
                </c:pt>
                <c:pt idx="227">
                  <c:v>290.42687610116053</c:v>
                </c:pt>
                <c:pt idx="228">
                  <c:v>290.32289447730426</c:v>
                </c:pt>
                <c:pt idx="229">
                  <c:v>290.21843758343704</c:v>
                </c:pt>
                <c:pt idx="230">
                  <c:v>290.11350762323229</c:v>
                </c:pt>
                <c:pt idx="231">
                  <c:v>290.00810683018494</c:v>
                </c:pt>
                <c:pt idx="232">
                  <c:v>289.90223746738917</c:v>
                </c:pt>
                <c:pt idx="233">
                  <c:v>289.79590182730976</c:v>
                </c:pt>
                <c:pt idx="234">
                  <c:v>289.68910223154785</c:v>
                </c:pt>
                <c:pt idx="235">
                  <c:v>289.58184103060006</c:v>
                </c:pt>
                <c:pt idx="236">
                  <c:v>289.47412060361302</c:v>
                </c:pt>
                <c:pt idx="237">
                  <c:v>289.36594335813146</c:v>
                </c:pt>
                <c:pt idx="238">
                  <c:v>289.25731172984143</c:v>
                </c:pt>
                <c:pt idx="239">
                  <c:v>289.14822818230795</c:v>
                </c:pt>
                <c:pt idx="240">
                  <c:v>289.03869520670776</c:v>
                </c:pt>
                <c:pt idx="241">
                  <c:v>288.92871532155681</c:v>
                </c:pt>
                <c:pt idx="242">
                  <c:v>288.81829107243345</c:v>
                </c:pt>
                <c:pt idx="243">
                  <c:v>288.70742503169652</c:v>
                </c:pt>
                <c:pt idx="244">
                  <c:v>288.59611979819971</c:v>
                </c:pt>
                <c:pt idx="245">
                  <c:v>288.48437799700065</c:v>
                </c:pt>
                <c:pt idx="246">
                  <c:v>288.37220227906732</c:v>
                </c:pt>
                <c:pt idx="247">
                  <c:v>288.25959532097943</c:v>
                </c:pt>
                <c:pt idx="248">
                  <c:v>288.14655982462688</c:v>
                </c:pt>
                <c:pt idx="249">
                  <c:v>288.03309851690454</c:v>
                </c:pt>
                <c:pt idx="250">
                  <c:v>287.91921414940396</c:v>
                </c:pt>
                <c:pt idx="251">
                  <c:v>287.80490949810206</c:v>
                </c:pt>
                <c:pt idx="252">
                  <c:v>287.69018736304702</c:v>
                </c:pt>
                <c:pt idx="253">
                  <c:v>287.57505056804189</c:v>
                </c:pt>
                <c:pt idx="254">
                  <c:v>287.45950196032555</c:v>
                </c:pt>
                <c:pt idx="255">
                  <c:v>287.34354441025192</c:v>
                </c:pt>
                <c:pt idx="256">
                  <c:v>287.22718081096735</c:v>
                </c:pt>
                <c:pt idx="257">
                  <c:v>287.11041407808631</c:v>
                </c:pt>
                <c:pt idx="258">
                  <c:v>286.99324714936557</c:v>
                </c:pt>
                <c:pt idx="259">
                  <c:v>286.87568298437816</c:v>
                </c:pt>
                <c:pt idx="260">
                  <c:v>286.75772456418531</c:v>
                </c:pt>
                <c:pt idx="261">
                  <c:v>286.6393748910088</c:v>
                </c:pt>
                <c:pt idx="262">
                  <c:v>286.52063698790261</c:v>
                </c:pt>
                <c:pt idx="263">
                  <c:v>286.40151389842435</c:v>
                </c:pt>
                <c:pt idx="264">
                  <c:v>286.28200868630722</c:v>
                </c:pt>
                <c:pt idx="265">
                  <c:v>286.16212443513217</c:v>
                </c:pt>
                <c:pt idx="266">
                  <c:v>286.04186424800088</c:v>
                </c:pt>
                <c:pt idx="267">
                  <c:v>285.9212312472095</c:v>
                </c:pt>
                <c:pt idx="268">
                  <c:v>285.80022857392447</c:v>
                </c:pt>
                <c:pt idx="269">
                  <c:v>285.67885938785798</c:v>
                </c:pt>
                <c:pt idx="270">
                  <c:v>285.55712686694687</c:v>
                </c:pt>
                <c:pt idx="271">
                  <c:v>285.43503420703274</c:v>
                </c:pt>
                <c:pt idx="272">
                  <c:v>285.31258462154449</c:v>
                </c:pt>
                <c:pt idx="273">
                  <c:v>285.18978134118271</c:v>
                </c:pt>
                <c:pt idx="274">
                  <c:v>285.06662761360764</c:v>
                </c:pt>
                <c:pt idx="275">
                  <c:v>284.94312670312911</c:v>
                </c:pt>
                <c:pt idx="276">
                  <c:v>284.81928189040042</c:v>
                </c:pt>
                <c:pt idx="277">
                  <c:v>284.69509647211481</c:v>
                </c:pt>
                <c:pt idx="278">
                  <c:v>284.57057376070617</c:v>
                </c:pt>
                <c:pt idx="279">
                  <c:v>284.44571708405317</c:v>
                </c:pt>
                <c:pt idx="280">
                  <c:v>284.32052978518726</c:v>
                </c:pt>
                <c:pt idx="281">
                  <c:v>284.19501522200517</c:v>
                </c:pt>
                <c:pt idx="282">
                  <c:v>284.06917676698538</c:v>
                </c:pt>
                <c:pt idx="283">
                  <c:v>283.94301780690978</c:v>
                </c:pt>
                <c:pt idx="284">
                  <c:v>283.81654174258927</c:v>
                </c:pt>
                <c:pt idx="285">
                  <c:v>283.68975198859511</c:v>
                </c:pt>
                <c:pt idx="286">
                  <c:v>283.56265197299433</c:v>
                </c:pt>
                <c:pt idx="287">
                  <c:v>283.43524513709156</c:v>
                </c:pt>
                <c:pt idx="288">
                  <c:v>283.30753493517494</c:v>
                </c:pt>
                <c:pt idx="289">
                  <c:v>283.17952483426888</c:v>
                </c:pt>
                <c:pt idx="290">
                  <c:v>283.05121831389096</c:v>
                </c:pt>
                <c:pt idx="291">
                  <c:v>282.9226188658161</c:v>
                </c:pt>
                <c:pt idx="292">
                  <c:v>282.79372999384532</c:v>
                </c:pt>
                <c:pt idx="293">
                  <c:v>282.66455521358108</c:v>
                </c:pt>
                <c:pt idx="294">
                  <c:v>282.5350980522087</c:v>
                </c:pt>
                <c:pt idx="295">
                  <c:v>282.40536204828317</c:v>
                </c:pt>
                <c:pt idx="296">
                  <c:v>282.27535075152321</c:v>
                </c:pt>
                <c:pt idx="297">
                  <c:v>282.14506772261069</c:v>
                </c:pt>
                <c:pt idx="298">
                  <c:v>282.01451653299631</c:v>
                </c:pt>
                <c:pt idx="299">
                  <c:v>281.88370076471216</c:v>
                </c:pt>
                <c:pt idx="300">
                  <c:v>281.75262401019</c:v>
                </c:pt>
                <c:pt idx="301">
                  <c:v>281.62128987208581</c:v>
                </c:pt>
                <c:pt idx="302">
                  <c:v>281.48970196311132</c:v>
                </c:pt>
                <c:pt idx="303">
                  <c:v>281.35786390587072</c:v>
                </c:pt>
                <c:pt idx="304">
                  <c:v>281.22577933270446</c:v>
                </c:pt>
                <c:pt idx="305">
                  <c:v>281.0934518855388</c:v>
                </c:pt>
                <c:pt idx="306">
                  <c:v>280.96088521574143</c:v>
                </c:pt>
                <c:pt idx="307">
                  <c:v>280.82808298398345</c:v>
                </c:pt>
                <c:pt idx="308">
                  <c:v>280.69504886010702</c:v>
                </c:pt>
                <c:pt idx="309">
                  <c:v>280.5617865229986</c:v>
                </c:pt>
                <c:pt idx="310">
                  <c:v>280.42829966046867</c:v>
                </c:pt>
                <c:pt idx="311">
                  <c:v>280.29459196913621</c:v>
                </c:pt>
                <c:pt idx="312">
                  <c:v>280.16066715431941</c:v>
                </c:pt>
                <c:pt idx="313">
                  <c:v>280.02652892993081</c:v>
                </c:pt>
                <c:pt idx="314">
                  <c:v>279.89218101837855</c:v>
                </c:pt>
                <c:pt idx="315">
                  <c:v>279.7576271504721</c:v>
                </c:pt>
                <c:pt idx="316">
                  <c:v>279.62287106533222</c:v>
                </c:pt>
                <c:pt idx="317">
                  <c:v>279.48791651030689</c:v>
                </c:pt>
                <c:pt idx="318">
                  <c:v>279.3527672408901</c:v>
                </c:pt>
                <c:pt idx="319">
                  <c:v>279.21742702064608</c:v>
                </c:pt>
                <c:pt idx="320">
                  <c:v>279.08189962113647</c:v>
                </c:pt>
                <c:pt idx="321">
                  <c:v>278.94618882185142</c:v>
                </c:pt>
                <c:pt idx="322">
                  <c:v>278.81029841014475</c:v>
                </c:pt>
                <c:pt idx="323">
                  <c:v>278.67423218117125</c:v>
                </c:pt>
                <c:pt idx="324">
                  <c:v>278.53799393782725</c:v>
                </c:pt>
                <c:pt idx="325">
                  <c:v>278.40158749069428</c:v>
                </c:pt>
                <c:pt idx="326">
                  <c:v>278.26501665798412</c:v>
                </c:pt>
                <c:pt idx="327">
                  <c:v>278.12828526548645</c:v>
                </c:pt>
                <c:pt idx="328">
                  <c:v>277.99139714651801</c:v>
                </c:pt>
                <c:pt idx="329">
                  <c:v>277.85435614187253</c:v>
                </c:pt>
                <c:pt idx="330">
                  <c:v>277.71716609977318</c:v>
                </c:pt>
                <c:pt idx="331">
                  <c:v>277.57983087582363</c:v>
                </c:pt>
                <c:pt idx="332">
                  <c:v>277.44235433296137</c:v>
                </c:pt>
                <c:pt idx="333">
                  <c:v>277.30474034140923</c:v>
                </c:pt>
                <c:pt idx="334">
                  <c:v>277.16699277862836</c:v>
                </c:pt>
                <c:pt idx="335">
                  <c:v>277.02911552926884</c:v>
                </c:pt>
                <c:pt idx="336">
                  <c:v>276.89111248512012</c:v>
                </c:pt>
                <c:pt idx="337">
                  <c:v>276.75298754505963</c:v>
                </c:pt>
                <c:pt idx="338">
                  <c:v>276.61474461499989</c:v>
                </c:pt>
                <c:pt idx="339">
                  <c:v>276.47638760783298</c:v>
                </c:pt>
                <c:pt idx="340">
                  <c:v>276.33792044337224</c:v>
                </c:pt>
                <c:pt idx="341">
                  <c:v>276.19934704829211</c:v>
                </c:pt>
                <c:pt idx="342">
                  <c:v>276.06067135606321</c:v>
                </c:pt>
                <c:pt idx="343">
                  <c:v>275.92189730688449</c:v>
                </c:pt>
                <c:pt idx="344">
                  <c:v>275.78302884761115</c:v>
                </c:pt>
                <c:pt idx="345">
                  <c:v>275.64406993167796</c:v>
                </c:pt>
                <c:pt idx="346">
                  <c:v>275.50502451901809</c:v>
                </c:pt>
                <c:pt idx="347">
                  <c:v>275.36589657597585</c:v>
                </c:pt>
                <c:pt idx="348">
                  <c:v>275.22669007521478</c:v>
                </c:pt>
                <c:pt idx="349">
                  <c:v>275.08740899561963</c:v>
                </c:pt>
                <c:pt idx="350">
                  <c:v>274.94805732219106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C-4BD9-997F-E65836F2F9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Planilha1!$U$5:$U$355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Planilha1!$W$5:$W$355</c:f>
              <c:numCache>
                <c:formatCode>General</c:formatCode>
                <c:ptCount val="351"/>
                <c:pt idx="0">
                  <c:v>300.7933532062998</c:v>
                </c:pt>
                <c:pt idx="1">
                  <c:v>300.80246264706489</c:v>
                </c:pt>
                <c:pt idx="2">
                  <c:v>300.8110895692198</c:v>
                </c:pt>
                <c:pt idx="3">
                  <c:v>300.81923397276478</c:v>
                </c:pt>
                <c:pt idx="4">
                  <c:v>300.82689585769981</c:v>
                </c:pt>
                <c:pt idx="5">
                  <c:v>300.8340752240249</c:v>
                </c:pt>
                <c:pt idx="6">
                  <c:v>300.84077207173982</c:v>
                </c:pt>
                <c:pt idx="7">
                  <c:v>300.84698640084503</c:v>
                </c:pt>
                <c:pt idx="8">
                  <c:v>300.85271821134006</c:v>
                </c:pt>
                <c:pt idx="9">
                  <c:v>300.85796750322493</c:v>
                </c:pt>
                <c:pt idx="10">
                  <c:v>300.86273427649985</c:v>
                </c:pt>
                <c:pt idx="11">
                  <c:v>300.86701853116506</c:v>
                </c:pt>
                <c:pt idx="12">
                  <c:v>300.8708202672201</c:v>
                </c:pt>
                <c:pt idx="13">
                  <c:v>300.87413948466497</c:v>
                </c:pt>
                <c:pt idx="14">
                  <c:v>300.87697618349989</c:v>
                </c:pt>
                <c:pt idx="15">
                  <c:v>300.87933036372488</c:v>
                </c:pt>
                <c:pt idx="16">
                  <c:v>300.88120202534014</c:v>
                </c:pt>
                <c:pt idx="17">
                  <c:v>300.88259116834479</c:v>
                </c:pt>
                <c:pt idx="18">
                  <c:v>300.88349779273994</c:v>
                </c:pt>
                <c:pt idx="19">
                  <c:v>300.88392189852493</c:v>
                </c:pt>
                <c:pt idx="20">
                  <c:v>300.88386348569998</c:v>
                </c:pt>
                <c:pt idx="21">
                  <c:v>300.88332255426485</c:v>
                </c:pt>
                <c:pt idx="22">
                  <c:v>300.88229910422001</c:v>
                </c:pt>
                <c:pt idx="23">
                  <c:v>300.880793135565</c:v>
                </c:pt>
                <c:pt idx="24">
                  <c:v>300.87880464829982</c:v>
                </c:pt>
                <c:pt idx="25">
                  <c:v>300.87633364242515</c:v>
                </c:pt>
                <c:pt idx="26">
                  <c:v>300.87338011794031</c:v>
                </c:pt>
                <c:pt idx="27">
                  <c:v>300.86994407484508</c:v>
                </c:pt>
                <c:pt idx="28">
                  <c:v>300.8660255131399</c:v>
                </c:pt>
                <c:pt idx="29">
                  <c:v>300.86162443282501</c:v>
                </c:pt>
                <c:pt idx="30">
                  <c:v>300.85674083390018</c:v>
                </c:pt>
                <c:pt idx="31">
                  <c:v>300.85137471636472</c:v>
                </c:pt>
                <c:pt idx="32">
                  <c:v>300.84552608022022</c:v>
                </c:pt>
                <c:pt idx="33">
                  <c:v>300.83919492546488</c:v>
                </c:pt>
                <c:pt idx="34">
                  <c:v>300.83238125210028</c:v>
                </c:pt>
                <c:pt idx="35">
                  <c:v>300.82508506012505</c:v>
                </c:pt>
                <c:pt idx="36">
                  <c:v>300.81730634953988</c:v>
                </c:pt>
                <c:pt idx="37">
                  <c:v>300.80904512034522</c:v>
                </c:pt>
                <c:pt idx="38">
                  <c:v>300.80030137253993</c:v>
                </c:pt>
                <c:pt idx="39">
                  <c:v>300.79107510612494</c:v>
                </c:pt>
                <c:pt idx="40">
                  <c:v>300.78136632109977</c:v>
                </c:pt>
                <c:pt idx="41">
                  <c:v>300.77117501746488</c:v>
                </c:pt>
                <c:pt idx="42">
                  <c:v>300.7605011952196</c:v>
                </c:pt>
                <c:pt idx="43">
                  <c:v>300.74934485436484</c:v>
                </c:pt>
                <c:pt idx="44">
                  <c:v>300.73770599489967</c:v>
                </c:pt>
                <c:pt idx="45">
                  <c:v>300.72558461682479</c:v>
                </c:pt>
                <c:pt idx="46">
                  <c:v>300.71298072013974</c:v>
                </c:pt>
                <c:pt idx="47">
                  <c:v>300.69989430484475</c:v>
                </c:pt>
                <c:pt idx="48">
                  <c:v>300.68632537093981</c:v>
                </c:pt>
                <c:pt idx="49">
                  <c:v>300.67227391842448</c:v>
                </c:pt>
                <c:pt idx="50">
                  <c:v>300.65773994729989</c:v>
                </c:pt>
                <c:pt idx="51">
                  <c:v>300.6427234575649</c:v>
                </c:pt>
                <c:pt idx="52">
                  <c:v>300.62722444921974</c:v>
                </c:pt>
                <c:pt idx="53">
                  <c:v>300.61124292226486</c:v>
                </c:pt>
                <c:pt idx="54">
                  <c:v>300.59477887669982</c:v>
                </c:pt>
                <c:pt idx="55">
                  <c:v>300.57783231252483</c:v>
                </c:pt>
                <c:pt idx="56">
                  <c:v>300.5604032297399</c:v>
                </c:pt>
                <c:pt idx="57">
                  <c:v>300.54249162834503</c:v>
                </c:pt>
                <c:pt idx="58">
                  <c:v>300.52409750833999</c:v>
                </c:pt>
                <c:pt idx="59">
                  <c:v>300.50522086972501</c:v>
                </c:pt>
                <c:pt idx="60">
                  <c:v>300.48586171249985</c:v>
                </c:pt>
                <c:pt idx="61">
                  <c:v>300.46602003666521</c:v>
                </c:pt>
                <c:pt idx="62">
                  <c:v>300.44569584221995</c:v>
                </c:pt>
                <c:pt idx="63">
                  <c:v>300.42488912916497</c:v>
                </c:pt>
                <c:pt idx="64">
                  <c:v>300.40359989749982</c:v>
                </c:pt>
                <c:pt idx="65">
                  <c:v>300.38182814722495</c:v>
                </c:pt>
                <c:pt idx="66">
                  <c:v>300.35957387834014</c:v>
                </c:pt>
                <c:pt idx="67">
                  <c:v>300.33683709084471</c:v>
                </c:pt>
                <c:pt idx="68">
                  <c:v>300.31361778474002</c:v>
                </c:pt>
                <c:pt idx="69">
                  <c:v>300.28991596002493</c:v>
                </c:pt>
                <c:pt idx="70">
                  <c:v>300.26573161670012</c:v>
                </c:pt>
                <c:pt idx="71">
                  <c:v>300.24106475476492</c:v>
                </c:pt>
                <c:pt idx="72">
                  <c:v>300.21591537422</c:v>
                </c:pt>
                <c:pt idx="73">
                  <c:v>300.19028347506492</c:v>
                </c:pt>
                <c:pt idx="74">
                  <c:v>300.16416905729989</c:v>
                </c:pt>
                <c:pt idx="75">
                  <c:v>300.13757212092514</c:v>
                </c:pt>
                <c:pt idx="76">
                  <c:v>300.11049266594023</c:v>
                </c:pt>
                <c:pt idx="77">
                  <c:v>300.08293069234514</c:v>
                </c:pt>
                <c:pt idx="78">
                  <c:v>300.05488620013989</c:v>
                </c:pt>
                <c:pt idx="79">
                  <c:v>300.02635918932492</c:v>
                </c:pt>
                <c:pt idx="80">
                  <c:v>299.99734965990001</c:v>
                </c:pt>
                <c:pt idx="81">
                  <c:v>299.9678576118647</c:v>
                </c:pt>
                <c:pt idx="82">
                  <c:v>299.93788304522013</c:v>
                </c:pt>
                <c:pt idx="83">
                  <c:v>299.90742595996494</c:v>
                </c:pt>
                <c:pt idx="84">
                  <c:v>299.87648635610026</c:v>
                </c:pt>
                <c:pt idx="85">
                  <c:v>299.84506423362518</c:v>
                </c:pt>
                <c:pt idx="86">
                  <c:v>299.81315959253993</c:v>
                </c:pt>
                <c:pt idx="87">
                  <c:v>299.7807724328452</c:v>
                </c:pt>
                <c:pt idx="88">
                  <c:v>299.74790275453984</c:v>
                </c:pt>
                <c:pt idx="89">
                  <c:v>299.71455055762499</c:v>
                </c:pt>
                <c:pt idx="90">
                  <c:v>299.68071584209974</c:v>
                </c:pt>
                <c:pt idx="91">
                  <c:v>299.64639860796478</c:v>
                </c:pt>
                <c:pt idx="92">
                  <c:v>299.61159885521965</c:v>
                </c:pt>
                <c:pt idx="93">
                  <c:v>299.57631658386481</c:v>
                </c:pt>
                <c:pt idx="94">
                  <c:v>299.54055179389979</c:v>
                </c:pt>
                <c:pt idx="95">
                  <c:v>299.50430448532484</c:v>
                </c:pt>
                <c:pt idx="96">
                  <c:v>299.46757465813971</c:v>
                </c:pt>
                <c:pt idx="97">
                  <c:v>299.43036231234464</c:v>
                </c:pt>
                <c:pt idx="98">
                  <c:v>299.39266744793986</c:v>
                </c:pt>
                <c:pt idx="99">
                  <c:v>299.35449006492468</c:v>
                </c:pt>
                <c:pt idx="100">
                  <c:v>299.31583016329978</c:v>
                </c:pt>
                <c:pt idx="101">
                  <c:v>299.27668774306494</c:v>
                </c:pt>
                <c:pt idx="102">
                  <c:v>299.2370628042197</c:v>
                </c:pt>
                <c:pt idx="103">
                  <c:v>299.19695534676475</c:v>
                </c:pt>
                <c:pt idx="104">
                  <c:v>299.15636537069986</c:v>
                </c:pt>
                <c:pt idx="105">
                  <c:v>299.1152928760248</c:v>
                </c:pt>
                <c:pt idx="106">
                  <c:v>299.07373786273979</c:v>
                </c:pt>
                <c:pt idx="107">
                  <c:v>299.03170033084484</c:v>
                </c:pt>
                <c:pt idx="108">
                  <c:v>298.98918028034018</c:v>
                </c:pt>
                <c:pt idx="109">
                  <c:v>298.94617771122489</c:v>
                </c:pt>
                <c:pt idx="110">
                  <c:v>298.90269262349989</c:v>
                </c:pt>
                <c:pt idx="111">
                  <c:v>298.85872501716517</c:v>
                </c:pt>
                <c:pt idx="112">
                  <c:v>298.81427489222006</c:v>
                </c:pt>
                <c:pt idx="113">
                  <c:v>298.769342248665</c:v>
                </c:pt>
                <c:pt idx="114">
                  <c:v>298.72392708649977</c:v>
                </c:pt>
                <c:pt idx="115">
                  <c:v>298.67802940572506</c:v>
                </c:pt>
                <c:pt idx="116">
                  <c:v>298.63164920633994</c:v>
                </c:pt>
                <c:pt idx="117">
                  <c:v>298.58478648834489</c:v>
                </c:pt>
                <c:pt idx="118">
                  <c:v>298.53744125174012</c:v>
                </c:pt>
                <c:pt idx="119">
                  <c:v>298.48961349652495</c:v>
                </c:pt>
                <c:pt idx="120">
                  <c:v>298.44130322270007</c:v>
                </c:pt>
                <c:pt idx="121">
                  <c:v>298.39251043026502</c:v>
                </c:pt>
                <c:pt idx="122">
                  <c:v>298.34323511922003</c:v>
                </c:pt>
                <c:pt idx="123">
                  <c:v>298.29347728956509</c:v>
                </c:pt>
                <c:pt idx="124">
                  <c:v>298.24323694130021</c:v>
                </c:pt>
                <c:pt idx="125">
                  <c:v>298.19251407442516</c:v>
                </c:pt>
                <c:pt idx="126">
                  <c:v>298.14130868894017</c:v>
                </c:pt>
                <c:pt idx="127">
                  <c:v>298.08962078484501</c:v>
                </c:pt>
                <c:pt idx="128">
                  <c:v>298.03745036213991</c:v>
                </c:pt>
                <c:pt idx="129">
                  <c:v>297.98479742082509</c:v>
                </c:pt>
                <c:pt idx="130">
                  <c:v>297.9316619609001</c:v>
                </c:pt>
                <c:pt idx="131">
                  <c:v>297.87804398236472</c:v>
                </c:pt>
                <c:pt idx="132">
                  <c:v>297.82394348522007</c:v>
                </c:pt>
                <c:pt idx="133">
                  <c:v>297.7693604694648</c:v>
                </c:pt>
                <c:pt idx="134">
                  <c:v>297.71429493510027</c:v>
                </c:pt>
                <c:pt idx="135">
                  <c:v>297.65874688212512</c:v>
                </c:pt>
                <c:pt idx="136">
                  <c:v>297.60271631054002</c:v>
                </c:pt>
                <c:pt idx="137">
                  <c:v>297.54620322034521</c:v>
                </c:pt>
                <c:pt idx="138">
                  <c:v>297.48920761153977</c:v>
                </c:pt>
                <c:pt idx="139">
                  <c:v>297.43172948412507</c:v>
                </c:pt>
                <c:pt idx="140">
                  <c:v>297.37376883809975</c:v>
                </c:pt>
                <c:pt idx="141">
                  <c:v>297.31532567346471</c:v>
                </c:pt>
                <c:pt idx="142">
                  <c:v>297.25639999021951</c:v>
                </c:pt>
                <c:pt idx="143">
                  <c:v>297.19699178836481</c:v>
                </c:pt>
                <c:pt idx="144">
                  <c:v>297.13710106789972</c:v>
                </c:pt>
                <c:pt idx="145">
                  <c:v>297.07672782882469</c:v>
                </c:pt>
                <c:pt idx="146">
                  <c:v>297.01587207113971</c:v>
                </c:pt>
                <c:pt idx="147">
                  <c:v>296.95453379484479</c:v>
                </c:pt>
                <c:pt idx="148">
                  <c:v>296.8927129999397</c:v>
                </c:pt>
                <c:pt idx="149">
                  <c:v>296.8304096864249</c:v>
                </c:pt>
                <c:pt idx="150">
                  <c:v>296.76762385429993</c:v>
                </c:pt>
                <c:pt idx="151">
                  <c:v>296.70435550356501</c:v>
                </c:pt>
                <c:pt idx="152">
                  <c:v>296.64060463421993</c:v>
                </c:pt>
                <c:pt idx="153">
                  <c:v>296.57637124626467</c:v>
                </c:pt>
                <c:pt idx="154">
                  <c:v>296.5116553396997</c:v>
                </c:pt>
                <c:pt idx="155">
                  <c:v>296.44645691452479</c:v>
                </c:pt>
                <c:pt idx="156">
                  <c:v>296.38077597073993</c:v>
                </c:pt>
                <c:pt idx="157">
                  <c:v>296.31461250834491</c:v>
                </c:pt>
                <c:pt idx="158">
                  <c:v>296.24796652734017</c:v>
                </c:pt>
                <c:pt idx="159">
                  <c:v>296.18083802772503</c:v>
                </c:pt>
                <c:pt idx="160">
                  <c:v>296.11322700949995</c:v>
                </c:pt>
                <c:pt idx="161">
                  <c:v>296.04513347266516</c:v>
                </c:pt>
                <c:pt idx="162">
                  <c:v>295.97655741721996</c:v>
                </c:pt>
                <c:pt idx="163">
                  <c:v>295.90749884316506</c:v>
                </c:pt>
                <c:pt idx="164">
                  <c:v>295.83795775049975</c:v>
                </c:pt>
                <c:pt idx="165">
                  <c:v>295.76793413922496</c:v>
                </c:pt>
                <c:pt idx="166">
                  <c:v>295.69742800934</c:v>
                </c:pt>
                <c:pt idx="167">
                  <c:v>295.62643936084487</c:v>
                </c:pt>
                <c:pt idx="168">
                  <c:v>295.55496819374002</c:v>
                </c:pt>
                <c:pt idx="169">
                  <c:v>295.48301450802501</c:v>
                </c:pt>
                <c:pt idx="170">
                  <c:v>295.41057830370005</c:v>
                </c:pt>
                <c:pt idx="171">
                  <c:v>295.33765958076492</c:v>
                </c:pt>
                <c:pt idx="172">
                  <c:v>295.26425833921985</c:v>
                </c:pt>
                <c:pt idx="173">
                  <c:v>295.19037457906506</c:v>
                </c:pt>
                <c:pt idx="174">
                  <c:v>295.11600830030011</c:v>
                </c:pt>
                <c:pt idx="175">
                  <c:v>295.04115950292498</c:v>
                </c:pt>
                <c:pt idx="176">
                  <c:v>294.96582818694014</c:v>
                </c:pt>
                <c:pt idx="177">
                  <c:v>294.89001435234513</c:v>
                </c:pt>
                <c:pt idx="178">
                  <c:v>294.81371799913995</c:v>
                </c:pt>
                <c:pt idx="179">
                  <c:v>294.73693912732506</c:v>
                </c:pt>
                <c:pt idx="180">
                  <c:v>294.65967773689999</c:v>
                </c:pt>
                <c:pt idx="181">
                  <c:v>294.58193382786476</c:v>
                </c:pt>
                <c:pt idx="182">
                  <c:v>294.50370740022026</c:v>
                </c:pt>
                <c:pt idx="183">
                  <c:v>294.42499845396492</c:v>
                </c:pt>
                <c:pt idx="184">
                  <c:v>294.34580698910008</c:v>
                </c:pt>
                <c:pt idx="185">
                  <c:v>294.26613300562508</c:v>
                </c:pt>
                <c:pt idx="186">
                  <c:v>294.18597650353991</c:v>
                </c:pt>
                <c:pt idx="187">
                  <c:v>294.10533748284524</c:v>
                </c:pt>
                <c:pt idx="188">
                  <c:v>294.02421594353973</c:v>
                </c:pt>
                <c:pt idx="189">
                  <c:v>293.94261188562496</c:v>
                </c:pt>
                <c:pt idx="190">
                  <c:v>293.86052530909978</c:v>
                </c:pt>
                <c:pt idx="191">
                  <c:v>293.7779562139649</c:v>
                </c:pt>
                <c:pt idx="192">
                  <c:v>293.69490460021962</c:v>
                </c:pt>
                <c:pt idx="193">
                  <c:v>293.61137046786484</c:v>
                </c:pt>
                <c:pt idx="194">
                  <c:v>293.52735381689968</c:v>
                </c:pt>
                <c:pt idx="195">
                  <c:v>293.44285464732479</c:v>
                </c:pt>
                <c:pt idx="196">
                  <c:v>293.35787295913974</c:v>
                </c:pt>
                <c:pt idx="197">
                  <c:v>293.27240875234475</c:v>
                </c:pt>
                <c:pt idx="198">
                  <c:v>293.18646202693981</c:v>
                </c:pt>
                <c:pt idx="199">
                  <c:v>293.10003278292493</c:v>
                </c:pt>
                <c:pt idx="200">
                  <c:v>293.01312102029988</c:v>
                </c:pt>
                <c:pt idx="201">
                  <c:v>292.92572673906488</c:v>
                </c:pt>
                <c:pt idx="202">
                  <c:v>292.83784993921972</c:v>
                </c:pt>
                <c:pt idx="203">
                  <c:v>292.74949062076485</c:v>
                </c:pt>
                <c:pt idx="204">
                  <c:v>292.6606487836998</c:v>
                </c:pt>
                <c:pt idx="205">
                  <c:v>292.57132442802481</c:v>
                </c:pt>
                <c:pt idx="206">
                  <c:v>292.48151755373988</c:v>
                </c:pt>
                <c:pt idx="207">
                  <c:v>292.391228160845</c:v>
                </c:pt>
                <c:pt idx="208">
                  <c:v>292.30045624934019</c:v>
                </c:pt>
                <c:pt idx="209">
                  <c:v>292.20920181922497</c:v>
                </c:pt>
                <c:pt idx="210">
                  <c:v>292.11746487049982</c:v>
                </c:pt>
                <c:pt idx="211">
                  <c:v>292.02524540316517</c:v>
                </c:pt>
                <c:pt idx="212">
                  <c:v>291.93254341722013</c:v>
                </c:pt>
                <c:pt idx="213">
                  <c:v>291.83935891266515</c:v>
                </c:pt>
                <c:pt idx="214">
                  <c:v>291.74569188949977</c:v>
                </c:pt>
                <c:pt idx="215">
                  <c:v>291.6515423477249</c:v>
                </c:pt>
                <c:pt idx="216">
                  <c:v>291.55691028734009</c:v>
                </c:pt>
                <c:pt idx="217">
                  <c:v>291.46179570834488</c:v>
                </c:pt>
                <c:pt idx="218">
                  <c:v>291.36619861073996</c:v>
                </c:pt>
                <c:pt idx="219">
                  <c:v>291.27011899452486</c:v>
                </c:pt>
                <c:pt idx="220">
                  <c:v>291.17355685970006</c:v>
                </c:pt>
                <c:pt idx="221">
                  <c:v>291.07651220626485</c:v>
                </c:pt>
                <c:pt idx="222">
                  <c:v>290.97898503421993</c:v>
                </c:pt>
                <c:pt idx="223">
                  <c:v>290.88097534356507</c:v>
                </c:pt>
                <c:pt idx="224">
                  <c:v>290.78248313430004</c:v>
                </c:pt>
                <c:pt idx="225">
                  <c:v>290.68350840642506</c:v>
                </c:pt>
                <c:pt idx="226">
                  <c:v>290.58405115994015</c:v>
                </c:pt>
                <c:pt idx="227">
                  <c:v>290.48411139484506</c:v>
                </c:pt>
                <c:pt idx="228">
                  <c:v>290.38368911114003</c:v>
                </c:pt>
                <c:pt idx="229">
                  <c:v>290.28278430882506</c:v>
                </c:pt>
                <c:pt idx="230">
                  <c:v>290.18139698790014</c:v>
                </c:pt>
                <c:pt idx="231">
                  <c:v>290.0795271483646</c:v>
                </c:pt>
                <c:pt idx="232">
                  <c:v>289.97717479022026</c:v>
                </c:pt>
                <c:pt idx="233">
                  <c:v>289.87433991346484</c:v>
                </c:pt>
                <c:pt idx="234">
                  <c:v>289.77102251810015</c:v>
                </c:pt>
                <c:pt idx="235">
                  <c:v>289.66722260412507</c:v>
                </c:pt>
                <c:pt idx="236">
                  <c:v>289.56294017153982</c:v>
                </c:pt>
                <c:pt idx="237">
                  <c:v>289.45817522034531</c:v>
                </c:pt>
                <c:pt idx="238">
                  <c:v>289.35292775053972</c:v>
                </c:pt>
                <c:pt idx="239">
                  <c:v>289.2471977621251</c:v>
                </c:pt>
                <c:pt idx="240">
                  <c:v>289.14098525509962</c:v>
                </c:pt>
                <c:pt idx="241">
                  <c:v>289.03429022946489</c:v>
                </c:pt>
                <c:pt idx="242">
                  <c:v>288.92711268521953</c:v>
                </c:pt>
                <c:pt idx="243">
                  <c:v>288.81945262236491</c:v>
                </c:pt>
                <c:pt idx="244">
                  <c:v>288.71131004090012</c:v>
                </c:pt>
                <c:pt idx="245">
                  <c:v>288.6026849408247</c:v>
                </c:pt>
                <c:pt idx="246">
                  <c:v>288.4935773221398</c:v>
                </c:pt>
                <c:pt idx="247">
                  <c:v>288.38398718484473</c:v>
                </c:pt>
                <c:pt idx="248">
                  <c:v>288.27391452893971</c:v>
                </c:pt>
                <c:pt idx="249">
                  <c:v>288.16335935442498</c:v>
                </c:pt>
                <c:pt idx="250">
                  <c:v>288.05232166129986</c:v>
                </c:pt>
                <c:pt idx="251">
                  <c:v>287.94080144956501</c:v>
                </c:pt>
                <c:pt idx="252">
                  <c:v>287.82879871921978</c:v>
                </c:pt>
                <c:pt idx="253">
                  <c:v>287.71631347026482</c:v>
                </c:pt>
                <c:pt idx="254">
                  <c:v>287.6033457026997</c:v>
                </c:pt>
                <c:pt idx="255">
                  <c:v>287.48989541652486</c:v>
                </c:pt>
                <c:pt idx="256">
                  <c:v>287.37596261173985</c:v>
                </c:pt>
                <c:pt idx="257">
                  <c:v>287.2615472883449</c:v>
                </c:pt>
                <c:pt idx="258">
                  <c:v>287.14664944634001</c:v>
                </c:pt>
                <c:pt idx="259">
                  <c:v>287.03126908572494</c:v>
                </c:pt>
                <c:pt idx="260">
                  <c:v>286.91540620649994</c:v>
                </c:pt>
                <c:pt idx="261">
                  <c:v>286.79906080866522</c:v>
                </c:pt>
                <c:pt idx="262">
                  <c:v>286.6822328922201</c:v>
                </c:pt>
                <c:pt idx="263">
                  <c:v>286.56492245716504</c:v>
                </c:pt>
                <c:pt idx="264">
                  <c:v>286.44712950349958</c:v>
                </c:pt>
                <c:pt idx="265">
                  <c:v>286.32885403122509</c:v>
                </c:pt>
                <c:pt idx="266">
                  <c:v>286.21009604033998</c:v>
                </c:pt>
                <c:pt idx="267">
                  <c:v>286.09085553084469</c:v>
                </c:pt>
                <c:pt idx="268">
                  <c:v>285.97113250274015</c:v>
                </c:pt>
                <c:pt idx="269">
                  <c:v>285.85092695602498</c:v>
                </c:pt>
                <c:pt idx="270">
                  <c:v>285.73023889070009</c:v>
                </c:pt>
                <c:pt idx="271">
                  <c:v>285.60906830676504</c:v>
                </c:pt>
                <c:pt idx="272">
                  <c:v>285.48741520421981</c:v>
                </c:pt>
                <c:pt idx="273">
                  <c:v>285.36527958306488</c:v>
                </c:pt>
                <c:pt idx="274">
                  <c:v>285.24266144330022</c:v>
                </c:pt>
                <c:pt idx="275">
                  <c:v>285.11956078492494</c:v>
                </c:pt>
                <c:pt idx="276">
                  <c:v>284.9959776079404</c:v>
                </c:pt>
                <c:pt idx="277">
                  <c:v>284.87191191234524</c:v>
                </c:pt>
                <c:pt idx="278">
                  <c:v>284.74736369813991</c:v>
                </c:pt>
                <c:pt idx="279">
                  <c:v>284.62233296532486</c:v>
                </c:pt>
                <c:pt idx="280">
                  <c:v>284.49681971390009</c:v>
                </c:pt>
                <c:pt idx="281">
                  <c:v>284.37082394386471</c:v>
                </c:pt>
                <c:pt idx="282">
                  <c:v>284.24434565522006</c:v>
                </c:pt>
                <c:pt idx="283">
                  <c:v>284.11738484796479</c:v>
                </c:pt>
                <c:pt idx="284">
                  <c:v>283.98994152210025</c:v>
                </c:pt>
                <c:pt idx="285">
                  <c:v>283.8620156776251</c:v>
                </c:pt>
                <c:pt idx="286">
                  <c:v>283.73360731453977</c:v>
                </c:pt>
                <c:pt idx="287">
                  <c:v>283.60471643284518</c:v>
                </c:pt>
                <c:pt idx="288">
                  <c:v>283.47534303253997</c:v>
                </c:pt>
                <c:pt idx="289">
                  <c:v>283.34548711362504</c:v>
                </c:pt>
                <c:pt idx="290">
                  <c:v>283.21514867609994</c:v>
                </c:pt>
                <c:pt idx="291">
                  <c:v>283.08432771996468</c:v>
                </c:pt>
                <c:pt idx="292">
                  <c:v>282.95302424521969</c:v>
                </c:pt>
                <c:pt idx="293">
                  <c:v>282.821238251865</c:v>
                </c:pt>
                <c:pt idx="294">
                  <c:v>282.68896973990013</c:v>
                </c:pt>
                <c:pt idx="295">
                  <c:v>282.55621870932464</c:v>
                </c:pt>
                <c:pt idx="296">
                  <c:v>282.42298516013989</c:v>
                </c:pt>
                <c:pt idx="297">
                  <c:v>282.28926909234451</c:v>
                </c:pt>
                <c:pt idx="298">
                  <c:v>282.15507050593988</c:v>
                </c:pt>
                <c:pt idx="299">
                  <c:v>282.02038940092507</c:v>
                </c:pt>
                <c:pt idx="300">
                  <c:v>281.88522577729964</c:v>
                </c:pt>
                <c:pt idx="301">
                  <c:v>281.74957963506495</c:v>
                </c:pt>
                <c:pt idx="302">
                  <c:v>281.61345097421963</c:v>
                </c:pt>
                <c:pt idx="303">
                  <c:v>281.4768397947646</c:v>
                </c:pt>
                <c:pt idx="304">
                  <c:v>281.33974609669986</c:v>
                </c:pt>
                <c:pt idx="305">
                  <c:v>281.20216988002494</c:v>
                </c:pt>
                <c:pt idx="306">
                  <c:v>281.06411114473985</c:v>
                </c:pt>
                <c:pt idx="307">
                  <c:v>280.92556989084505</c:v>
                </c:pt>
                <c:pt idx="308">
                  <c:v>280.78654611833963</c:v>
                </c:pt>
                <c:pt idx="309">
                  <c:v>280.64703982722494</c:v>
                </c:pt>
                <c:pt idx="310">
                  <c:v>280.50705101750009</c:v>
                </c:pt>
                <c:pt idx="311">
                  <c:v>280.36657968916506</c:v>
                </c:pt>
                <c:pt idx="312">
                  <c:v>280.22562584221987</c:v>
                </c:pt>
                <c:pt idx="313">
                  <c:v>280.08418947666496</c:v>
                </c:pt>
                <c:pt idx="314">
                  <c:v>279.94227059249988</c:v>
                </c:pt>
                <c:pt idx="315">
                  <c:v>279.79986918972509</c:v>
                </c:pt>
                <c:pt idx="316">
                  <c:v>279.65698526834012</c:v>
                </c:pt>
                <c:pt idx="317">
                  <c:v>279.51361882834499</c:v>
                </c:pt>
                <c:pt idx="318">
                  <c:v>279.36976986974014</c:v>
                </c:pt>
                <c:pt idx="319">
                  <c:v>279.22543839252512</c:v>
                </c:pt>
                <c:pt idx="320">
                  <c:v>279.08062439669993</c:v>
                </c:pt>
                <c:pt idx="321">
                  <c:v>278.93532788226503</c:v>
                </c:pt>
                <c:pt idx="322">
                  <c:v>278.78954884921995</c:v>
                </c:pt>
                <c:pt idx="323">
                  <c:v>278.64328729756517</c:v>
                </c:pt>
                <c:pt idx="324">
                  <c:v>278.49654322730021</c:v>
                </c:pt>
                <c:pt idx="325">
                  <c:v>278.34931663842508</c:v>
                </c:pt>
                <c:pt idx="326">
                  <c:v>278.20160753094024</c:v>
                </c:pt>
                <c:pt idx="327">
                  <c:v>278.05341590484522</c:v>
                </c:pt>
                <c:pt idx="328">
                  <c:v>277.90474176014004</c:v>
                </c:pt>
                <c:pt idx="329">
                  <c:v>277.75558509682514</c:v>
                </c:pt>
                <c:pt idx="330">
                  <c:v>277.60594591490008</c:v>
                </c:pt>
                <c:pt idx="331">
                  <c:v>277.45582421436484</c:v>
                </c:pt>
                <c:pt idx="332">
                  <c:v>277.30521999522034</c:v>
                </c:pt>
                <c:pt idx="333">
                  <c:v>277.15413325746431</c:v>
                </c:pt>
                <c:pt idx="334">
                  <c:v>277.00256400110038</c:v>
                </c:pt>
                <c:pt idx="335">
                  <c:v>276.85051222612492</c:v>
                </c:pt>
                <c:pt idx="336">
                  <c:v>276.69797793253974</c:v>
                </c:pt>
                <c:pt idx="337">
                  <c:v>276.54496112034531</c:v>
                </c:pt>
                <c:pt idx="338">
                  <c:v>276.39146178953979</c:v>
                </c:pt>
                <c:pt idx="339">
                  <c:v>276.23747994012501</c:v>
                </c:pt>
                <c:pt idx="340">
                  <c:v>276.08301557209961</c:v>
                </c:pt>
                <c:pt idx="341">
                  <c:v>275.92806868546495</c:v>
                </c:pt>
                <c:pt idx="342">
                  <c:v>275.77263928021966</c:v>
                </c:pt>
                <c:pt idx="343">
                  <c:v>275.61672735636466</c:v>
                </c:pt>
                <c:pt idx="344">
                  <c:v>275.4603329139004</c:v>
                </c:pt>
                <c:pt idx="345">
                  <c:v>275.30345595282461</c:v>
                </c:pt>
                <c:pt idx="346">
                  <c:v>275.14609647313955</c:v>
                </c:pt>
                <c:pt idx="347">
                  <c:v>274.98825447484478</c:v>
                </c:pt>
                <c:pt idx="348">
                  <c:v>274.82992995793984</c:v>
                </c:pt>
                <c:pt idx="349">
                  <c:v>274.67112292242473</c:v>
                </c:pt>
                <c:pt idx="350">
                  <c:v>274.5118333682999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5C-4BD9-997F-E65836F2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15184"/>
        <c:axId val="646115512"/>
      </c:scatterChart>
      <c:valAx>
        <c:axId val="6461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15512"/>
        <c:crosses val="autoZero"/>
        <c:crossBetween val="midCat"/>
      </c:valAx>
      <c:valAx>
        <c:axId val="6461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345078740157481E-2"/>
                  <c:y val="0.2129465587634878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Planilha1!$X$5:$X$355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Planilha1!$Y$5:$Y$355</c:f>
              <c:numCache>
                <c:formatCode>General</c:formatCode>
                <c:ptCount val="351"/>
                <c:pt idx="0">
                  <c:v>1.4377850390154976</c:v>
                </c:pt>
                <c:pt idx="1">
                  <c:v>1.4401583635160886</c:v>
                </c:pt>
                <c:pt idx="2">
                  <c:v>1.442539766982829</c:v>
                </c:pt>
                <c:pt idx="3">
                  <c:v>1.4449292854373421</c:v>
                </c:pt>
                <c:pt idx="4">
                  <c:v>1.4473269547508896</c:v>
                </c:pt>
                <c:pt idx="5">
                  <c:v>1.4497328106320835</c:v>
                </c:pt>
                <c:pt idx="6">
                  <c:v>1.4521468886144222</c:v>
                </c:pt>
                <c:pt idx="7">
                  <c:v>1.4545692240436439</c:v>
                </c:pt>
                <c:pt idx="8">
                  <c:v>1.4569998520649017</c:v>
                </c:pt>
                <c:pt idx="9">
                  <c:v>1.4594388076097511</c:v>
                </c:pt>
                <c:pt idx="10">
                  <c:v>1.4618861253829571</c:v>
                </c:pt>
                <c:pt idx="11">
                  <c:v>1.464341839849107</c:v>
                </c:pt>
                <c:pt idx="12">
                  <c:v>1.4668059852190343</c:v>
                </c:pt>
                <c:pt idx="13">
                  <c:v>1.4692785954360477</c:v>
                </c:pt>
                <c:pt idx="14">
                  <c:v>1.4717597041619583</c:v>
                </c:pt>
                <c:pt idx="15">
                  <c:v>1.4742493447629059</c:v>
                </c:pt>
                <c:pt idx="16">
                  <c:v>1.4767475502949741</c:v>
                </c:pt>
                <c:pt idx="17">
                  <c:v>1.4792543534895948</c:v>
                </c:pt>
                <c:pt idx="18">
                  <c:v>1.4817697867387327</c:v>
                </c:pt>
                <c:pt idx="19">
                  <c:v>1.4842938820798466</c:v>
                </c:pt>
                <c:pt idx="20">
                  <c:v>1.4868266711806195</c:v>
                </c:pt>
                <c:pt idx="21">
                  <c:v>1.4893681853234542</c:v>
                </c:pt>
                <c:pt idx="22">
                  <c:v>1.4919184553897231</c:v>
                </c:pt>
                <c:pt idx="23">
                  <c:v>1.4944775118437732</c:v>
                </c:pt>
                <c:pt idx="24">
                  <c:v>1.4970453847166698</c:v>
                </c:pt>
                <c:pt idx="25">
                  <c:v>1.4996221035896784</c:v>
                </c:pt>
                <c:pt idx="26">
                  <c:v>1.5022076975774741</c:v>
                </c:pt>
                <c:pt idx="27">
                  <c:v>1.5048021953110715</c:v>
                </c:pt>
                <c:pt idx="28">
                  <c:v>1.5074056249204659</c:v>
                </c:pt>
                <c:pt idx="29">
                  <c:v>1.5100180140169783</c:v>
                </c:pt>
                <c:pt idx="30">
                  <c:v>1.5126393896752937</c:v>
                </c:pt>
                <c:pt idx="31">
                  <c:v>1.5152697784151865</c:v>
                </c:pt>
                <c:pt idx="32">
                  <c:v>1.5179092061829185</c:v>
                </c:pt>
                <c:pt idx="33">
                  <c:v>1.5205576983323061</c:v>
                </c:pt>
                <c:pt idx="34">
                  <c:v>1.5232152796054397</c:v>
                </c:pt>
                <c:pt idx="35">
                  <c:v>1.525881974113052</c:v>
                </c:pt>
                <c:pt idx="36">
                  <c:v>1.5285578053145177</c:v>
                </c:pt>
                <c:pt idx="37">
                  <c:v>1.5312427959974773</c:v>
                </c:pt>
                <c:pt idx="38">
                  <c:v>1.5339369682570758</c:v>
                </c:pt>
                <c:pt idx="39">
                  <c:v>1.5366403434747955</c:v>
                </c:pt>
                <c:pt idx="40">
                  <c:v>1.5393529422968841</c:v>
                </c:pt>
                <c:pt idx="41">
                  <c:v>1.5420747846123533</c:v>
                </c:pt>
                <c:pt idx="42">
                  <c:v>1.544805889530541</c:v>
                </c:pt>
                <c:pt idx="43">
                  <c:v>1.5475462753582252</c:v>
                </c:pt>
                <c:pt idx="44">
                  <c:v>1.5502959595762713</c:v>
                </c:pt>
                <c:pt idx="45">
                  <c:v>1.5530549588158027</c:v>
                </c:pt>
                <c:pt idx="46">
                  <c:v>1.5558232888338783</c:v>
                </c:pt>
                <c:pt idx="47">
                  <c:v>1.5586009644886611</c:v>
                </c:pt>
                <c:pt idx="48">
                  <c:v>1.5613879997140669</c:v>
                </c:pt>
                <c:pt idx="49">
                  <c:v>1.5641844074938709</c:v>
                </c:pt>
                <c:pt idx="50">
                  <c:v>1.5669901998352602</c:v>
                </c:pt>
                <c:pt idx="51">
                  <c:v>1.5698053877418157</c:v>
                </c:pt>
                <c:pt idx="52">
                  <c:v>1.5726299811859015</c:v>
                </c:pt>
                <c:pt idx="53">
                  <c:v>1.5754639890804507</c:v>
                </c:pt>
                <c:pt idx="54">
                  <c:v>1.578307419250121</c:v>
                </c:pt>
                <c:pt idx="55">
                  <c:v>1.5811602784018095</c:v>
                </c:pt>
                <c:pt idx="56">
                  <c:v>1.5840225720944976</c:v>
                </c:pt>
                <c:pt idx="57">
                  <c:v>1.586894304708417</c:v>
                </c:pt>
                <c:pt idx="58">
                  <c:v>1.5897754794135019</c:v>
                </c:pt>
                <c:pt idx="59">
                  <c:v>1.5926660981371203</c:v>
                </c:pt>
                <c:pt idx="60">
                  <c:v>1.5955661615310497</c:v>
                </c:pt>
                <c:pt idx="61">
                  <c:v>1.5984756689376798</c:v>
                </c:pt>
                <c:pt idx="62">
                  <c:v>1.6013946183554182</c:v>
                </c:pt>
                <c:pt idx="63">
                  <c:v>1.604323006403273</c:v>
                </c:pt>
                <c:pt idx="64">
                  <c:v>1.6072608282845846</c:v>
                </c:pt>
                <c:pt idx="65">
                  <c:v>1.6102080777498844</c:v>
                </c:pt>
                <c:pt idx="66">
                  <c:v>1.6131647470588482</c:v>
                </c:pt>
                <c:pt idx="67">
                  <c:v>1.6161308269413182</c:v>
                </c:pt>
                <c:pt idx="68">
                  <c:v>1.619106306557365</c:v>
                </c:pt>
                <c:pt idx="69">
                  <c:v>1.6220911734563546</c:v>
                </c:pt>
                <c:pt idx="70">
                  <c:v>1.6250854135349921</c:v>
                </c:pt>
                <c:pt idx="71">
                  <c:v>1.6280890109943085</c:v>
                </c:pt>
                <c:pt idx="72">
                  <c:v>1.6311019482955555</c:v>
                </c:pt>
                <c:pt idx="73">
                  <c:v>1.6341242061149728</c:v>
                </c:pt>
                <c:pt idx="74">
                  <c:v>1.6371557632973908</c:v>
                </c:pt>
                <c:pt idx="75">
                  <c:v>1.6401965968086314</c:v>
                </c:pt>
                <c:pt idx="76">
                  <c:v>1.6432466816866671</c:v>
                </c:pt>
                <c:pt idx="77">
                  <c:v>1.6463059909914948</c:v>
                </c:pt>
                <c:pt idx="78">
                  <c:v>1.6493744957536838</c:v>
                </c:pt>
                <c:pt idx="79">
                  <c:v>1.6524521649215564</c:v>
                </c:pt>
                <c:pt idx="80">
                  <c:v>1.6555389653069434</c:v>
                </c:pt>
                <c:pt idx="81">
                  <c:v>1.6586348615294846</c:v>
                </c:pt>
                <c:pt idx="82">
                  <c:v>1.6617398159594041</c:v>
                </c:pt>
                <c:pt idx="83">
                  <c:v>1.6648537886587287</c:v>
                </c:pt>
                <c:pt idx="84">
                  <c:v>1.6679767373208769</c:v>
                </c:pt>
                <c:pt idx="85">
                  <c:v>1.6711086172085772</c:v>
                </c:pt>
                <c:pt idx="86">
                  <c:v>1.6742493810900485</c:v>
                </c:pt>
                <c:pt idx="87">
                  <c:v>1.6773989791733863</c:v>
                </c:pt>
                <c:pt idx="88">
                  <c:v>1.6805573590390908</c:v>
                </c:pt>
                <c:pt idx="89">
                  <c:v>1.6837244655706691</c:v>
                </c:pt>
                <c:pt idx="90">
                  <c:v>1.6869002408832501</c:v>
                </c:pt>
                <c:pt idx="91">
                  <c:v>1.69008462425013</c:v>
                </c:pt>
                <c:pt idx="92">
                  <c:v>1.6932775520271901</c:v>
                </c:pt>
                <c:pt idx="93">
                  <c:v>1.6964789575750945</c:v>
                </c:pt>
                <c:pt idx="94">
                  <c:v>1.6996887711791993</c:v>
                </c:pt>
                <c:pt idx="95">
                  <c:v>1.7029069199670839</c:v>
                </c:pt>
                <c:pt idx="96">
                  <c:v>1.7061333278236246</c:v>
                </c:pt>
                <c:pt idx="97">
                  <c:v>1.7093679153035117</c:v>
                </c:pt>
                <c:pt idx="98">
                  <c:v>1.7126105995411258</c:v>
                </c:pt>
                <c:pt idx="99">
                  <c:v>1.7158612941576701</c:v>
                </c:pt>
                <c:pt idx="100">
                  <c:v>1.7191199091654579</c:v>
                </c:pt>
                <c:pt idx="101">
                  <c:v>1.722386350869257</c:v>
                </c:pt>
                <c:pt idx="102">
                  <c:v>1.7256605217645675</c:v>
                </c:pt>
                <c:pt idx="103">
                  <c:v>1.728942320432735</c:v>
                </c:pt>
                <c:pt idx="104">
                  <c:v>1.7322316414327663</c:v>
                </c:pt>
                <c:pt idx="105">
                  <c:v>1.7355283751897355</c:v>
                </c:pt>
                <c:pt idx="106">
                  <c:v>1.7388324078796413</c:v>
                </c:pt>
                <c:pt idx="107">
                  <c:v>1.7421436213105901</c:v>
                </c:pt>
                <c:pt idx="108">
                  <c:v>1.7454618928001593</c:v>
                </c:pt>
                <c:pt idx="109">
                  <c:v>1.7487870950488003</c:v>
                </c:pt>
                <c:pt idx="110">
                  <c:v>1.7521190960091257</c:v>
                </c:pt>
                <c:pt idx="111">
                  <c:v>1.7554577587509252</c:v>
                </c:pt>
                <c:pt idx="112">
                  <c:v>1.7588029413217485</c:v>
                </c:pt>
                <c:pt idx="113">
                  <c:v>1.7621544966028779</c:v>
                </c:pt>
                <c:pt idx="114">
                  <c:v>1.7655122721605232</c:v>
                </c:pt>
                <c:pt idx="115">
                  <c:v>1.7688761100920425</c:v>
                </c:pt>
                <c:pt idx="116">
                  <c:v>1.7722458468670066</c:v>
                </c:pt>
                <c:pt idx="117">
                  <c:v>1.7756213131628993</c:v>
                </c:pt>
                <c:pt idx="118">
                  <c:v>1.7790023336952503</c:v>
                </c:pt>
                <c:pt idx="119">
                  <c:v>1.7823887270419791</c:v>
                </c:pt>
                <c:pt idx="120">
                  <c:v>1.7857803054617307</c:v>
                </c:pt>
                <c:pt idx="121">
                  <c:v>1.7891768747059589</c:v>
                </c:pt>
                <c:pt idx="122">
                  <c:v>1.7925782338245222</c:v>
                </c:pt>
                <c:pt idx="123">
                  <c:v>1.7959841749645342</c:v>
                </c:pt>
                <c:pt idx="124">
                  <c:v>1.7993944831621991</c:v>
                </c:pt>
                <c:pt idx="125">
                  <c:v>1.8028089361273694</c:v>
                </c:pt>
                <c:pt idx="126">
                  <c:v>1.8062273040205263</c:v>
                </c:pt>
                <c:pt idx="127">
                  <c:v>1.8096493492218966</c:v>
                </c:pt>
                <c:pt idx="128">
                  <c:v>1.8130748260923888</c:v>
                </c:pt>
                <c:pt idx="129">
                  <c:v>1.8165034807260354</c:v>
                </c:pt>
                <c:pt idx="130">
                  <c:v>1.8199350506936001</c:v>
                </c:pt>
                <c:pt idx="131">
                  <c:v>1.8233692647770079</c:v>
                </c:pt>
                <c:pt idx="132">
                  <c:v>1.8268058426942408</c:v>
                </c:pt>
                <c:pt idx="133">
                  <c:v>1.8302444948143171</c:v>
                </c:pt>
                <c:pt idx="134">
                  <c:v>1.8336849218619782</c:v>
                </c:pt>
                <c:pt idx="135">
                  <c:v>1.8371268146116715</c:v>
                </c:pt>
                <c:pt idx="136">
                  <c:v>1.8405698535704167</c:v>
                </c:pt>
                <c:pt idx="137">
                  <c:v>1.8440137086491277</c:v>
                </c:pt>
                <c:pt idx="138">
                  <c:v>1.8474580388219353</c:v>
                </c:pt>
                <c:pt idx="139">
                  <c:v>1.850902491773051</c:v>
                </c:pt>
                <c:pt idx="140">
                  <c:v>1.8543467035306982</c:v>
                </c:pt>
                <c:pt idx="141">
                  <c:v>1.8577902980876047</c:v>
                </c:pt>
                <c:pt idx="142">
                  <c:v>1.8612328870075563</c:v>
                </c:pt>
                <c:pt idx="143">
                  <c:v>1.8646740690174763</c:v>
                </c:pt>
                <c:pt idx="144">
                  <c:v>1.8681134295844875</c:v>
                </c:pt>
                <c:pt idx="145">
                  <c:v>1.8715505404773976</c:v>
                </c:pt>
                <c:pt idx="146">
                  <c:v>1.8749849593120278</c:v>
                </c:pt>
                <c:pt idx="147">
                  <c:v>1.8784162290797948</c:v>
                </c:pt>
                <c:pt idx="148">
                  <c:v>1.8818438776589297</c:v>
                </c:pt>
                <c:pt idx="149">
                  <c:v>1.8852674173077186</c:v>
                </c:pt>
                <c:pt idx="150">
                  <c:v>1.8886863441391144</c:v>
                </c:pt>
                <c:pt idx="151">
                  <c:v>1.8921001375760778</c:v>
                </c:pt>
                <c:pt idx="152">
                  <c:v>1.895508259786973</c:v>
                </c:pt>
                <c:pt idx="153">
                  <c:v>1.8989101551003469</c:v>
                </c:pt>
                <c:pt idx="154">
                  <c:v>1.9023052493984025</c:v>
                </c:pt>
                <c:pt idx="155">
                  <c:v>1.9056929494884705</c:v>
                </c:pt>
                <c:pt idx="156">
                  <c:v>1.9090726424517888</c:v>
                </c:pt>
                <c:pt idx="157">
                  <c:v>1.9124436949688763</c:v>
                </c:pt>
                <c:pt idx="158">
                  <c:v>1.9158054526208099</c:v>
                </c:pt>
                <c:pt idx="159">
                  <c:v>1.9191572391657046</c:v>
                </c:pt>
                <c:pt idx="160">
                  <c:v>1.9224983557897144</c:v>
                </c:pt>
                <c:pt idx="161">
                  <c:v>1.925828080331875</c:v>
                </c:pt>
                <c:pt idx="162">
                  <c:v>1.9291456664821507</c:v>
                </c:pt>
                <c:pt idx="163">
                  <c:v>1.9324503429520503</c:v>
                </c:pt>
                <c:pt idx="164">
                  <c:v>1.9357413126172343</c:v>
                </c:pt>
                <c:pt idx="165">
                  <c:v>1.9390177516315663</c:v>
                </c:pt>
                <c:pt idx="166">
                  <c:v>1.9422788085121316</c:v>
                </c:pt>
                <c:pt idx="167">
                  <c:v>1.9455236031947951</c:v>
                </c:pt>
                <c:pt idx="168">
                  <c:v>1.948751226059978</c:v>
                </c:pt>
                <c:pt idx="169">
                  <c:v>1.9519607369284002</c:v>
                </c:pt>
                <c:pt idx="170">
                  <c:v>1.9551511640266843</c:v>
                </c:pt>
                <c:pt idx="171">
                  <c:v>1.9583215029228276</c:v>
                </c:pt>
                <c:pt idx="172">
                  <c:v>1.9614707154317157</c:v>
                </c:pt>
                <c:pt idx="173">
                  <c:v>1.9645977284910481</c:v>
                </c:pt>
                <c:pt idx="174">
                  <c:v>1.9677014330082445</c:v>
                </c:pt>
                <c:pt idx="175">
                  <c:v>1.9707806826791623</c:v>
                </c:pt>
                <c:pt idx="176">
                  <c:v>1.9738342927797352</c:v>
                </c:pt>
                <c:pt idx="177">
                  <c:v>1.9768610389319821</c:v>
                </c:pt>
                <c:pt idx="178">
                  <c:v>1.9798596558461918</c:v>
                </c:pt>
                <c:pt idx="179">
                  <c:v>1.982828836041552</c:v>
                </c:pt>
                <c:pt idx="180">
                  <c:v>1.9857672285479477</c:v>
                </c:pt>
                <c:pt idx="181">
                  <c:v>1.9886734375922395</c:v>
                </c:pt>
                <c:pt idx="182">
                  <c:v>1.991546021272951</c:v>
                </c:pt>
                <c:pt idx="183">
                  <c:v>1.9943834902280142</c:v>
                </c:pt>
                <c:pt idx="184">
                  <c:v>1.9971843063010368</c:v>
                </c:pt>
                <c:pt idx="185">
                  <c:v>1.9999468812124614</c:v>
                </c:pt>
                <c:pt idx="186">
                  <c:v>2.0026695752430288</c:v>
                </c:pt>
                <c:pt idx="187">
                  <c:v>2.0053506959380867</c:v>
                </c:pt>
                <c:pt idx="188">
                  <c:v>2.0079884968426076</c:v>
                </c:pt>
                <c:pt idx="189">
                  <c:v>2.0105811762781998</c:v>
                </c:pt>
                <c:pt idx="190">
                  <c:v>2.0131268761750252</c:v>
                </c:pt>
                <c:pt idx="191">
                  <c:v>2.0156236809733055</c:v>
                </c:pt>
                <c:pt idx="192">
                  <c:v>2.0180696166111094</c:v>
                </c:pt>
                <c:pt idx="193">
                  <c:v>2.0204626496172797</c:v>
                </c:pt>
                <c:pt idx="194">
                  <c:v>2.0228006863307875</c:v>
                </c:pt>
                <c:pt idx="195">
                  <c:v>2.0250815722704441</c:v>
                </c:pt>
                <c:pt idx="196">
                  <c:v>2.027303091681774</c:v>
                </c:pt>
                <c:pt idx="197">
                  <c:v>2.0294629672910083</c:v>
                </c:pt>
                <c:pt idx="198">
                  <c:v>2.0315588602995227</c:v>
                </c:pt>
                <c:pt idx="199">
                  <c:v>2.0335883706556843</c:v>
                </c:pt>
                <c:pt idx="200">
                  <c:v>2.0355490376449135</c:v>
                </c:pt>
                <c:pt idx="201">
                  <c:v>2.0374383408428502</c:v>
                </c:pt>
                <c:pt idx="202">
                  <c:v>2.0392537014807353</c:v>
                </c:pt>
                <c:pt idx="203">
                  <c:v>2.0409924842764617</c:v>
                </c:pt>
                <c:pt idx="204">
                  <c:v>2.0426519997891521</c:v>
                </c:pt>
                <c:pt idx="205">
                  <c:v>2.0442295073594359</c:v>
                </c:pt>
                <c:pt idx="206">
                  <c:v>2.0457222187017345</c:v>
                </c:pt>
                <c:pt idx="207">
                  <c:v>2.047127302218664</c:v>
                </c:pt>
                <c:pt idx="208">
                  <c:v>2.0484418881108724</c:v>
                </c:pt>
                <c:pt idx="209">
                  <c:v>2.0496630743580688</c:v>
                </c:pt>
                <c:pt idx="210">
                  <c:v>2.0507879336483006</c:v>
                </c:pt>
                <c:pt idx="211">
                  <c:v>2.0518135213324333</c:v>
                </c:pt>
                <c:pt idx="212">
                  <c:v>2.0527368844787519</c:v>
                </c:pt>
                <c:pt idx="213">
                  <c:v>2.0535550720983569</c:v>
                </c:pt>
                <c:pt idx="214">
                  <c:v>2.0542651466048638</c:v>
                </c:pt>
                <c:pt idx="215">
                  <c:v>2.0548641965614975</c:v>
                </c:pt>
                <c:pt idx="216">
                  <c:v>2.0553493507542839</c:v>
                </c:pt>
                <c:pt idx="217">
                  <c:v>2.0557177936112678</c:v>
                </c:pt>
                <c:pt idx="218">
                  <c:v>2.0559667819639431</c:v>
                </c:pt>
                <c:pt idx="219">
                  <c:v>2.0560936631180406</c:v>
                </c:pt>
                <c:pt idx="220">
                  <c:v>2.0560958941661935</c:v>
                </c:pt>
                <c:pt idx="221">
                  <c:v>2.0559710624348284</c:v>
                </c:pt>
                <c:pt idx="222">
                  <c:v>2.0557169069121266</c:v>
                </c:pt>
                <c:pt idx="223">
                  <c:v>2.0553313404538582</c:v>
                </c:pt>
                <c:pt idx="224">
                  <c:v>2.0548124725103087</c:v>
                </c:pt>
                <c:pt idx="225">
                  <c:v>2.0541586320621743</c:v>
                </c:pt>
                <c:pt idx="226">
                  <c:v>2.0533683903983388</c:v>
                </c:pt>
                <c:pt idx="227">
                  <c:v>2.0524405833166566</c:v>
                </c:pt>
                <c:pt idx="228">
                  <c:v>2.0513743322834532</c:v>
                </c:pt>
                <c:pt idx="229">
                  <c:v>2.0501690640520955</c:v>
                </c:pt>
                <c:pt idx="230">
                  <c:v>2.0488245282193174</c:v>
                </c:pt>
                <c:pt idx="231">
                  <c:v>2.0473408121937031</c:v>
                </c:pt>
                <c:pt idx="232">
                  <c:v>2.0457183530669116</c:v>
                </c:pt>
                <c:pt idx="233">
                  <c:v>2.0439579459171728</c:v>
                </c:pt>
                <c:pt idx="234">
                  <c:v>2.0420607481373962</c:v>
                </c:pt>
                <c:pt idx="235">
                  <c:v>2.0400282794663838</c:v>
                </c:pt>
                <c:pt idx="236">
                  <c:v>2.0378624175090074</c:v>
                </c:pt>
                <c:pt idx="237">
                  <c:v>2.0355653886557814</c:v>
                </c:pt>
                <c:pt idx="238">
                  <c:v>2.0331397544483907</c:v>
                </c:pt>
                <c:pt idx="239">
                  <c:v>2.0305883935785523</c:v>
                </c:pt>
                <c:pt idx="240">
                  <c:v>2.027914479845272</c:v>
                </c:pt>
                <c:pt idx="241">
                  <c:v>2.0251214565223399</c:v>
                </c:pt>
                <c:pt idx="242">
                  <c:v>2.0222130076963802</c:v>
                </c:pt>
                <c:pt idx="243">
                  <c:v>2.019193027219901</c:v>
                </c:pt>
                <c:pt idx="244">
                  <c:v>2.0160655859792338</c:v>
                </c:pt>
                <c:pt idx="245">
                  <c:v>2.0128348982018127</c:v>
                </c:pt>
                <c:pt idx="246">
                  <c:v>2.0095052875209598</c:v>
                </c:pt>
                <c:pt idx="247">
                  <c:v>2.0060811534813747</c:v>
                </c:pt>
                <c:pt idx="248">
                  <c:v>2.0025669391088381</c:v>
                </c:pt>
                <c:pt idx="249">
                  <c:v>1.9989671000884348</c:v>
                </c:pt>
                <c:pt idx="250">
                  <c:v>1.9952860760029276</c:v>
                </c:pt>
                <c:pt idx="251">
                  <c:v>1.991528263982878</c:v>
                </c:pt>
                <c:pt idx="252">
                  <c:v>1.9876979950185394</c:v>
                </c:pt>
                <c:pt idx="253">
                  <c:v>1.9837995130855794</c:v>
                </c:pt>
                <c:pt idx="254">
                  <c:v>1.9798369571463277</c:v>
                </c:pt>
                <c:pt idx="255">
                  <c:v>1.9758143460085458</c:v>
                </c:pt>
                <c:pt idx="256">
                  <c:v>1.9717355659564575</c:v>
                </c:pt>
                <c:pt idx="257">
                  <c:v>1.9676043610148215</c:v>
                </c:pt>
                <c:pt idx="258">
                  <c:v>1.9634243256660311</c:v>
                </c:pt>
                <c:pt idx="259">
                  <c:v>1.9591988998119445</c:v>
                </c:pt>
                <c:pt idx="260">
                  <c:v>1.9549313657550105</c:v>
                </c:pt>
                <c:pt idx="261">
                  <c:v>1.9506248469658671</c:v>
                </c:pt>
                <c:pt idx="262">
                  <c:v>1.9462823084051535</c:v>
                </c:pt>
                <c:pt idx="263">
                  <c:v>1.9419065581742343</c:v>
                </c:pt>
                <c:pt idx="264">
                  <c:v>1.9375002502812364</c:v>
                </c:pt>
                <c:pt idx="265">
                  <c:v>1.9330658883238467</c:v>
                </c:pt>
                <c:pt idx="266">
                  <c:v>1.9286058299074971</c:v>
                </c:pt>
                <c:pt idx="267">
                  <c:v>1.9241222916358272</c:v>
                </c:pt>
                <c:pt idx="268">
                  <c:v>1.9196173545288722</c:v>
                </c:pt>
                <c:pt idx="269">
                  <c:v>1.9150929697425947</c:v>
                </c:pt>
                <c:pt idx="270">
                  <c:v>1.9105509644807868</c:v>
                </c:pt>
                <c:pt idx="271">
                  <c:v>1.9059930480066012</c:v>
                </c:pt>
                <c:pt idx="272">
                  <c:v>1.9014208176758973</c:v>
                </c:pt>
                <c:pt idx="273">
                  <c:v>1.8968357649280836</c:v>
                </c:pt>
                <c:pt idx="274">
                  <c:v>1.8922392811821622</c:v>
                </c:pt>
                <c:pt idx="275">
                  <c:v>1.8876326635962892</c:v>
                </c:pt>
                <c:pt idx="276">
                  <c:v>1.8830171206583846</c:v>
                </c:pt>
                <c:pt idx="277">
                  <c:v>1.8783937775832782</c:v>
                </c:pt>
                <c:pt idx="278">
                  <c:v>1.8737636814986538</c:v>
                </c:pt>
                <c:pt idx="279">
                  <c:v>1.869127806407769</c:v>
                </c:pt>
                <c:pt idx="280">
                  <c:v>1.8644870579216857</c:v>
                </c:pt>
                <c:pt idx="281">
                  <c:v>1.8598422777576993</c:v>
                </c:pt>
                <c:pt idx="282">
                  <c:v>1.8551942480038204</c:v>
                </c:pt>
                <c:pt idx="283">
                  <c:v>1.850543695151782</c:v>
                </c:pt>
                <c:pt idx="284">
                  <c:v>1.8458912939030252</c:v>
                </c:pt>
                <c:pt idx="285">
                  <c:v>1.8412376707537212</c:v>
                </c:pt>
                <c:pt idx="286">
                  <c:v>1.8365834073660547</c:v>
                </c:pt>
                <c:pt idx="287">
                  <c:v>1.8319290437338414</c:v>
                </c:pt>
                <c:pt idx="288">
                  <c:v>1.8272750811511598</c:v>
                </c:pt>
                <c:pt idx="289">
                  <c:v>1.8226219849930227</c:v>
                </c:pt>
                <c:pt idx="290">
                  <c:v>1.8179701873173089</c:v>
                </c:pt>
                <c:pt idx="291">
                  <c:v>1.8133200892972112</c:v>
                </c:pt>
                <c:pt idx="292">
                  <c:v>1.8086720634933899</c:v>
                </c:pt>
                <c:pt idx="293">
                  <c:v>1.8040264559748398</c:v>
                </c:pt>
                <c:pt idx="294">
                  <c:v>1.7993835882972606</c:v>
                </c:pt>
                <c:pt idx="295">
                  <c:v>1.7947437593474294</c:v>
                </c:pt>
                <c:pt idx="296">
                  <c:v>1.7901072470617421</c:v>
                </c:pt>
                <c:pt idx="297">
                  <c:v>1.7854743100267629</c:v>
                </c:pt>
                <c:pt idx="298">
                  <c:v>1.7808451889692338</c:v>
                </c:pt>
                <c:pt idx="299">
                  <c:v>1.7762201081426405</c:v>
                </c:pt>
                <c:pt idx="300">
                  <c:v>1.7715992766170572</c:v>
                </c:pt>
                <c:pt idx="301">
                  <c:v>1.7669828894786122</c:v>
                </c:pt>
                <c:pt idx="302">
                  <c:v>1.7623711289445645</c:v>
                </c:pt>
                <c:pt idx="303">
                  <c:v>1.7577641653996221</c:v>
                </c:pt>
                <c:pt idx="304">
                  <c:v>1.7531621583587922</c:v>
                </c:pt>
                <c:pt idx="305">
                  <c:v>1.7485652573617283</c:v>
                </c:pt>
                <c:pt idx="306">
                  <c:v>1.74397360280322</c:v>
                </c:pt>
                <c:pt idx="307">
                  <c:v>1.7393873267041784</c:v>
                </c:pt>
                <c:pt idx="308">
                  <c:v>1.7348065534271835</c:v>
                </c:pt>
                <c:pt idx="309">
                  <c:v>1.7302314003403898</c:v>
                </c:pt>
                <c:pt idx="310">
                  <c:v>1.7256619784333387</c:v>
                </c:pt>
                <c:pt idx="311">
                  <c:v>1.7210983928879848</c:v>
                </c:pt>
                <c:pt idx="312">
                  <c:v>1.7165407436080131</c:v>
                </c:pt>
                <c:pt idx="313">
                  <c:v>1.7119891257093343</c:v>
                </c:pt>
                <c:pt idx="314">
                  <c:v>1.7074436299744198</c:v>
                </c:pt>
                <c:pt idx="315">
                  <c:v>1.7029043432729762</c:v>
                </c:pt>
                <c:pt idx="316">
                  <c:v>1.6983713489512835</c:v>
                </c:pt>
                <c:pt idx="317">
                  <c:v>1.6938447271923491</c:v>
                </c:pt>
                <c:pt idx="318">
                  <c:v>1.6893245553488971</c:v>
                </c:pt>
                <c:pt idx="319">
                  <c:v>1.6848109082510547</c:v>
                </c:pt>
                <c:pt idx="320">
                  <c:v>1.6803038584904864</c:v>
                </c:pt>
                <c:pt idx="321">
                  <c:v>1.6758034766825884</c:v>
                </c:pt>
                <c:pt idx="322">
                  <c:v>1.6713098317082562</c:v>
                </c:pt>
                <c:pt idx="323">
                  <c:v>1.6668229909366266</c:v>
                </c:pt>
                <c:pt idx="324">
                  <c:v>1.6623430204300969</c:v>
                </c:pt>
                <c:pt idx="325">
                  <c:v>1.657869985132844</c:v>
                </c:pt>
                <c:pt idx="326">
                  <c:v>1.6534039490439645</c:v>
                </c:pt>
                <c:pt idx="327">
                  <c:v>1.648944975376297</c:v>
                </c:pt>
                <c:pt idx="328">
                  <c:v>1.6444931267019043</c:v>
                </c:pt>
                <c:pt idx="329">
                  <c:v>1.6400484650851233</c:v>
                </c:pt>
                <c:pt idx="330">
                  <c:v>1.6356110522040423</c:v>
                </c:pt>
                <c:pt idx="331">
                  <c:v>1.6311809494611893</c:v>
                </c:pt>
                <c:pt idx="332">
                  <c:v>1.6267582180841733</c:v>
                </c:pt>
                <c:pt idx="333">
                  <c:v>1.6223429192169625</c:v>
                </c:pt>
                <c:pt idx="334">
                  <c:v>1.6179351140024436</c:v>
                </c:pt>
                <c:pt idx="335">
                  <c:v>1.6135348636568596</c:v>
                </c:pt>
                <c:pt idx="336">
                  <c:v>1.6091422295366788</c:v>
                </c:pt>
                <c:pt idx="337">
                  <c:v>1.6047572731984168</c:v>
                </c:pt>
                <c:pt idx="338">
                  <c:v>1.6003800564519004</c:v>
                </c:pt>
                <c:pt idx="339">
                  <c:v>1.5960106414074156</c:v>
                </c:pt>
                <c:pt idx="340">
                  <c:v>1.5916490905171705</c:v>
                </c:pt>
                <c:pt idx="341">
                  <c:v>1.5872954666114643</c:v>
                </c:pt>
                <c:pt idx="342">
                  <c:v>1.5829498329299265</c:v>
                </c:pt>
                <c:pt idx="343">
                  <c:v>1.5786122531481754</c:v>
                </c:pt>
                <c:pt idx="344">
                  <c:v>1.5742827914002109</c:v>
                </c:pt>
                <c:pt idx="345">
                  <c:v>1.5699615122968502</c:v>
                </c:pt>
                <c:pt idx="346">
                  <c:v>1.5656484809404745</c:v>
                </c:pt>
                <c:pt idx="347">
                  <c:v>1.5613437629363567</c:v>
                </c:pt>
                <c:pt idx="348">
                  <c:v>1.5570474244008186</c:v>
                </c:pt>
                <c:pt idx="349">
                  <c:v>1.5527595319664291</c:v>
                </c:pt>
                <c:pt idx="350">
                  <c:v>1.54848015278449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4-495C-9BAF-344E8D3FEF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Planilha1!$X$5:$X$355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Planilha1!$Z$5:$Z$355</c:f>
              <c:numCache>
                <c:formatCode>General</c:formatCode>
                <c:ptCount val="351"/>
                <c:pt idx="0">
                  <c:v>1.4858074905278045</c:v>
                </c:pt>
                <c:pt idx="1">
                  <c:v>1.484686080199026</c:v>
                </c:pt>
                <c:pt idx="2">
                  <c:v>1.4836793986978591</c:v>
                </c:pt>
                <c:pt idx="3">
                  <c:v>1.482785972460988</c:v>
                </c:pt>
                <c:pt idx="4">
                  <c:v>1.4820043341169367</c:v>
                </c:pt>
                <c:pt idx="5">
                  <c:v>1.4813330225733807</c:v>
                </c:pt>
                <c:pt idx="6">
                  <c:v>1.4807705830098712</c:v>
                </c:pt>
                <c:pt idx="7">
                  <c:v>1.4803155668487307</c:v>
                </c:pt>
                <c:pt idx="8">
                  <c:v>1.4799665317841573</c:v>
                </c:pt>
                <c:pt idx="9">
                  <c:v>1.4797220417312928</c:v>
                </c:pt>
                <c:pt idx="10">
                  <c:v>1.4795806669208105</c:v>
                </c:pt>
                <c:pt idx="11">
                  <c:v>1.4795409837679472</c:v>
                </c:pt>
                <c:pt idx="12">
                  <c:v>1.4796015750107472</c:v>
                </c:pt>
                <c:pt idx="13">
                  <c:v>1.4797610296445782</c:v>
                </c:pt>
                <c:pt idx="14">
                  <c:v>1.480017942849372</c:v>
                </c:pt>
                <c:pt idx="15">
                  <c:v>1.4803709161133156</c:v>
                </c:pt>
                <c:pt idx="16">
                  <c:v>1.4808185571746435</c:v>
                </c:pt>
                <c:pt idx="17">
                  <c:v>1.4813594800652936</c:v>
                </c:pt>
                <c:pt idx="18">
                  <c:v>1.4819923049944919</c:v>
                </c:pt>
                <c:pt idx="19">
                  <c:v>1.4827156584942713</c:v>
                </c:pt>
                <c:pt idx="20">
                  <c:v>1.4835281733539887</c:v>
                </c:pt>
                <c:pt idx="21">
                  <c:v>1.4844284885548404</c:v>
                </c:pt>
                <c:pt idx="22">
                  <c:v>1.4854152494081063</c:v>
                </c:pt>
                <c:pt idx="23">
                  <c:v>1.4864871074460098</c:v>
                </c:pt>
                <c:pt idx="24">
                  <c:v>1.4876427204580978</c:v>
                </c:pt>
                <c:pt idx="25">
                  <c:v>1.4888807524985168</c:v>
                </c:pt>
                <c:pt idx="26">
                  <c:v>1.4901998738932889</c:v>
                </c:pt>
                <c:pt idx="27">
                  <c:v>1.4915987612112076</c:v>
                </c:pt>
                <c:pt idx="28">
                  <c:v>1.4930760972492862</c:v>
                </c:pt>
                <c:pt idx="29">
                  <c:v>1.4946305711200694</c:v>
                </c:pt>
                <c:pt idx="30">
                  <c:v>1.4962608781352174</c:v>
                </c:pt>
                <c:pt idx="31">
                  <c:v>1.4979657199146459</c:v>
                </c:pt>
                <c:pt idx="32">
                  <c:v>1.4997438042701106</c:v>
                </c:pt>
                <c:pt idx="33">
                  <c:v>1.5015938453725539</c:v>
                </c:pt>
                <c:pt idx="34">
                  <c:v>1.5035145635483786</c:v>
                </c:pt>
                <c:pt idx="35">
                  <c:v>1.5055046854176908</c:v>
                </c:pt>
                <c:pt idx="36">
                  <c:v>1.5075629438942997</c:v>
                </c:pt>
                <c:pt idx="37">
                  <c:v>1.5096880780911306</c:v>
                </c:pt>
                <c:pt idx="38">
                  <c:v>1.5118788334075361</c:v>
                </c:pt>
                <c:pt idx="39">
                  <c:v>1.5141339614929166</c:v>
                </c:pt>
                <c:pt idx="40">
                  <c:v>1.5164522202685475</c:v>
                </c:pt>
                <c:pt idx="41">
                  <c:v>1.5188323738839244</c:v>
                </c:pt>
                <c:pt idx="42">
                  <c:v>1.5212731927749701</c:v>
                </c:pt>
                <c:pt idx="43">
                  <c:v>1.5237734536276548</c:v>
                </c:pt>
                <c:pt idx="44">
                  <c:v>1.5263319393561687</c:v>
                </c:pt>
                <c:pt idx="45">
                  <c:v>1.5289474391902331</c:v>
                </c:pt>
                <c:pt idx="46">
                  <c:v>1.5316187485514092</c:v>
                </c:pt>
                <c:pt idx="47">
                  <c:v>1.5343446691622376</c:v>
                </c:pt>
                <c:pt idx="48">
                  <c:v>1.5371240089807543</c:v>
                </c:pt>
                <c:pt idx="49">
                  <c:v>1.5399555822368711</c:v>
                </c:pt>
                <c:pt idx="50">
                  <c:v>1.5428382094105473</c:v>
                </c:pt>
                <c:pt idx="51">
                  <c:v>1.5457707172245136</c:v>
                </c:pt>
                <c:pt idx="52">
                  <c:v>1.5487519387097564</c:v>
                </c:pt>
                <c:pt idx="53">
                  <c:v>1.5517807130672736</c:v>
                </c:pt>
                <c:pt idx="54">
                  <c:v>1.5548558858499746</c:v>
                </c:pt>
                <c:pt idx="55">
                  <c:v>1.5579763087880565</c:v>
                </c:pt>
                <c:pt idx="56">
                  <c:v>1.5611408399272477</c:v>
                </c:pt>
                <c:pt idx="57">
                  <c:v>1.5643483435414964</c:v>
                </c:pt>
                <c:pt idx="58">
                  <c:v>1.5675976901693502</c:v>
                </c:pt>
                <c:pt idx="59">
                  <c:v>1.5708877566066803</c:v>
                </c:pt>
                <c:pt idx="60">
                  <c:v>1.5742174258848536</c:v>
                </c:pt>
                <c:pt idx="61">
                  <c:v>1.577585587350768</c:v>
                </c:pt>
                <c:pt idx="62">
                  <c:v>1.5809911365140579</c:v>
                </c:pt>
                <c:pt idx="63">
                  <c:v>1.5844329752435442</c:v>
                </c:pt>
                <c:pt idx="64">
                  <c:v>1.5879100115926121</c:v>
                </c:pt>
                <c:pt idx="65">
                  <c:v>1.5914211599010741</c:v>
                </c:pt>
                <c:pt idx="66">
                  <c:v>1.5949653407733422</c:v>
                </c:pt>
                <c:pt idx="67">
                  <c:v>1.5985414810784278</c:v>
                </c:pt>
                <c:pt idx="68">
                  <c:v>1.6021485138699063</c:v>
                </c:pt>
                <c:pt idx="69">
                  <c:v>1.6057853785387124</c:v>
                </c:pt>
                <c:pt idx="70">
                  <c:v>1.6094510207258281</c:v>
                </c:pt>
                <c:pt idx="71">
                  <c:v>1.6131443922931794</c:v>
                </c:pt>
                <c:pt idx="72">
                  <c:v>1.6168644513600157</c:v>
                </c:pt>
                <c:pt idx="73">
                  <c:v>1.6206101623538416</c:v>
                </c:pt>
                <c:pt idx="74">
                  <c:v>1.6243804958794499</c:v>
                </c:pt>
                <c:pt idx="75">
                  <c:v>1.6281744288935442</c:v>
                </c:pt>
                <c:pt idx="76">
                  <c:v>1.6319909445155645</c:v>
                </c:pt>
                <c:pt idx="77">
                  <c:v>1.6358290321950335</c:v>
                </c:pt>
                <c:pt idx="78">
                  <c:v>1.6396876875951421</c:v>
                </c:pt>
                <c:pt idx="79">
                  <c:v>1.6435659126800601</c:v>
                </c:pt>
                <c:pt idx="80">
                  <c:v>1.6474627155985218</c:v>
                </c:pt>
                <c:pt idx="81">
                  <c:v>1.6513771108147921</c:v>
                </c:pt>
                <c:pt idx="82">
                  <c:v>1.655308119043184</c:v>
                </c:pt>
                <c:pt idx="83">
                  <c:v>1.6592547672553337</c:v>
                </c:pt>
                <c:pt idx="84">
                  <c:v>1.6632160886583733</c:v>
                </c:pt>
                <c:pt idx="85">
                  <c:v>1.6671911227385863</c:v>
                </c:pt>
                <c:pt idx="86">
                  <c:v>1.6711789152104757</c:v>
                </c:pt>
                <c:pt idx="87">
                  <c:v>1.675178518082248</c:v>
                </c:pt>
                <c:pt idx="88">
                  <c:v>1.6791889895903296</c:v>
                </c:pt>
                <c:pt idx="89">
                  <c:v>1.6832093942721258</c:v>
                </c:pt>
                <c:pt idx="90">
                  <c:v>1.6872388028568821</c:v>
                </c:pt>
                <c:pt idx="91">
                  <c:v>1.6912762923748232</c:v>
                </c:pt>
                <c:pt idx="92">
                  <c:v>1.6953209461062215</c:v>
                </c:pt>
                <c:pt idx="93">
                  <c:v>1.6993718535741209</c:v>
                </c:pt>
                <c:pt idx="94">
                  <c:v>1.7034281105588889</c:v>
                </c:pt>
                <c:pt idx="95">
                  <c:v>1.7074888191564241</c:v>
                </c:pt>
                <c:pt idx="96">
                  <c:v>1.7115530876399134</c:v>
                </c:pt>
                <c:pt idx="97">
                  <c:v>1.7156200305616949</c:v>
                </c:pt>
                <c:pt idx="98">
                  <c:v>1.71968876876781</c:v>
                </c:pt>
                <c:pt idx="99">
                  <c:v>1.7237584293034161</c:v>
                </c:pt>
                <c:pt idx="100">
                  <c:v>1.7278281455437536</c:v>
                </c:pt>
                <c:pt idx="101">
                  <c:v>1.7318970570267993</c:v>
                </c:pt>
                <c:pt idx="102">
                  <c:v>1.7359643096497166</c:v>
                </c:pt>
                <c:pt idx="103">
                  <c:v>1.7400290554796811</c:v>
                </c:pt>
                <c:pt idx="104">
                  <c:v>1.7440904528921237</c:v>
                </c:pt>
                <c:pt idx="105">
                  <c:v>1.7481476665197988</c:v>
                </c:pt>
                <c:pt idx="106">
                  <c:v>1.7521998672164045</c:v>
                </c:pt>
                <c:pt idx="107">
                  <c:v>1.7562462321438943</c:v>
                </c:pt>
                <c:pt idx="108">
                  <c:v>1.7602859446342336</c:v>
                </c:pt>
                <c:pt idx="109">
                  <c:v>1.7643181944076787</c:v>
                </c:pt>
                <c:pt idx="110">
                  <c:v>1.7683421773399459</c:v>
                </c:pt>
                <c:pt idx="111">
                  <c:v>1.7723570955567993</c:v>
                </c:pt>
                <c:pt idx="112">
                  <c:v>1.7763621575286379</c:v>
                </c:pt>
                <c:pt idx="113">
                  <c:v>1.7803565779031487</c:v>
                </c:pt>
                <c:pt idx="114">
                  <c:v>1.7843395776217221</c:v>
                </c:pt>
                <c:pt idx="115">
                  <c:v>1.7883103838466923</c:v>
                </c:pt>
                <c:pt idx="116">
                  <c:v>1.7922682300850283</c:v>
                </c:pt>
                <c:pt idx="117">
                  <c:v>1.7962123559773318</c:v>
                </c:pt>
                <c:pt idx="118">
                  <c:v>1.800142007516115</c:v>
                </c:pt>
                <c:pt idx="119">
                  <c:v>1.8040564369075582</c:v>
                </c:pt>
                <c:pt idx="120">
                  <c:v>1.8079549026297173</c:v>
                </c:pt>
                <c:pt idx="121">
                  <c:v>1.8118366694325232</c:v>
                </c:pt>
                <c:pt idx="122">
                  <c:v>1.8157010082650231</c:v>
                </c:pt>
                <c:pt idx="123">
                  <c:v>1.8195471964281751</c:v>
                </c:pt>
                <c:pt idx="124">
                  <c:v>1.8233745173638454</c:v>
                </c:pt>
                <c:pt idx="125">
                  <c:v>1.8271822608949151</c:v>
                </c:pt>
                <c:pt idx="126">
                  <c:v>1.8309697229706217</c:v>
                </c:pt>
                <c:pt idx="127">
                  <c:v>1.8347362059139414</c:v>
                </c:pt>
                <c:pt idx="128">
                  <c:v>1.8384810182615183</c:v>
                </c:pt>
                <c:pt idx="129">
                  <c:v>1.8422034747491125</c:v>
                </c:pt>
                <c:pt idx="130">
                  <c:v>1.8459028964862227</c:v>
                </c:pt>
                <c:pt idx="131">
                  <c:v>1.8495786107305321</c:v>
                </c:pt>
                <c:pt idx="132">
                  <c:v>1.8532299510770827</c:v>
                </c:pt>
                <c:pt idx="133">
                  <c:v>1.8568562572763767</c:v>
                </c:pt>
                <c:pt idx="134">
                  <c:v>1.8604568754672073</c:v>
                </c:pt>
                <c:pt idx="135">
                  <c:v>1.8640311579947593</c:v>
                </c:pt>
                <c:pt idx="136">
                  <c:v>1.8675784633669537</c:v>
                </c:pt>
                <c:pt idx="137">
                  <c:v>1.8710981564945541</c:v>
                </c:pt>
                <c:pt idx="138">
                  <c:v>1.8745896084656124</c:v>
                </c:pt>
                <c:pt idx="139">
                  <c:v>1.8780521966400556</c:v>
                </c:pt>
                <c:pt idx="140">
                  <c:v>1.8814853046060307</c:v>
                </c:pt>
                <c:pt idx="141">
                  <c:v>1.8848883222817676</c:v>
                </c:pt>
                <c:pt idx="142">
                  <c:v>1.8882606457482325</c:v>
                </c:pt>
                <c:pt idx="143">
                  <c:v>1.8916016774164746</c:v>
                </c:pt>
                <c:pt idx="144">
                  <c:v>1.8949108259694185</c:v>
                </c:pt>
                <c:pt idx="145">
                  <c:v>1.8981875062163454</c:v>
                </c:pt>
                <c:pt idx="146">
                  <c:v>1.9014311394348624</c:v>
                </c:pt>
                <c:pt idx="147">
                  <c:v>1.9046411529343459</c:v>
                </c:pt>
                <c:pt idx="148">
                  <c:v>1.9078169804415666</c:v>
                </c:pt>
                <c:pt idx="149">
                  <c:v>1.9109580618605833</c:v>
                </c:pt>
                <c:pt idx="150">
                  <c:v>1.9140638434037101</c:v>
                </c:pt>
                <c:pt idx="151">
                  <c:v>1.9171337775114807</c:v>
                </c:pt>
                <c:pt idx="152">
                  <c:v>1.9201673228672007</c:v>
                </c:pt>
                <c:pt idx="153">
                  <c:v>1.9231639444478787</c:v>
                </c:pt>
                <c:pt idx="154">
                  <c:v>1.9261231134441914</c:v>
                </c:pt>
                <c:pt idx="155">
                  <c:v>1.9290443073550705</c:v>
                </c:pt>
                <c:pt idx="156">
                  <c:v>1.9319270098858397</c:v>
                </c:pt>
                <c:pt idx="157">
                  <c:v>1.9347707110428018</c:v>
                </c:pt>
                <c:pt idx="158">
                  <c:v>1.9375749070604797</c:v>
                </c:pt>
                <c:pt idx="159">
                  <c:v>1.9403391004452715</c:v>
                </c:pt>
                <c:pt idx="160">
                  <c:v>1.9430627999536227</c:v>
                </c:pt>
                <c:pt idx="161">
                  <c:v>1.945745520577475</c:v>
                </c:pt>
                <c:pt idx="162">
                  <c:v>1.9483867836243007</c:v>
                </c:pt>
                <c:pt idx="163">
                  <c:v>1.9509861166006885</c:v>
                </c:pt>
                <c:pt idx="164">
                  <c:v>1.9535430532996543</c:v>
                </c:pt>
                <c:pt idx="165">
                  <c:v>1.9560571337424335</c:v>
                </c:pt>
                <c:pt idx="166">
                  <c:v>1.9585279042512411</c:v>
                </c:pt>
                <c:pt idx="167">
                  <c:v>1.9609549174056156</c:v>
                </c:pt>
                <c:pt idx="168">
                  <c:v>1.9633377319696592</c:v>
                </c:pt>
                <c:pt idx="169">
                  <c:v>1.9656759130593855</c:v>
                </c:pt>
                <c:pt idx="170">
                  <c:v>1.9679690319826477</c:v>
                </c:pt>
                <c:pt idx="171">
                  <c:v>1.9702166663264506</c:v>
                </c:pt>
                <c:pt idx="172">
                  <c:v>1.9724183998769149</c:v>
                </c:pt>
                <c:pt idx="173">
                  <c:v>1.9745738228375558</c:v>
                </c:pt>
                <c:pt idx="174">
                  <c:v>1.9766825315164169</c:v>
                </c:pt>
                <c:pt idx="175">
                  <c:v>1.9787441285079694</c:v>
                </c:pt>
                <c:pt idx="176">
                  <c:v>1.9807582227076637</c:v>
                </c:pt>
                <c:pt idx="177">
                  <c:v>1.9827244292246178</c:v>
                </c:pt>
                <c:pt idx="178">
                  <c:v>1.9846423694689292</c:v>
                </c:pt>
                <c:pt idx="179">
                  <c:v>1.9865116710716393</c:v>
                </c:pt>
                <c:pt idx="180">
                  <c:v>1.9883319678992848</c:v>
                </c:pt>
                <c:pt idx="181">
                  <c:v>1.9901029001630377</c:v>
                </c:pt>
                <c:pt idx="182">
                  <c:v>1.9918241142295301</c:v>
                </c:pt>
                <c:pt idx="183">
                  <c:v>1.9934952627954772</c:v>
                </c:pt>
                <c:pt idx="184">
                  <c:v>1.9951160048003658</c:v>
                </c:pt>
                <c:pt idx="185">
                  <c:v>1.9966860053973505</c:v>
                </c:pt>
                <c:pt idx="186">
                  <c:v>1.9982049359969096</c:v>
                </c:pt>
                <c:pt idx="187">
                  <c:v>1.999672474412364</c:v>
                </c:pt>
                <c:pt idx="188">
                  <c:v>2.0010883044815273</c:v>
                </c:pt>
                <c:pt idx="189">
                  <c:v>2.0024521164596081</c:v>
                </c:pt>
                <c:pt idx="190">
                  <c:v>2.0037636068300344</c:v>
                </c:pt>
                <c:pt idx="191">
                  <c:v>2.0050224783044541</c:v>
                </c:pt>
                <c:pt idx="192">
                  <c:v>2.0062284398954944</c:v>
                </c:pt>
                <c:pt idx="193">
                  <c:v>2.0073812067857943</c:v>
                </c:pt>
                <c:pt idx="194">
                  <c:v>2.0084805005026283</c:v>
                </c:pt>
                <c:pt idx="195">
                  <c:v>2.0095260488087661</c:v>
                </c:pt>
                <c:pt idx="196">
                  <c:v>2.0105175857315771</c:v>
                </c:pt>
                <c:pt idx="197">
                  <c:v>2.0114548514975468</c:v>
                </c:pt>
                <c:pt idx="198">
                  <c:v>2.0123375926486915</c:v>
                </c:pt>
                <c:pt idx="199">
                  <c:v>2.0131655619770754</c:v>
                </c:pt>
                <c:pt idx="200">
                  <c:v>2.0139385185320862</c:v>
                </c:pt>
                <c:pt idx="201">
                  <c:v>2.014656227605883</c:v>
                </c:pt>
                <c:pt idx="202">
                  <c:v>2.015318460718845</c:v>
                </c:pt>
                <c:pt idx="203">
                  <c:v>2.0159249957287102</c:v>
                </c:pt>
                <c:pt idx="204">
                  <c:v>2.0164756166559528</c:v>
                </c:pt>
                <c:pt idx="205">
                  <c:v>2.0169701138656819</c:v>
                </c:pt>
                <c:pt idx="206">
                  <c:v>2.0174082839512266</c:v>
                </c:pt>
                <c:pt idx="207">
                  <c:v>2.0177899297123076</c:v>
                </c:pt>
                <c:pt idx="208">
                  <c:v>2.0181148602714529</c:v>
                </c:pt>
                <c:pt idx="209">
                  <c:v>2.0183828909648582</c:v>
                </c:pt>
                <c:pt idx="210">
                  <c:v>2.0185938434296986</c:v>
                </c:pt>
                <c:pt idx="211">
                  <c:v>2.0187475454877131</c:v>
                </c:pt>
                <c:pt idx="212">
                  <c:v>2.0188438313198276</c:v>
                </c:pt>
                <c:pt idx="213">
                  <c:v>2.0188825412915321</c:v>
                </c:pt>
                <c:pt idx="214">
                  <c:v>2.0188635220038122</c:v>
                </c:pt>
                <c:pt idx="215">
                  <c:v>2.0187866264022887</c:v>
                </c:pt>
                <c:pt idx="216">
                  <c:v>2.0186517135880422</c:v>
                </c:pt>
                <c:pt idx="217">
                  <c:v>2.0184586490358924</c:v>
                </c:pt>
                <c:pt idx="218">
                  <c:v>2.0182073043542914</c:v>
                </c:pt>
                <c:pt idx="219">
                  <c:v>2.0178975574890501</c:v>
                </c:pt>
                <c:pt idx="220">
                  <c:v>2.0175292926433031</c:v>
                </c:pt>
                <c:pt idx="221">
                  <c:v>2.0171024002193008</c:v>
                </c:pt>
                <c:pt idx="222">
                  <c:v>2.0166167769712047</c:v>
                </c:pt>
                <c:pt idx="223">
                  <c:v>2.0160723257722566</c:v>
                </c:pt>
                <c:pt idx="224">
                  <c:v>2.0154689558694372</c:v>
                </c:pt>
                <c:pt idx="225">
                  <c:v>2.0148065827524988</c:v>
                </c:pt>
                <c:pt idx="226">
                  <c:v>2.0140851281175856</c:v>
                </c:pt>
                <c:pt idx="227">
                  <c:v>2.013304519954545</c:v>
                </c:pt>
                <c:pt idx="228">
                  <c:v>2.0124646925032721</c:v>
                </c:pt>
                <c:pt idx="229">
                  <c:v>2.0115655862609856</c:v>
                </c:pt>
                <c:pt idx="230">
                  <c:v>2.0106071479531238</c:v>
                </c:pt>
                <c:pt idx="231">
                  <c:v>2.0095893306352082</c:v>
                </c:pt>
                <c:pt idx="232">
                  <c:v>2.0085120935327723</c:v>
                </c:pt>
                <c:pt idx="233">
                  <c:v>2.0073754021796049</c:v>
                </c:pt>
                <c:pt idx="234">
                  <c:v>2.0061792283668183</c:v>
                </c:pt>
                <c:pt idx="235">
                  <c:v>2.0049235501210205</c:v>
                </c:pt>
                <c:pt idx="236">
                  <c:v>2.0036083517625229</c:v>
                </c:pt>
                <c:pt idx="237">
                  <c:v>2.0022336237962008</c:v>
                </c:pt>
                <c:pt idx="238">
                  <c:v>2.0007993630933925</c:v>
                </c:pt>
                <c:pt idx="239">
                  <c:v>1.9993055726445164</c:v>
                </c:pt>
                <c:pt idx="240">
                  <c:v>1.9977522618428338</c:v>
                </c:pt>
                <c:pt idx="241">
                  <c:v>1.9961394462225144</c:v>
                </c:pt>
                <c:pt idx="242">
                  <c:v>1.9944671476187068</c:v>
                </c:pt>
                <c:pt idx="243">
                  <c:v>1.9927353941748152</c:v>
                </c:pt>
                <c:pt idx="244">
                  <c:v>1.9909442201751517</c:v>
                </c:pt>
                <c:pt idx="245">
                  <c:v>1.9890936663068715</c:v>
                </c:pt>
                <c:pt idx="246">
                  <c:v>1.9871837793471059</c:v>
                </c:pt>
                <c:pt idx="247">
                  <c:v>1.9852146124976571</c:v>
                </c:pt>
                <c:pt idx="248">
                  <c:v>1.9831862250721315</c:v>
                </c:pt>
                <c:pt idx="249">
                  <c:v>1.9810986827505985</c:v>
                </c:pt>
                <c:pt idx="250">
                  <c:v>1.9789520573976915</c:v>
                </c:pt>
                <c:pt idx="251">
                  <c:v>1.976746427200851</c:v>
                </c:pt>
                <c:pt idx="252">
                  <c:v>1.9744818765466334</c:v>
                </c:pt>
                <c:pt idx="253">
                  <c:v>1.9721584960789187</c:v>
                </c:pt>
                <c:pt idx="254">
                  <c:v>1.969776382757118</c:v>
                </c:pt>
                <c:pt idx="255">
                  <c:v>1.9673356397397583</c:v>
                </c:pt>
                <c:pt idx="256">
                  <c:v>1.9648363764645183</c:v>
                </c:pt>
                <c:pt idx="257">
                  <c:v>1.9622787086118478</c:v>
                </c:pt>
                <c:pt idx="258">
                  <c:v>1.9596627581486246</c:v>
                </c:pt>
                <c:pt idx="259">
                  <c:v>1.9569886532699456</c:v>
                </c:pt>
                <c:pt idx="260">
                  <c:v>1.9542565284864395</c:v>
                </c:pt>
                <c:pt idx="261">
                  <c:v>1.9514665244569187</c:v>
                </c:pt>
                <c:pt idx="262">
                  <c:v>1.948618788177555</c:v>
                </c:pt>
                <c:pt idx="263">
                  <c:v>1.9457134729163954</c:v>
                </c:pt>
                <c:pt idx="264">
                  <c:v>1.9427507381260511</c:v>
                </c:pt>
                <c:pt idx="265">
                  <c:v>1.9397307495455607</c:v>
                </c:pt>
                <c:pt idx="266">
                  <c:v>1.9366536792513216</c:v>
                </c:pt>
                <c:pt idx="267">
                  <c:v>1.9335197054315358</c:v>
                </c:pt>
                <c:pt idx="268">
                  <c:v>1.9303290126699721</c:v>
                </c:pt>
                <c:pt idx="269">
                  <c:v>1.9270817916840315</c:v>
                </c:pt>
                <c:pt idx="270">
                  <c:v>1.9237782395357499</c:v>
                </c:pt>
                <c:pt idx="271">
                  <c:v>1.920418559529935</c:v>
                </c:pt>
                <c:pt idx="272">
                  <c:v>1.9170029612068902</c:v>
                </c:pt>
                <c:pt idx="273">
                  <c:v>1.9135316603569663</c:v>
                </c:pt>
                <c:pt idx="274">
                  <c:v>1.9100048790569417</c:v>
                </c:pt>
                <c:pt idx="275">
                  <c:v>1.9064228456263663</c:v>
                </c:pt>
                <c:pt idx="276">
                  <c:v>1.9027857946493896</c:v>
                </c:pt>
                <c:pt idx="277">
                  <c:v>1.8990939669602085</c:v>
                </c:pt>
                <c:pt idx="278">
                  <c:v>1.8953476096212398</c:v>
                </c:pt>
                <c:pt idx="279">
                  <c:v>1.8915469760249835</c:v>
                </c:pt>
                <c:pt idx="280">
                  <c:v>1.8876923257339513</c:v>
                </c:pt>
                <c:pt idx="281">
                  <c:v>1.8837839246480144</c:v>
                </c:pt>
                <c:pt idx="282">
                  <c:v>1.8798220448734355</c:v>
                </c:pt>
                <c:pt idx="283">
                  <c:v>1.8758069647592492</c:v>
                </c:pt>
                <c:pt idx="284">
                  <c:v>1.8717389689991251</c:v>
                </c:pt>
                <c:pt idx="285">
                  <c:v>1.8676183484203648</c:v>
                </c:pt>
                <c:pt idx="286">
                  <c:v>1.8634454002021812</c:v>
                </c:pt>
                <c:pt idx="287">
                  <c:v>1.8592204277665587</c:v>
                </c:pt>
                <c:pt idx="288">
                  <c:v>1.8549437407273217</c:v>
                </c:pt>
                <c:pt idx="289">
                  <c:v>1.8506156550720334</c:v>
                </c:pt>
                <c:pt idx="290">
                  <c:v>1.8462364929000614</c:v>
                </c:pt>
                <c:pt idx="291">
                  <c:v>1.8418065826990642</c:v>
                </c:pt>
                <c:pt idx="292">
                  <c:v>1.8373262591339881</c:v>
                </c:pt>
                <c:pt idx="293">
                  <c:v>1.8327958631707588</c:v>
                </c:pt>
                <c:pt idx="294">
                  <c:v>1.8282157420035219</c:v>
                </c:pt>
                <c:pt idx="295">
                  <c:v>1.8235862490910222</c:v>
                </c:pt>
                <c:pt idx="296">
                  <c:v>1.8189077441638801</c:v>
                </c:pt>
                <c:pt idx="297">
                  <c:v>1.814180593151832</c:v>
                </c:pt>
                <c:pt idx="298">
                  <c:v>1.809405168358353</c:v>
                </c:pt>
                <c:pt idx="299">
                  <c:v>1.8045818482205505</c:v>
                </c:pt>
                <c:pt idx="300">
                  <c:v>1.7997110175419948</c:v>
                </c:pt>
                <c:pt idx="301">
                  <c:v>1.7947930672453367</c:v>
                </c:pt>
                <c:pt idx="302">
                  <c:v>1.7898283946778974</c:v>
                </c:pt>
                <c:pt idx="303">
                  <c:v>1.7848174032696988</c:v>
                </c:pt>
                <c:pt idx="304">
                  <c:v>1.7797605028608814</c:v>
                </c:pt>
                <c:pt idx="305">
                  <c:v>1.7746581094834255</c:v>
                </c:pt>
                <c:pt idx="306">
                  <c:v>1.7695106453757035</c:v>
                </c:pt>
                <c:pt idx="307">
                  <c:v>1.7643185391352745</c:v>
                </c:pt>
                <c:pt idx="308">
                  <c:v>1.7590822255442617</c:v>
                </c:pt>
                <c:pt idx="309">
                  <c:v>1.7538021456566639</c:v>
                </c:pt>
                <c:pt idx="310">
                  <c:v>1.748478746812907</c:v>
                </c:pt>
                <c:pt idx="311">
                  <c:v>1.743112482559809</c:v>
                </c:pt>
                <c:pt idx="312">
                  <c:v>1.7377038127451669</c:v>
                </c:pt>
                <c:pt idx="313">
                  <c:v>1.7322532034449978</c:v>
                </c:pt>
                <c:pt idx="314">
                  <c:v>1.7267611270362977</c:v>
                </c:pt>
                <c:pt idx="315">
                  <c:v>1.7212280620879028</c:v>
                </c:pt>
                <c:pt idx="316">
                  <c:v>1.7156544934696285</c:v>
                </c:pt>
                <c:pt idx="317">
                  <c:v>1.7100409123231657</c:v>
                </c:pt>
                <c:pt idx="318">
                  <c:v>1.704387816003873</c:v>
                </c:pt>
                <c:pt idx="319">
                  <c:v>1.6986957081098808</c:v>
                </c:pt>
                <c:pt idx="320">
                  <c:v>1.6929650985694025</c:v>
                </c:pt>
                <c:pt idx="321">
                  <c:v>1.6871965035243193</c:v>
                </c:pt>
                <c:pt idx="322">
                  <c:v>1.6813904453811119</c:v>
                </c:pt>
                <c:pt idx="323">
                  <c:v>1.6755474527744809</c:v>
                </c:pt>
                <c:pt idx="324">
                  <c:v>1.6696680606182781</c:v>
                </c:pt>
                <c:pt idx="325">
                  <c:v>1.6637528101418866</c:v>
                </c:pt>
                <c:pt idx="326">
                  <c:v>1.6578022487083217</c:v>
                </c:pt>
                <c:pt idx="327">
                  <c:v>1.6518169300397858</c:v>
                </c:pt>
                <c:pt idx="328">
                  <c:v>1.6457974140794249</c:v>
                </c:pt>
                <c:pt idx="329">
                  <c:v>1.6397442670277087</c:v>
                </c:pt>
                <c:pt idx="330">
                  <c:v>1.6336580613642582</c:v>
                </c:pt>
                <c:pt idx="331">
                  <c:v>1.6275393757387064</c:v>
                </c:pt>
                <c:pt idx="332">
                  <c:v>1.6213887951889774</c:v>
                </c:pt>
                <c:pt idx="333">
                  <c:v>1.6152069109375589</c:v>
                </c:pt>
                <c:pt idx="334">
                  <c:v>1.6089943204278825</c:v>
                </c:pt>
                <c:pt idx="335">
                  <c:v>1.6027516274480149</c:v>
                </c:pt>
                <c:pt idx="336">
                  <c:v>1.5964794419705868</c:v>
                </c:pt>
                <c:pt idx="337">
                  <c:v>1.5901783802983118</c:v>
                </c:pt>
                <c:pt idx="338">
                  <c:v>1.5838490648966399</c:v>
                </c:pt>
                <c:pt idx="339">
                  <c:v>1.5774921245902078</c:v>
                </c:pt>
                <c:pt idx="340">
                  <c:v>1.5711081943372847</c:v>
                </c:pt>
                <c:pt idx="341">
                  <c:v>1.5646979154698784</c:v>
                </c:pt>
                <c:pt idx="342">
                  <c:v>1.5582619355554925</c:v>
                </c:pt>
                <c:pt idx="343">
                  <c:v>1.5518009083243669</c:v>
                </c:pt>
                <c:pt idx="344">
                  <c:v>1.5453154939168599</c:v>
                </c:pt>
                <c:pt idx="345">
                  <c:v>1.5388063585705822</c:v>
                </c:pt>
                <c:pt idx="346">
                  <c:v>1.5322741749114357</c:v>
                </c:pt>
                <c:pt idx="347">
                  <c:v>1.5257196217571618</c:v>
                </c:pt>
                <c:pt idx="348">
                  <c:v>1.5191433841901016</c:v>
                </c:pt>
                <c:pt idx="349">
                  <c:v>1.5125461535353679</c:v>
                </c:pt>
                <c:pt idx="350">
                  <c:v>1.5059286274045007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4-495C-9BAF-344E8D3F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54440"/>
        <c:axId val="445452800"/>
      </c:scatterChart>
      <c:valAx>
        <c:axId val="44545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452800"/>
        <c:crosses val="autoZero"/>
        <c:crossBetween val="midCat"/>
      </c:valAx>
      <c:valAx>
        <c:axId val="4454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45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7700787401574808E-2"/>
                  <c:y val="0.2463097841936424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Planilha1!$AA$5:$AA$355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Planilha1!$AB$5:$AB$355</c:f>
              <c:numCache>
                <c:formatCode>General</c:formatCode>
                <c:ptCount val="351"/>
                <c:pt idx="0">
                  <c:v>1.4109561950713116</c:v>
                </c:pt>
                <c:pt idx="1">
                  <c:v>1.4132852947365335</c:v>
                </c:pt>
                <c:pt idx="2">
                  <c:v>1.415622508530249</c:v>
                </c:pt>
                <c:pt idx="3">
                  <c:v>1.4179678776004658</c:v>
                </c:pt>
                <c:pt idx="4">
                  <c:v>1.4203214431073738</c:v>
                </c:pt>
                <c:pt idx="5">
                  <c:v>1.4226832462145842</c:v>
                </c:pt>
                <c:pt idx="6">
                  <c:v>1.425053328080254</c:v>
                </c:pt>
                <c:pt idx="7">
                  <c:v>1.4274317298481038</c:v>
                </c:pt>
                <c:pt idx="8">
                  <c:v>1.4298184926383299</c:v>
                </c:pt>
                <c:pt idx="9">
                  <c:v>1.4322136575384081</c:v>
                </c:pt>
                <c:pt idx="10">
                  <c:v>1.4346172655937954</c:v>
                </c:pt>
                <c:pt idx="11">
                  <c:v>1.4370293577985283</c:v>
                </c:pt>
                <c:pt idx="12">
                  <c:v>1.439449975085719</c:v>
                </c:pt>
                <c:pt idx="13">
                  <c:v>1.4418791583179473</c:v>
                </c:pt>
                <c:pt idx="14">
                  <c:v>1.444316948277552</c:v>
                </c:pt>
                <c:pt idx="15">
                  <c:v>1.4467633856568158</c:v>
                </c:pt>
                <c:pt idx="16">
                  <c:v>1.4492185110480522</c:v>
                </c:pt>
                <c:pt idx="17">
                  <c:v>1.4516823649335795</c:v>
                </c:pt>
                <c:pt idx="18">
                  <c:v>1.4541549876755941</c:v>
                </c:pt>
                <c:pt idx="19">
                  <c:v>1.4566364195059336</c:v>
                </c:pt>
                <c:pt idx="20">
                  <c:v>1.4591267005157293</c:v>
                </c:pt>
                <c:pt idx="21">
                  <c:v>1.4616258706449479</c:v>
                </c:pt>
                <c:pt idx="22">
                  <c:v>1.4641339696718159</c:v>
                </c:pt>
                <c:pt idx="23">
                  <c:v>1.4666510372021304</c:v>
                </c:pt>
                <c:pt idx="24">
                  <c:v>1.469177112658447</c:v>
                </c:pt>
                <c:pt idx="25">
                  <c:v>1.4717122352691441</c:v>
                </c:pt>
                <c:pt idx="26">
                  <c:v>1.4742564440573627</c:v>
                </c:pt>
                <c:pt idx="27">
                  <c:v>1.4768097778298137</c:v>
                </c:pt>
                <c:pt idx="28">
                  <c:v>1.4793722751654552</c:v>
                </c:pt>
                <c:pt idx="29">
                  <c:v>1.4819439744040261</c:v>
                </c:pt>
                <c:pt idx="30">
                  <c:v>1.4845249136344434</c:v>
                </c:pt>
                <c:pt idx="31">
                  <c:v>1.4871151306830515</c:v>
                </c:pt>
                <c:pt idx="32">
                  <c:v>1.4897146631017182</c:v>
                </c:pt>
                <c:pt idx="33">
                  <c:v>1.4923235481557811</c:v>
                </c:pt>
                <c:pt idx="34">
                  <c:v>1.4949418228118274</c:v>
                </c:pt>
                <c:pt idx="35">
                  <c:v>1.4975695237253144</c:v>
                </c:pt>
                <c:pt idx="36">
                  <c:v>1.5002066872280158</c:v>
                </c:pt>
                <c:pt idx="37">
                  <c:v>1.5028533493152927</c:v>
                </c:pt>
                <c:pt idx="38">
                  <c:v>1.5055095456331862</c:v>
                </c:pt>
                <c:pt idx="39">
                  <c:v>1.5081753114653194</c:v>
                </c:pt>
                <c:pt idx="40">
                  <c:v>1.5108506817196083</c:v>
                </c:pt>
                <c:pt idx="41">
                  <c:v>1.5135356909147744</c:v>
                </c:pt>
                <c:pt idx="42">
                  <c:v>1.5162303731666489</c:v>
                </c:pt>
                <c:pt idx="43">
                  <c:v>1.5189347621742686</c:v>
                </c:pt>
                <c:pt idx="44">
                  <c:v>1.521648891205752</c:v>
                </c:pt>
                <c:pt idx="45">
                  <c:v>1.5243727930839481</c:v>
                </c:pt>
                <c:pt idx="46">
                  <c:v>1.5271065001718578</c:v>
                </c:pt>
                <c:pt idx="47">
                  <c:v>1.5298500443578087</c:v>
                </c:pt>
                <c:pt idx="48">
                  <c:v>1.5326034570403886</c:v>
                </c:pt>
                <c:pt idx="49">
                  <c:v>1.535366769113121</c:v>
                </c:pt>
                <c:pt idx="50">
                  <c:v>1.5381400109488801</c:v>
                </c:pt>
                <c:pt idx="51">
                  <c:v>1.5409232123840315</c:v>
                </c:pt>
                <c:pt idx="52">
                  <c:v>1.5437164027022963</c:v>
                </c:pt>
                <c:pt idx="53">
                  <c:v>1.546519610618327</c:v>
                </c:pt>
                <c:pt idx="54">
                  <c:v>1.5493328642609845</c:v>
                </c:pt>
                <c:pt idx="55">
                  <c:v>1.5521561911563118</c:v>
                </c:pt>
                <c:pt idx="56">
                  <c:v>1.5549896182101888</c:v>
                </c:pt>
                <c:pt idx="57">
                  <c:v>1.5578331716906655</c:v>
                </c:pt>
                <c:pt idx="58">
                  <c:v>1.5606868772099567</c:v>
                </c:pt>
                <c:pt idx="59">
                  <c:v>1.5635507597060934</c:v>
                </c:pt>
                <c:pt idx="60">
                  <c:v>1.5664248434242163</c:v>
                </c:pt>
                <c:pt idx="61">
                  <c:v>1.5693091518975031</c:v>
                </c:pt>
                <c:pt idx="62">
                  <c:v>1.5722037079277154</c:v>
                </c:pt>
                <c:pt idx="63">
                  <c:v>1.575108533565357</c:v>
                </c:pt>
                <c:pt idx="64">
                  <c:v>1.5780236500894296</c:v>
                </c:pt>
                <c:pt idx="65">
                  <c:v>1.5809490779867712</c:v>
                </c:pt>
                <c:pt idx="66">
                  <c:v>1.5838848369309699</c:v>
                </c:pt>
                <c:pt idx="67">
                  <c:v>1.5868309457608341</c:v>
                </c:pt>
                <c:pt idx="68">
                  <c:v>1.5897874224584063</c:v>
                </c:pt>
                <c:pt idx="69">
                  <c:v>1.5927542841265134</c:v>
                </c:pt>
                <c:pt idx="70">
                  <c:v>1.5957315469658235</c:v>
                </c:pt>
                <c:pt idx="71">
                  <c:v>1.5987192262514143</c:v>
                </c:pt>
                <c:pt idx="72">
                  <c:v>1.601717336308816</c:v>
                </c:pt>
                <c:pt idx="73">
                  <c:v>1.6047258904895294</c:v>
                </c:pt>
                <c:pt idx="74">
                  <c:v>1.6077449011459939</c:v>
                </c:pt>
                <c:pt idx="75">
                  <c:v>1.610774379605987</c:v>
                </c:pt>
                <c:pt idx="76">
                  <c:v>1.6138143361464425</c:v>
                </c:pt>
                <c:pt idx="77">
                  <c:v>1.6168647799666649</c:v>
                </c:pt>
                <c:pt idx="78">
                  <c:v>1.6199257191609215</c:v>
                </c:pt>
                <c:pt idx="79">
                  <c:v>1.6229971606903899</c:v>
                </c:pt>
                <c:pt idx="80">
                  <c:v>1.6260791103544447</c:v>
                </c:pt>
                <c:pt idx="81">
                  <c:v>1.6291715727612572</c:v>
                </c:pt>
                <c:pt idx="82">
                  <c:v>1.6322745512976873</c:v>
                </c:pt>
                <c:pt idx="83">
                  <c:v>1.6353880480984431</c:v>
                </c:pt>
                <c:pt idx="84">
                  <c:v>1.638512064014489</c:v>
                </c:pt>
                <c:pt idx="85">
                  <c:v>1.6416465985806685</c:v>
                </c:pt>
                <c:pt idx="86">
                  <c:v>1.6447916499825235</c:v>
                </c:pt>
                <c:pt idx="87">
                  <c:v>1.647947215022278</c:v>
                </c:pt>
                <c:pt idx="88">
                  <c:v>1.6511132890839622</c:v>
                </c:pt>
                <c:pt idx="89">
                  <c:v>1.6542898660976446</c:v>
                </c:pt>
                <c:pt idx="90">
                  <c:v>1.6574769385027426</c:v>
                </c:pt>
                <c:pt idx="91">
                  <c:v>1.6606744972103835</c:v>
                </c:pt>
                <c:pt idx="92">
                  <c:v>1.6638825315647752</c:v>
                </c:pt>
                <c:pt idx="93">
                  <c:v>1.667101029303566</c:v>
                </c:pt>
                <c:pt idx="94">
                  <c:v>1.6703299765171451</c:v>
                </c:pt>
                <c:pt idx="95">
                  <c:v>1.6735693576068555</c:v>
                </c:pt>
                <c:pt idx="96">
                  <c:v>1.6768191552420775</c:v>
                </c:pt>
                <c:pt idx="97">
                  <c:v>1.6800793503161491</c:v>
                </c:pt>
                <c:pt idx="98">
                  <c:v>1.6833499219010748</c:v>
                </c:pt>
                <c:pt idx="99">
                  <c:v>1.6866308472009885</c:v>
                </c:pt>
                <c:pt idx="100">
                  <c:v>1.6899221015043204</c:v>
                </c:pt>
                <c:pt idx="101">
                  <c:v>1.6932236581346272</c:v>
                </c:pt>
                <c:pt idx="102">
                  <c:v>1.6965354884000337</c:v>
                </c:pt>
                <c:pt idx="103">
                  <c:v>1.6998575615412435</c:v>
                </c:pt>
                <c:pt idx="104">
                  <c:v>1.7031898446780598</c:v>
                </c:pt>
                <c:pt idx="105">
                  <c:v>1.7065323027543722</c:v>
                </c:pt>
                <c:pt idx="106">
                  <c:v>1.7098848984815473</c:v>
                </c:pt>
                <c:pt idx="107">
                  <c:v>1.7132475922801704</c:v>
                </c:pt>
                <c:pt idx="108">
                  <c:v>1.7166203422200816</c:v>
                </c:pt>
                <c:pt idx="109">
                  <c:v>1.7200031039586341</c:v>
                </c:pt>
                <c:pt idx="110">
                  <c:v>1.7233958306771309</c:v>
                </c:pt>
                <c:pt idx="111">
                  <c:v>1.7267984730153545</c:v>
                </c:pt>
                <c:pt idx="112">
                  <c:v>1.7302109790041307</c:v>
                </c:pt>
                <c:pt idx="113">
                  <c:v>1.7336332939958579</c:v>
                </c:pt>
                <c:pt idx="114">
                  <c:v>1.7370653605929227</c:v>
                </c:pt>
                <c:pt idx="115">
                  <c:v>1.74050711857393</c:v>
                </c:pt>
                <c:pt idx="116">
                  <c:v>1.7439585048176653</c:v>
                </c:pt>
                <c:pt idx="117">
                  <c:v>1.747419453224712</c:v>
                </c:pt>
                <c:pt idx="118">
                  <c:v>1.7508898946366316</c:v>
                </c:pt>
                <c:pt idx="119">
                  <c:v>1.7543697567526289</c:v>
                </c:pt>
                <c:pt idx="120">
                  <c:v>1.7578589640436026</c:v>
                </c:pt>
                <c:pt idx="121">
                  <c:v>1.7613574376634902</c:v>
                </c:pt>
                <c:pt idx="122">
                  <c:v>1.7648650953578091</c:v>
                </c:pt>
                <c:pt idx="123">
                  <c:v>1.7683818513692917</c:v>
                </c:pt>
                <c:pt idx="124">
                  <c:v>1.7719076163405147</c:v>
                </c:pt>
                <c:pt idx="125">
                  <c:v>1.7754422972134023</c:v>
                </c:pt>
                <c:pt idx="126">
                  <c:v>1.7789857971255028</c:v>
                </c:pt>
                <c:pt idx="127">
                  <c:v>1.7825380153029173</c:v>
                </c:pt>
                <c:pt idx="128">
                  <c:v>1.7860988469497556</c:v>
                </c:pt>
                <c:pt idx="129">
                  <c:v>1.7896681831340004</c:v>
                </c:pt>
                <c:pt idx="130">
                  <c:v>1.7932459106696468</c:v>
                </c:pt>
                <c:pt idx="131">
                  <c:v>1.7968319119949872</c:v>
                </c:pt>
                <c:pt idx="132">
                  <c:v>1.8004260650468951</c:v>
                </c:pt>
                <c:pt idx="133">
                  <c:v>1.8040282431309729</c:v>
                </c:pt>
                <c:pt idx="134">
                  <c:v>1.8076383147874138</c:v>
                </c:pt>
                <c:pt idx="135">
                  <c:v>1.8112561436524164</c:v>
                </c:pt>
                <c:pt idx="136">
                  <c:v>1.8148815883150082</c:v>
                </c:pt>
                <c:pt idx="137">
                  <c:v>1.8185145021690978</c:v>
                </c:pt>
                <c:pt idx="138">
                  <c:v>1.822154733260601</c:v>
                </c:pt>
                <c:pt idx="139">
                  <c:v>1.8258021241294555</c:v>
                </c:pt>
                <c:pt idx="140">
                  <c:v>1.8294565116463517</c:v>
                </c:pt>
                <c:pt idx="141">
                  <c:v>1.8331177268439842</c:v>
                </c:pt>
                <c:pt idx="142">
                  <c:v>1.8367855947426437</c:v>
                </c:pt>
                <c:pt idx="143">
                  <c:v>1.8404599341699373</c:v>
                </c:pt>
                <c:pt idx="144">
                  <c:v>1.8441405575744412</c:v>
                </c:pt>
                <c:pt idx="145">
                  <c:v>1.8478272708330727</c:v>
                </c:pt>
                <c:pt idx="146">
                  <c:v>1.8515198730519644</c:v>
                </c:pt>
                <c:pt idx="147">
                  <c:v>1.8552181563606103</c:v>
                </c:pt>
                <c:pt idx="148">
                  <c:v>1.8589219056990629</c:v>
                </c:pt>
                <c:pt idx="149">
                  <c:v>1.8626308985979318</c:v>
                </c:pt>
                <c:pt idx="150">
                  <c:v>1.8663449049509495</c:v>
                </c:pt>
                <c:pt idx="151">
                  <c:v>1.8700636867798399</c:v>
                </c:pt>
                <c:pt idx="152">
                  <c:v>1.8737869979912434</c:v>
                </c:pt>
                <c:pt idx="153">
                  <c:v>1.8775145841254182</c:v>
                </c:pt>
                <c:pt idx="154">
                  <c:v>1.8812461820964539</c:v>
                </c:pt>
                <c:pt idx="155">
                  <c:v>1.8849815199237079</c:v>
                </c:pt>
                <c:pt idx="156">
                  <c:v>1.8887203164541766</c:v>
                </c:pt>
                <c:pt idx="157">
                  <c:v>1.8924622810755081</c:v>
                </c:pt>
                <c:pt idx="158">
                  <c:v>1.8962071134193417</c:v>
                </c:pt>
                <c:pt idx="159">
                  <c:v>1.8999545030546683</c:v>
                </c:pt>
                <c:pt idx="160">
                  <c:v>1.9037041291708874</c:v>
                </c:pt>
                <c:pt idx="161">
                  <c:v>1.9074556602502266</c:v>
                </c:pt>
                <c:pt idx="162">
                  <c:v>1.9112087537291889</c:v>
                </c:pt>
                <c:pt idx="163">
                  <c:v>1.9149630556486839</c:v>
                </c:pt>
                <c:pt idx="164">
                  <c:v>1.9187182002924739</c:v>
                </c:pt>
                <c:pt idx="165">
                  <c:v>1.9224738098135858</c:v>
                </c:pt>
                <c:pt idx="166">
                  <c:v>1.9262294938483067</c:v>
                </c:pt>
                <c:pt idx="167">
                  <c:v>1.9299848491173714</c:v>
                </c:pt>
                <c:pt idx="168">
                  <c:v>1.9337394590139678</c:v>
                </c:pt>
                <c:pt idx="169">
                  <c:v>1.9374928931781381</c:v>
                </c:pt>
                <c:pt idx="170">
                  <c:v>1.9412447070571683</c:v>
                </c:pt>
                <c:pt idx="171">
                  <c:v>1.944994441451543</c:v>
                </c:pt>
                <c:pt idx="172">
                  <c:v>1.9487416220460203</c:v>
                </c:pt>
                <c:pt idx="173">
                  <c:v>1.9524857589253768</c:v>
                </c:pt>
                <c:pt idx="174">
                  <c:v>1.956226346074363</c:v>
                </c:pt>
                <c:pt idx="175">
                  <c:v>1.9599628608613757</c:v>
                </c:pt>
                <c:pt idx="176">
                  <c:v>1.9636947635053583</c:v>
                </c:pt>
                <c:pt idx="177">
                  <c:v>1.9674214965254035</c:v>
                </c:pt>
                <c:pt idx="178">
                  <c:v>1.9711424841725185</c:v>
                </c:pt>
                <c:pt idx="179">
                  <c:v>1.9748571318429846</c:v>
                </c:pt>
                <c:pt idx="180">
                  <c:v>1.9785648254727239</c:v>
                </c:pt>
                <c:pt idx="181">
                  <c:v>1.9822649309120275</c:v>
                </c:pt>
                <c:pt idx="182">
                  <c:v>1.9859567932799966</c:v>
                </c:pt>
                <c:pt idx="183">
                  <c:v>1.9896397362979779</c:v>
                </c:pt>
                <c:pt idx="184">
                  <c:v>1.9933130616012218</c:v>
                </c:pt>
                <c:pt idx="185">
                  <c:v>1.9969760480279617</c:v>
                </c:pt>
                <c:pt idx="186">
                  <c:v>2.0006279508850029</c:v>
                </c:pt>
                <c:pt idx="187">
                  <c:v>2.0042680011888621</c:v>
                </c:pt>
                <c:pt idx="188">
                  <c:v>2.0078954048813795</c:v>
                </c:pt>
                <c:pt idx="189">
                  <c:v>2.0115093420186416</c:v>
                </c:pt>
                <c:pt idx="190">
                  <c:v>2.0151089659318902</c:v>
                </c:pt>
                <c:pt idx="191">
                  <c:v>2.0186934023589846</c:v>
                </c:pt>
                <c:pt idx="192">
                  <c:v>2.0222617485447771</c:v>
                </c:pt>
                <c:pt idx="193">
                  <c:v>2.0258130723085848</c:v>
                </c:pt>
                <c:pt idx="194">
                  <c:v>2.0293464110766983</c:v>
                </c:pt>
                <c:pt idx="195">
                  <c:v>2.0328607708776119</c:v>
                </c:pt>
                <c:pt idx="196">
                  <c:v>2.0363551252973489</c:v>
                </c:pt>
                <c:pt idx="197">
                  <c:v>2.0398284143919057</c:v>
                </c:pt>
                <c:pt idx="198">
                  <c:v>2.0432795435534543</c:v>
                </c:pt>
                <c:pt idx="199">
                  <c:v>2.046707382326467</c:v>
                </c:pt>
                <c:pt idx="200">
                  <c:v>2.0501107631694473</c:v>
                </c:pt>
                <c:pt idx="201">
                  <c:v>2.0534884801573634</c:v>
                </c:pt>
                <c:pt idx="202">
                  <c:v>2.0568392876192201</c:v>
                </c:pt>
                <c:pt idx="203">
                  <c:v>2.0601618987045467</c:v>
                </c:pt>
                <c:pt idx="204">
                  <c:v>2.0634549838717384</c:v>
                </c:pt>
                <c:pt idx="205">
                  <c:v>2.0667171692903836</c:v>
                </c:pt>
                <c:pt idx="206">
                  <c:v>2.0699470351487572</c:v>
                </c:pt>
                <c:pt idx="207">
                  <c:v>2.0731431138567045</c:v>
                </c:pt>
                <c:pt idx="208">
                  <c:v>2.0763038881331117</c:v>
                </c:pt>
                <c:pt idx="209">
                  <c:v>2.0794277889661186</c:v>
                </c:pt>
                <c:pt idx="210">
                  <c:v>2.0825131934331895</c:v>
                </c:pt>
                <c:pt idx="211">
                  <c:v>2.0855584223671886</c:v>
                </c:pt>
                <c:pt idx="212">
                  <c:v>2.0885617378537327</c:v>
                </c:pt>
                <c:pt idx="213">
                  <c:v>2.0915213405443978</c:v>
                </c:pt>
                <c:pt idx="214">
                  <c:v>2.0944353667700017</c:v>
                </c:pt>
                <c:pt idx="215">
                  <c:v>2.09730188543816</c:v>
                </c:pt>
                <c:pt idx="216">
                  <c:v>2.1001188946999614</c:v>
                </c:pt>
                <c:pt idx="217">
                  <c:v>2.1028843183719341</c:v>
                </c:pt>
                <c:pt idx="218">
                  <c:v>2.1055960021018949</c:v>
                </c:pt>
                <c:pt idx="219">
                  <c:v>2.108251709270899</c:v>
                </c:pt>
                <c:pt idx="220">
                  <c:v>2.1108491166288519</c:v>
                </c:pt>
                <c:pt idx="221">
                  <c:v>2.1133858096685865</c:v>
                </c:pt>
                <c:pt idx="222">
                  <c:v>2.115859277752985</c:v>
                </c:pt>
                <c:pt idx="223">
                  <c:v>2.118266909022311</c:v>
                </c:pt>
                <c:pt idx="224">
                  <c:v>2.1206059851249641</c:v>
                </c:pt>
                <c:pt idx="225">
                  <c:v>2.1228736758347146</c:v>
                </c:pt>
                <c:pt idx="226">
                  <c:v>2.125067033641749</c:v>
                </c:pt>
                <c:pt idx="227">
                  <c:v>2.1271829884337601</c:v>
                </c:pt>
                <c:pt idx="228">
                  <c:v>2.1292183424172459</c:v>
                </c:pt>
                <c:pt idx="229">
                  <c:v>2.1311697654679764</c:v>
                </c:pt>
                <c:pt idx="230">
                  <c:v>2.1330337911431321</c:v>
                </c:pt>
                <c:pt idx="231">
                  <c:v>2.1348068136349689</c:v>
                </c:pt>
                <c:pt idx="232">
                  <c:v>2.1364850859958655</c:v>
                </c:pt>
                <c:pt idx="233">
                  <c:v>2.1380647200151865</c:v>
                </c:pt>
                <c:pt idx="234">
                  <c:v>2.1395416881768607</c:v>
                </c:pt>
                <c:pt idx="235">
                  <c:v>2.1409118281692572</c:v>
                </c:pt>
                <c:pt idx="236">
                  <c:v>2.1421708504513748</c:v>
                </c:pt>
                <c:pt idx="237">
                  <c:v>2.1433143493963192</c:v>
                </c:pt>
                <c:pt idx="238">
                  <c:v>2.1443378185285882</c:v>
                </c:pt>
                <c:pt idx="239">
                  <c:v>2.1452366703397949</c:v>
                </c:pt>
                <c:pt idx="240">
                  <c:v>2.1460062611022628</c:v>
                </c:pt>
                <c:pt idx="241">
                  <c:v>2.1466419209964704</c:v>
                </c:pt>
                <c:pt idx="242">
                  <c:v>2.1471389897235356</c:v>
                </c:pt>
                <c:pt idx="243">
                  <c:v>2.1474928575870629</c:v>
                </c:pt>
                <c:pt idx="244">
                  <c:v>2.1476990118026911</c:v>
                </c:pt>
                <c:pt idx="245">
                  <c:v>2.1477530875354214</c:v>
                </c:pt>
                <c:pt idx="246">
                  <c:v>2.14765092288556</c:v>
                </c:pt>
                <c:pt idx="247">
                  <c:v>2.1473886167596876</c:v>
                </c:pt>
                <c:pt idx="248">
                  <c:v>2.1469625882925354</c:v>
                </c:pt>
                <c:pt idx="249">
                  <c:v>2.1463696362507161</c:v>
                </c:pt>
                <c:pt idx="250">
                  <c:v>2.1456069966718654</c:v>
                </c:pt>
                <c:pt idx="251">
                  <c:v>2.1446723968927732</c:v>
                </c:pt>
                <c:pt idx="252">
                  <c:v>2.1435641041135232</c:v>
                </c:pt>
                <c:pt idx="253">
                  <c:v>2.1422809667402634</c:v>
                </c:pt>
                <c:pt idx="254">
                  <c:v>2.1408224469481798</c:v>
                </c:pt>
                <c:pt idx="255">
                  <c:v>2.1391886432001748</c:v>
                </c:pt>
                <c:pt idx="256">
                  <c:v>2.1373803018289887</c:v>
                </c:pt>
                <c:pt idx="257">
                  <c:v>2.1353988172169283</c:v>
                </c:pt>
                <c:pt idx="258">
                  <c:v>2.1332462205590246</c:v>
                </c:pt>
                <c:pt idx="259">
                  <c:v>2.1309251576416317</c:v>
                </c:pt>
                <c:pt idx="260">
                  <c:v>2.1284388564794341</c:v>
                </c:pt>
                <c:pt idx="261">
                  <c:v>2.1257910860044591</c:v>
                </c:pt>
                <c:pt idx="262">
                  <c:v>2.122986107271815</c:v>
                </c:pt>
                <c:pt idx="263">
                  <c:v>2.1200286188274373</c:v>
                </c:pt>
                <c:pt idx="264">
                  <c:v>2.1169236979699044</c:v>
                </c:pt>
                <c:pt idx="265">
                  <c:v>2.1136767396357325</c:v>
                </c:pt>
                <c:pt idx="266">
                  <c:v>2.1102933945558546</c:v>
                </c:pt>
                <c:pt idx="267">
                  <c:v>2.1067795081849972</c:v>
                </c:pt>
                <c:pt idx="268">
                  <c:v>2.1031410617124515</c:v>
                </c:pt>
                <c:pt idx="269">
                  <c:v>2.0993841162399551</c:v>
                </c:pt>
                <c:pt idx="270">
                  <c:v>2.0955147609766169</c:v>
                </c:pt>
                <c:pt idx="271">
                  <c:v>2.0915390660665816</c:v>
                </c:pt>
                <c:pt idx="272">
                  <c:v>2.0874630404438554</c:v>
                </c:pt>
                <c:pt idx="273">
                  <c:v>2.0832925949092287</c:v>
                </c:pt>
                <c:pt idx="274">
                  <c:v>2.0790335104516253</c:v>
                </c:pt>
                <c:pt idx="275">
                  <c:v>2.0746914116934518</c:v>
                </c:pt>
                <c:pt idx="276">
                  <c:v>2.070271745226977</c:v>
                </c:pt>
                <c:pt idx="277">
                  <c:v>2.0657797625249934</c:v>
                </c:pt>
                <c:pt idx="278">
                  <c:v>2.0612205070517176</c:v>
                </c:pt>
                <c:pt idx="279">
                  <c:v>2.0565988051654087</c:v>
                </c:pt>
                <c:pt idx="280">
                  <c:v>2.0519192603891487</c:v>
                </c:pt>
                <c:pt idx="281">
                  <c:v>2.0471862506268526</c:v>
                </c:pt>
                <c:pt idx="282">
                  <c:v>2.0424039279141164</c:v>
                </c:pt>
                <c:pt idx="283">
                  <c:v>2.0375762203151124</c:v>
                </c:pt>
                <c:pt idx="284">
                  <c:v>2.0327068356043307</c:v>
                </c:pt>
                <c:pt idx="285">
                  <c:v>2.027799266403298</c:v>
                </c:pt>
                <c:pt idx="286">
                  <c:v>2.0228567964756534</c:v>
                </c:pt>
                <c:pt idx="287">
                  <c:v>2.0178825079174407</c:v>
                </c:pt>
                <c:pt idx="288">
                  <c:v>2.0128792890123384</c:v>
                </c:pt>
                <c:pt idx="289">
                  <c:v>2.0078498425527078</c:v>
                </c:pt>
                <c:pt idx="290">
                  <c:v>2.0027966944564426</c:v>
                </c:pt>
                <c:pt idx="291">
                  <c:v>1.9977222025363139</c:v>
                </c:pt>
                <c:pt idx="292">
                  <c:v>1.9926285653025533</c:v>
                </c:pt>
                <c:pt idx="293">
                  <c:v>1.9875178307008681</c:v>
                </c:pt>
                <c:pt idx="294">
                  <c:v>1.982391904707036</c:v>
                </c:pt>
                <c:pt idx="295">
                  <c:v>1.9772525597156141</c:v>
                </c:pt>
                <c:pt idx="296">
                  <c:v>1.9721014426745807</c:v>
                </c:pt>
                <c:pt idx="297">
                  <c:v>1.9669400829298194</c:v>
                </c:pt>
                <c:pt idx="298">
                  <c:v>1.9617698997535966</c:v>
                </c:pt>
                <c:pt idx="299">
                  <c:v>1.9565922095398522</c:v>
                </c:pt>
                <c:pt idx="300">
                  <c:v>1.9514082326561315</c:v>
                </c:pt>
                <c:pt idx="301">
                  <c:v>1.9462190999479569</c:v>
                </c:pt>
                <c:pt idx="302">
                  <c:v>1.9410258588960447</c:v>
                </c:pt>
                <c:pt idx="303">
                  <c:v>1.9358294794306292</c:v>
                </c:pt>
                <c:pt idx="304">
                  <c:v>1.9306308594100885</c:v>
                </c:pt>
                <c:pt idx="305">
                  <c:v>1.9254308297732858</c:v>
                </c:pt>
                <c:pt idx="306">
                  <c:v>1.9202301593768365</c:v>
                </c:pt>
                <c:pt idx="307">
                  <c:v>1.9150295595296247</c:v>
                </c:pt>
                <c:pt idx="308">
                  <c:v>1.909829688237761</c:v>
                </c:pt>
                <c:pt idx="309">
                  <c:v>1.9046311541736647</c:v>
                </c:pt>
                <c:pt idx="310">
                  <c:v>1.8994345203831449</c:v>
                </c:pt>
                <c:pt idx="311">
                  <c:v>1.8942403077444183</c:v>
                </c:pt>
                <c:pt idx="312">
                  <c:v>1.889048998192796</c:v>
                </c:pt>
                <c:pt idx="313">
                  <c:v>1.8838610377245921</c:v>
                </c:pt>
                <c:pt idx="314">
                  <c:v>1.8786768391932802</c:v>
                </c:pt>
                <c:pt idx="315">
                  <c:v>1.8734967849106201</c:v>
                </c:pt>
                <c:pt idx="316">
                  <c:v>1.8683212290648885</c:v>
                </c:pt>
                <c:pt idx="317">
                  <c:v>1.8631504999678365</c:v>
                </c:pt>
                <c:pt idx="318">
                  <c:v>1.8579849021414458</c:v>
                </c:pt>
                <c:pt idx="319">
                  <c:v>1.8528247182549751</c:v>
                </c:pt>
                <c:pt idx="320">
                  <c:v>1.8476702109222243</c:v>
                </c:pt>
                <c:pt idx="321">
                  <c:v>1.8425216243684228</c:v>
                </c:pt>
                <c:pt idx="322">
                  <c:v>1.8373791859755122</c:v>
                </c:pt>
                <c:pt idx="323">
                  <c:v>1.8322431077141528</c:v>
                </c:pt>
                <c:pt idx="324">
                  <c:v>1.8271135874702524</c:v>
                </c:pt>
                <c:pt idx="325">
                  <c:v>1.8219908102732352</c:v>
                </c:pt>
                <c:pt idx="326">
                  <c:v>1.8168749494329524</c:v>
                </c:pt>
                <c:pt idx="327">
                  <c:v>1.8117661675915417</c:v>
                </c:pt>
                <c:pt idx="328">
                  <c:v>1.8066646176962187</c:v>
                </c:pt>
                <c:pt idx="329">
                  <c:v>1.8015704438985538</c:v>
                </c:pt>
                <c:pt idx="330">
                  <c:v>1.7964837823853514</c:v>
                </c:pt>
                <c:pt idx="331">
                  <c:v>1.7914047621460596</c:v>
                </c:pt>
                <c:pt idx="332">
                  <c:v>1.7863335056810532</c:v>
                </c:pt>
                <c:pt idx="333">
                  <c:v>1.7812701296550999</c:v>
                </c:pt>
                <c:pt idx="334">
                  <c:v>1.7762147454998161</c:v>
                </c:pt>
                <c:pt idx="335">
                  <c:v>1.7711674599687151</c:v>
                </c:pt>
                <c:pt idx="336">
                  <c:v>1.7661283756482982</c:v>
                </c:pt>
                <c:pt idx="337">
                  <c:v>1.7610975914281806</c:v>
                </c:pt>
                <c:pt idx="338">
                  <c:v>1.7560752029332458</c:v>
                </c:pt>
                <c:pt idx="339">
                  <c:v>1.751061302920534</c:v>
                </c:pt>
                <c:pt idx="340">
                  <c:v>1.7460559816432573</c:v>
                </c:pt>
                <c:pt idx="341">
                  <c:v>1.7410593271844164</c:v>
                </c:pt>
                <c:pt idx="342">
                  <c:v>1.7360714257620962</c:v>
                </c:pt>
                <c:pt idx="343">
                  <c:v>1.7310923620084431</c:v>
                </c:pt>
                <c:pt idx="344">
                  <c:v>1.7261222192242394</c:v>
                </c:pt>
                <c:pt idx="345">
                  <c:v>1.7211610796107886</c:v>
                </c:pt>
                <c:pt idx="346">
                  <c:v>1.7162090244807284</c:v>
                </c:pt>
                <c:pt idx="347">
                  <c:v>1.7112661344492737</c:v>
                </c:pt>
                <c:pt idx="348">
                  <c:v>1.7063324896072161</c:v>
                </c:pt>
                <c:pt idx="349">
                  <c:v>1.7014081696771817</c:v>
                </c:pt>
                <c:pt idx="350">
                  <c:v>1.6964932541540172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D-4BEC-A6ED-715EA3C39E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Planilha1!$AA$5:$AA$355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Planilha1!$AC$5:$AC$355</c:f>
              <c:numCache>
                <c:formatCode>General</c:formatCode>
                <c:ptCount val="351"/>
                <c:pt idx="0">
                  <c:v>1.4480849670001135</c:v>
                </c:pt>
                <c:pt idx="1">
                  <c:v>1.4481488317617277</c:v>
                </c:pt>
                <c:pt idx="2">
                  <c:v>1.448278077038367</c:v>
                </c:pt>
                <c:pt idx="3">
                  <c:v>1.4484721618848653</c:v>
                </c:pt>
                <c:pt idx="4">
                  <c:v>1.4487305453574209</c:v>
                </c:pt>
                <c:pt idx="5">
                  <c:v>1.4490526865131415</c:v>
                </c:pt>
                <c:pt idx="6">
                  <c:v>1.4494380444077706</c:v>
                </c:pt>
                <c:pt idx="7">
                  <c:v>1.4498860780970517</c:v>
                </c:pt>
                <c:pt idx="8">
                  <c:v>1.4503962466390021</c:v>
                </c:pt>
                <c:pt idx="9">
                  <c:v>1.4509680090870916</c:v>
                </c:pt>
                <c:pt idx="10">
                  <c:v>1.4516008245002467</c:v>
                </c:pt>
                <c:pt idx="11">
                  <c:v>1.4522941519328469</c:v>
                </c:pt>
                <c:pt idx="12">
                  <c:v>1.4530474504415452</c:v>
                </c:pt>
                <c:pt idx="13">
                  <c:v>1.4538601790829944</c:v>
                </c:pt>
                <c:pt idx="14">
                  <c:v>1.4547317969138476</c:v>
                </c:pt>
                <c:pt idx="15">
                  <c:v>1.4556617629889388</c:v>
                </c:pt>
                <c:pt idx="16">
                  <c:v>1.456649536363102</c:v>
                </c:pt>
                <c:pt idx="17">
                  <c:v>1.4576945760961735</c:v>
                </c:pt>
                <c:pt idx="18">
                  <c:v>1.4587963412425324</c:v>
                </c:pt>
                <c:pt idx="19">
                  <c:v>1.4599542908592866</c:v>
                </c:pt>
                <c:pt idx="20">
                  <c:v>1.4611678840003606</c:v>
                </c:pt>
                <c:pt idx="21">
                  <c:v>1.462436579724681</c:v>
                </c:pt>
                <c:pt idx="22">
                  <c:v>1.4637598370857177</c:v>
                </c:pt>
                <c:pt idx="23">
                  <c:v>1.4651371151423973</c:v>
                </c:pt>
                <c:pt idx="24">
                  <c:v>1.4665678729504634</c:v>
                </c:pt>
                <c:pt idx="25">
                  <c:v>1.468051569562931</c:v>
                </c:pt>
                <c:pt idx="26">
                  <c:v>1.4695876640391816</c:v>
                </c:pt>
                <c:pt idx="27">
                  <c:v>1.4711756154354134</c:v>
                </c:pt>
                <c:pt idx="28">
                  <c:v>1.4728148828064604</c:v>
                </c:pt>
                <c:pt idx="29">
                  <c:v>1.4745049252094304</c:v>
                </c:pt>
                <c:pt idx="30">
                  <c:v>1.4762452017009764</c:v>
                </c:pt>
                <c:pt idx="31">
                  <c:v>1.4780351713363871</c:v>
                </c:pt>
                <c:pt idx="32">
                  <c:v>1.4798742931700417</c:v>
                </c:pt>
                <c:pt idx="33">
                  <c:v>1.4817620262613218</c:v>
                </c:pt>
                <c:pt idx="34">
                  <c:v>1.4836978296650614</c:v>
                </c:pt>
                <c:pt idx="35">
                  <c:v>1.4856811624379134</c:v>
                </c:pt>
                <c:pt idx="36">
                  <c:v>1.4877114836351666</c:v>
                </c:pt>
                <c:pt idx="37">
                  <c:v>1.4897882523139288</c:v>
                </c:pt>
                <c:pt idx="38">
                  <c:v>1.4919109275308529</c:v>
                </c:pt>
                <c:pt idx="39">
                  <c:v>1.4940789683407729</c:v>
                </c:pt>
                <c:pt idx="40">
                  <c:v>1.4962918338007967</c:v>
                </c:pt>
                <c:pt idx="41">
                  <c:v>1.4985489829662129</c:v>
                </c:pt>
                <c:pt idx="42">
                  <c:v>1.5008498748941292</c:v>
                </c:pt>
                <c:pt idx="43">
                  <c:v>1.5031939686393798</c:v>
                </c:pt>
                <c:pt idx="44">
                  <c:v>1.5055807232613461</c:v>
                </c:pt>
                <c:pt idx="45">
                  <c:v>1.508009597813043</c:v>
                </c:pt>
                <c:pt idx="46">
                  <c:v>1.5104800513520331</c:v>
                </c:pt>
                <c:pt idx="47">
                  <c:v>1.5129915429336052</c:v>
                </c:pt>
                <c:pt idx="48">
                  <c:v>1.5155435316148669</c:v>
                </c:pt>
                <c:pt idx="49">
                  <c:v>1.5181354764520165</c:v>
                </c:pt>
                <c:pt idx="50">
                  <c:v>1.5207668365007976</c:v>
                </c:pt>
                <c:pt idx="51">
                  <c:v>1.5234370708174083</c:v>
                </c:pt>
                <c:pt idx="52">
                  <c:v>1.5261456384589565</c:v>
                </c:pt>
                <c:pt idx="53">
                  <c:v>1.5288919984793665</c:v>
                </c:pt>
                <c:pt idx="54">
                  <c:v>1.5316756099366557</c:v>
                </c:pt>
                <c:pt idx="55">
                  <c:v>1.5344959318874771</c:v>
                </c:pt>
                <c:pt idx="56">
                  <c:v>1.5373524233884837</c:v>
                </c:pt>
                <c:pt idx="57">
                  <c:v>1.5402445434922356</c:v>
                </c:pt>
                <c:pt idx="58">
                  <c:v>1.5431717512590239</c:v>
                </c:pt>
                <c:pt idx="59">
                  <c:v>1.5461335057427732</c:v>
                </c:pt>
                <c:pt idx="60">
                  <c:v>1.5491292660010458</c:v>
                </c:pt>
                <c:pt idx="61">
                  <c:v>1.5521584910877664</c:v>
                </c:pt>
                <c:pt idx="62">
                  <c:v>1.5552206400614068</c:v>
                </c:pt>
                <c:pt idx="63">
                  <c:v>1.5583151719781654</c:v>
                </c:pt>
                <c:pt idx="64">
                  <c:v>1.5614415458933308</c:v>
                </c:pt>
                <c:pt idx="65">
                  <c:v>1.5645992208631014</c:v>
                </c:pt>
                <c:pt idx="66">
                  <c:v>1.5677876559432207</c:v>
                </c:pt>
                <c:pt idx="67">
                  <c:v>1.5710063101926153</c:v>
                </c:pt>
                <c:pt idx="68">
                  <c:v>1.5742546426633908</c:v>
                </c:pt>
                <c:pt idx="69">
                  <c:v>1.5775321124140191</c:v>
                </c:pt>
                <c:pt idx="70">
                  <c:v>1.5808381785002439</c:v>
                </c:pt>
                <c:pt idx="71">
                  <c:v>1.5841722999791727</c:v>
                </c:pt>
                <c:pt idx="72">
                  <c:v>1.5875339359056397</c:v>
                </c:pt>
                <c:pt idx="73">
                  <c:v>1.5909225453372073</c:v>
                </c:pt>
                <c:pt idx="74">
                  <c:v>1.5943375873296191</c:v>
                </c:pt>
                <c:pt idx="75">
                  <c:v>1.5977785209377089</c:v>
                </c:pt>
                <c:pt idx="76">
                  <c:v>1.6012448052199488</c:v>
                </c:pt>
                <c:pt idx="77">
                  <c:v>1.6047358992311729</c:v>
                </c:pt>
                <c:pt idx="78">
                  <c:v>1.6082512620275793</c:v>
                </c:pt>
                <c:pt idx="79">
                  <c:v>1.6117903526649116</c:v>
                </c:pt>
                <c:pt idx="80">
                  <c:v>1.6153526301998227</c:v>
                </c:pt>
                <c:pt idx="81">
                  <c:v>1.6189375536903299</c:v>
                </c:pt>
                <c:pt idx="82">
                  <c:v>1.6225445821894482</c:v>
                </c:pt>
                <c:pt idx="83">
                  <c:v>1.6261731747556496</c:v>
                </c:pt>
                <c:pt idx="84">
                  <c:v>1.6298227904446776</c:v>
                </c:pt>
                <c:pt idx="85">
                  <c:v>1.6334928883136399</c:v>
                </c:pt>
                <c:pt idx="86">
                  <c:v>1.6371829274160064</c:v>
                </c:pt>
                <c:pt idx="87">
                  <c:v>1.6408923668093394</c:v>
                </c:pt>
                <c:pt idx="88">
                  <c:v>1.6446206655512015</c:v>
                </c:pt>
                <c:pt idx="89">
                  <c:v>1.6483672826964266</c:v>
                </c:pt>
                <c:pt idx="90">
                  <c:v>1.6521316772998489</c:v>
                </c:pt>
                <c:pt idx="91">
                  <c:v>1.6559133084213045</c:v>
                </c:pt>
                <c:pt idx="92">
                  <c:v>1.6597116351142631</c:v>
                </c:pt>
                <c:pt idx="93">
                  <c:v>1.6635261164358326</c:v>
                </c:pt>
                <c:pt idx="94">
                  <c:v>1.6673562114408469</c:v>
                </c:pt>
                <c:pt idx="95">
                  <c:v>1.671201379187778</c:v>
                </c:pt>
                <c:pt idx="96">
                  <c:v>1.6750610787319147</c:v>
                </c:pt>
                <c:pt idx="97">
                  <c:v>1.6789347691285457</c:v>
                </c:pt>
                <c:pt idx="98">
                  <c:v>1.6828219094352335</c:v>
                </c:pt>
                <c:pt idx="99">
                  <c:v>1.6867219587072668</c:v>
                </c:pt>
                <c:pt idx="100">
                  <c:v>1.6906343760003892</c:v>
                </c:pt>
                <c:pt idx="101">
                  <c:v>1.6945586203721632</c:v>
                </c:pt>
                <c:pt idx="102">
                  <c:v>1.6984941508783322</c:v>
                </c:pt>
                <c:pt idx="103">
                  <c:v>1.7024404265750945</c:v>
                </c:pt>
                <c:pt idx="104">
                  <c:v>1.7063969065172842</c:v>
                </c:pt>
                <c:pt idx="105">
                  <c:v>1.7103630497633731</c:v>
                </c:pt>
                <c:pt idx="106">
                  <c:v>1.7143383153681953</c:v>
                </c:pt>
                <c:pt idx="107">
                  <c:v>1.7183221623884037</c:v>
                </c:pt>
                <c:pt idx="108">
                  <c:v>1.7223140498783778</c:v>
                </c:pt>
                <c:pt idx="109">
                  <c:v>1.7263134368970441</c:v>
                </c:pt>
                <c:pt idx="110">
                  <c:v>1.7303197825006009</c:v>
                </c:pt>
                <c:pt idx="111">
                  <c:v>1.7343325457429728</c:v>
                </c:pt>
                <c:pt idx="112">
                  <c:v>1.7383511856812675</c:v>
                </c:pt>
                <c:pt idx="113">
                  <c:v>1.7423751613735021</c:v>
                </c:pt>
                <c:pt idx="114">
                  <c:v>1.7464039318731466</c:v>
                </c:pt>
                <c:pt idx="115">
                  <c:v>1.7504369562386728</c:v>
                </c:pt>
                <c:pt idx="116">
                  <c:v>1.7544736935235505</c:v>
                </c:pt>
                <c:pt idx="117">
                  <c:v>1.7585136027862518</c:v>
                </c:pt>
                <c:pt idx="118">
                  <c:v>1.7625561430829748</c:v>
                </c:pt>
                <c:pt idx="119">
                  <c:v>1.7666007734690083</c:v>
                </c:pt>
                <c:pt idx="120">
                  <c:v>1.7706469530005506</c:v>
                </c:pt>
                <c:pt idx="121">
                  <c:v>1.7746941407347094</c:v>
                </c:pt>
                <c:pt idx="122">
                  <c:v>1.7787417957263187</c:v>
                </c:pt>
                <c:pt idx="123">
                  <c:v>1.7827893770324863</c:v>
                </c:pt>
                <c:pt idx="124">
                  <c:v>1.7868363437094104</c:v>
                </c:pt>
                <c:pt idx="125">
                  <c:v>1.7908821548132892</c:v>
                </c:pt>
                <c:pt idx="126">
                  <c:v>1.7949262693994115</c:v>
                </c:pt>
                <c:pt idx="127">
                  <c:v>1.7989681465253398</c:v>
                </c:pt>
                <c:pt idx="128">
                  <c:v>1.8030072452468175</c:v>
                </c:pt>
                <c:pt idx="129">
                  <c:v>1.8070430246200431</c:v>
                </c:pt>
                <c:pt idx="130">
                  <c:v>1.8110749437003051</c:v>
                </c:pt>
                <c:pt idx="131">
                  <c:v>1.8151024615456208</c:v>
                </c:pt>
                <c:pt idx="132">
                  <c:v>1.8191250372103696</c:v>
                </c:pt>
                <c:pt idx="133">
                  <c:v>1.823142129751659</c:v>
                </c:pt>
                <c:pt idx="134">
                  <c:v>1.827153198224778</c:v>
                </c:pt>
                <c:pt idx="135">
                  <c:v>1.8311577016877436</c:v>
                </c:pt>
                <c:pt idx="136">
                  <c:v>1.8351550991949352</c:v>
                </c:pt>
                <c:pt idx="137">
                  <c:v>1.8391448498039153</c:v>
                </c:pt>
                <c:pt idx="138">
                  <c:v>1.8431264125704274</c:v>
                </c:pt>
                <c:pt idx="139">
                  <c:v>1.8470992465511245</c:v>
                </c:pt>
                <c:pt idx="140">
                  <c:v>1.8510628108008405</c:v>
                </c:pt>
                <c:pt idx="141">
                  <c:v>1.8550165643766832</c:v>
                </c:pt>
                <c:pt idx="142">
                  <c:v>1.8589599663339413</c:v>
                </c:pt>
                <c:pt idx="143">
                  <c:v>1.8628924757306322</c:v>
                </c:pt>
                <c:pt idx="144">
                  <c:v>1.8668135516215898</c:v>
                </c:pt>
                <c:pt idx="145">
                  <c:v>1.8707226530625576</c:v>
                </c:pt>
                <c:pt idx="146">
                  <c:v>1.8746192391120076</c:v>
                </c:pt>
                <c:pt idx="147">
                  <c:v>1.8785027688238642</c:v>
                </c:pt>
                <c:pt idx="148">
                  <c:v>1.8823727012543259</c:v>
                </c:pt>
                <c:pt idx="149">
                  <c:v>1.8862284954614097</c:v>
                </c:pt>
                <c:pt idx="150">
                  <c:v>1.8900696105004045</c:v>
                </c:pt>
                <c:pt idx="151">
                  <c:v>1.8938955054275084</c:v>
                </c:pt>
                <c:pt idx="152">
                  <c:v>1.8977056392980103</c:v>
                </c:pt>
                <c:pt idx="153">
                  <c:v>1.9014994711694726</c:v>
                </c:pt>
                <c:pt idx="154">
                  <c:v>1.9052764600976388</c:v>
                </c:pt>
                <c:pt idx="155">
                  <c:v>1.909036065137343</c:v>
                </c:pt>
                <c:pt idx="156">
                  <c:v>1.9127777453475119</c:v>
                </c:pt>
                <c:pt idx="157">
                  <c:v>1.9165009597820699</c:v>
                </c:pt>
                <c:pt idx="158">
                  <c:v>1.9202051674985796</c:v>
                </c:pt>
                <c:pt idx="159">
                  <c:v>1.9238898275527845</c:v>
                </c:pt>
                <c:pt idx="160">
                  <c:v>1.9275543990008828</c:v>
                </c:pt>
                <c:pt idx="161">
                  <c:v>1.9311983408981632</c:v>
                </c:pt>
                <c:pt idx="162">
                  <c:v>1.9348211123026431</c:v>
                </c:pt>
                <c:pt idx="163">
                  <c:v>1.9384221722677921</c:v>
                </c:pt>
                <c:pt idx="164">
                  <c:v>1.9420009798525371</c:v>
                </c:pt>
                <c:pt idx="165">
                  <c:v>1.9455569941130761</c:v>
                </c:pt>
                <c:pt idx="166">
                  <c:v>1.9490896741033339</c:v>
                </c:pt>
                <c:pt idx="167">
                  <c:v>1.9525984788817823</c:v>
                </c:pt>
                <c:pt idx="168">
                  <c:v>1.9560828675032553</c:v>
                </c:pt>
                <c:pt idx="169">
                  <c:v>1.9595422990234965</c:v>
                </c:pt>
                <c:pt idx="170">
                  <c:v>1.9629762325005231</c:v>
                </c:pt>
                <c:pt idx="171">
                  <c:v>1.9663841269896238</c:v>
                </c:pt>
                <c:pt idx="172">
                  <c:v>1.9697654415465422</c:v>
                </c:pt>
                <c:pt idx="173">
                  <c:v>1.9731196352274765</c:v>
                </c:pt>
                <c:pt idx="174">
                  <c:v>1.9764461670890796</c:v>
                </c:pt>
                <c:pt idx="175">
                  <c:v>1.9797444961880046</c:v>
                </c:pt>
                <c:pt idx="176">
                  <c:v>1.9830140815795403</c:v>
                </c:pt>
                <c:pt idx="177">
                  <c:v>1.9862543823203396</c:v>
                </c:pt>
                <c:pt idx="178">
                  <c:v>1.9894648574675102</c:v>
                </c:pt>
                <c:pt idx="179">
                  <c:v>1.9926449660754315</c:v>
                </c:pt>
                <c:pt idx="180">
                  <c:v>1.9957941672012112</c:v>
                </c:pt>
                <c:pt idx="181">
                  <c:v>1.9989119199001379</c:v>
                </c:pt>
                <c:pt idx="182">
                  <c:v>2.0019976832302291</c:v>
                </c:pt>
                <c:pt idx="183">
                  <c:v>2.0050509162458638</c:v>
                </c:pt>
                <c:pt idx="184">
                  <c:v>2.0080710780055142</c:v>
                </c:pt>
                <c:pt idx="185">
                  <c:v>2.0110576275635594</c:v>
                </c:pt>
                <c:pt idx="186">
                  <c:v>2.0140100239752883</c:v>
                </c:pt>
                <c:pt idx="187">
                  <c:v>2.0169277262996275</c:v>
                </c:pt>
                <c:pt idx="188">
                  <c:v>2.0198101935905015</c:v>
                </c:pt>
                <c:pt idx="189">
                  <c:v>2.0226568849063824</c:v>
                </c:pt>
                <c:pt idx="190">
                  <c:v>2.0254672592998304</c:v>
                </c:pt>
                <c:pt idx="191">
                  <c:v>2.0282407758311365</c:v>
                </c:pt>
                <c:pt idx="192">
                  <c:v>2.0309768935542252</c:v>
                </c:pt>
                <c:pt idx="193">
                  <c:v>2.0336750715257494</c:v>
                </c:pt>
                <c:pt idx="194">
                  <c:v>2.0363347688009981</c:v>
                </c:pt>
                <c:pt idx="195">
                  <c:v>2.038955444438443</c:v>
                </c:pt>
                <c:pt idx="196">
                  <c:v>2.0415365574924635</c:v>
                </c:pt>
                <c:pt idx="197">
                  <c:v>2.0440775670197127</c:v>
                </c:pt>
                <c:pt idx="198">
                  <c:v>2.0465779320750244</c:v>
                </c:pt>
                <c:pt idx="199">
                  <c:v>2.0490371117164159</c:v>
                </c:pt>
                <c:pt idx="200">
                  <c:v>2.0514545650000855</c:v>
                </c:pt>
                <c:pt idx="201">
                  <c:v>2.0538297509822314</c:v>
                </c:pt>
                <c:pt idx="202">
                  <c:v>2.0561621287176877</c:v>
                </c:pt>
                <c:pt idx="203">
                  <c:v>2.0584511572644715</c:v>
                </c:pt>
                <c:pt idx="204">
                  <c:v>2.0606962956769621</c:v>
                </c:pt>
                <c:pt idx="205">
                  <c:v>2.0628970030131768</c:v>
                </c:pt>
                <c:pt idx="206">
                  <c:v>2.0650527383279496</c:v>
                </c:pt>
                <c:pt idx="207">
                  <c:v>2.0671629606774786</c:v>
                </c:pt>
                <c:pt idx="208">
                  <c:v>2.069227129118417</c:v>
                </c:pt>
                <c:pt idx="209">
                  <c:v>2.0712447027083272</c:v>
                </c:pt>
                <c:pt idx="210">
                  <c:v>2.0732151405006789</c:v>
                </c:pt>
                <c:pt idx="211">
                  <c:v>2.0751379015525799</c:v>
                </c:pt>
                <c:pt idx="212">
                  <c:v>2.0770124449220475</c:v>
                </c:pt>
                <c:pt idx="213">
                  <c:v>2.0788382296634609</c:v>
                </c:pt>
                <c:pt idx="214">
                  <c:v>2.0806147148339278</c:v>
                </c:pt>
                <c:pt idx="215">
                  <c:v>2.0823413594878275</c:v>
                </c:pt>
                <c:pt idx="216">
                  <c:v>2.0840176226840867</c:v>
                </c:pt>
                <c:pt idx="217">
                  <c:v>2.0856429634775395</c:v>
                </c:pt>
                <c:pt idx="218">
                  <c:v>2.0872168409225651</c:v>
                </c:pt>
                <c:pt idx="219">
                  <c:v>2.0887387140780902</c:v>
                </c:pt>
                <c:pt idx="220">
                  <c:v>2.0902080420003131</c:v>
                </c:pt>
                <c:pt idx="221">
                  <c:v>2.0916242837445225</c:v>
                </c:pt>
                <c:pt idx="222">
                  <c:v>2.0929868983660072</c:v>
                </c:pt>
                <c:pt idx="223">
                  <c:v>2.0942953449223296</c:v>
                </c:pt>
                <c:pt idx="224">
                  <c:v>2.0955490824683238</c:v>
                </c:pt>
                <c:pt idx="225">
                  <c:v>2.0967475700633713</c:v>
                </c:pt>
                <c:pt idx="226">
                  <c:v>2.0978902667586681</c:v>
                </c:pt>
                <c:pt idx="227">
                  <c:v>2.0989766316163241</c:v>
                </c:pt>
                <c:pt idx="228">
                  <c:v>2.1000061236870806</c:v>
                </c:pt>
                <c:pt idx="229">
                  <c:v>2.1009782020298644</c:v>
                </c:pt>
                <c:pt idx="230">
                  <c:v>2.101892325700419</c:v>
                </c:pt>
                <c:pt idx="231">
                  <c:v>2.1027479537553972</c:v>
                </c:pt>
                <c:pt idx="232">
                  <c:v>2.1035445452505428</c:v>
                </c:pt>
                <c:pt idx="233">
                  <c:v>2.1042815592411444</c:v>
                </c:pt>
                <c:pt idx="234">
                  <c:v>2.1049584547852191</c:v>
                </c:pt>
                <c:pt idx="235">
                  <c:v>2.1055746909380559</c:v>
                </c:pt>
                <c:pt idx="236">
                  <c:v>2.1061297267549435</c:v>
                </c:pt>
                <c:pt idx="237">
                  <c:v>2.1066230212934443</c:v>
                </c:pt>
                <c:pt idx="238">
                  <c:v>2.107054033610666</c:v>
                </c:pt>
                <c:pt idx="239">
                  <c:v>2.107422222760988</c:v>
                </c:pt>
                <c:pt idx="240">
                  <c:v>2.1077270478010632</c:v>
                </c:pt>
                <c:pt idx="241">
                  <c:v>2.1079679677861805</c:v>
                </c:pt>
                <c:pt idx="242">
                  <c:v>2.1081444417743569</c:v>
                </c:pt>
                <c:pt idx="243">
                  <c:v>2.1082559288208813</c:v>
                </c:pt>
                <c:pt idx="244">
                  <c:v>2.1083018879814972</c:v>
                </c:pt>
                <c:pt idx="245">
                  <c:v>2.1082817783124028</c:v>
                </c:pt>
                <c:pt idx="246">
                  <c:v>2.1081950588725249</c:v>
                </c:pt>
                <c:pt idx="247">
                  <c:v>2.1080411887126047</c:v>
                </c:pt>
                <c:pt idx="248">
                  <c:v>2.1078196268947522</c:v>
                </c:pt>
                <c:pt idx="249">
                  <c:v>2.1075298324715277</c:v>
                </c:pt>
                <c:pt idx="250">
                  <c:v>2.1071712645009484</c:v>
                </c:pt>
                <c:pt idx="251">
                  <c:v>2.1067433820373935</c:v>
                </c:pt>
                <c:pt idx="252">
                  <c:v>2.1062456441388804</c:v>
                </c:pt>
                <c:pt idx="253">
                  <c:v>2.1056775098606977</c:v>
                </c:pt>
                <c:pt idx="254">
                  <c:v>2.1050384382581342</c:v>
                </c:pt>
                <c:pt idx="255">
                  <c:v>2.1043278883873882</c:v>
                </c:pt>
                <c:pt idx="256">
                  <c:v>2.1035453193082958</c:v>
                </c:pt>
                <c:pt idx="257">
                  <c:v>2.1026901900725079</c:v>
                </c:pt>
                <c:pt idx="258">
                  <c:v>2.1017619597389512</c:v>
                </c:pt>
                <c:pt idx="259">
                  <c:v>2.1007600873629144</c:v>
                </c:pt>
                <c:pt idx="260">
                  <c:v>2.0996840320005958</c:v>
                </c:pt>
                <c:pt idx="261">
                  <c:v>2.0985332527081937</c:v>
                </c:pt>
                <c:pt idx="262">
                  <c:v>2.0973072085419062</c:v>
                </c:pt>
                <c:pt idx="263">
                  <c:v>2.0960053585579317</c:v>
                </c:pt>
                <c:pt idx="264">
                  <c:v>2.0946271618142873</c:v>
                </c:pt>
                <c:pt idx="265">
                  <c:v>2.0931720773626239</c:v>
                </c:pt>
                <c:pt idx="266">
                  <c:v>2.0916395642636871</c:v>
                </c:pt>
                <c:pt idx="267">
                  <c:v>2.0900290815718563</c:v>
                </c:pt>
                <c:pt idx="268">
                  <c:v>2.0883400883424201</c:v>
                </c:pt>
                <c:pt idx="269">
                  <c:v>2.0865720436333959</c:v>
                </c:pt>
                <c:pt idx="270">
                  <c:v>2.0847244065009818</c:v>
                </c:pt>
                <c:pt idx="271">
                  <c:v>2.0827966360004666</c:v>
                </c:pt>
                <c:pt idx="272">
                  <c:v>2.0807881911871391</c:v>
                </c:pt>
                <c:pt idx="273">
                  <c:v>2.0786985311171975</c:v>
                </c:pt>
                <c:pt idx="274">
                  <c:v>2.0765271148495685</c:v>
                </c:pt>
                <c:pt idx="275">
                  <c:v>2.0742734014368125</c:v>
                </c:pt>
                <c:pt idx="276">
                  <c:v>2.0719368499396751</c:v>
                </c:pt>
                <c:pt idx="277">
                  <c:v>2.0695169194107166</c:v>
                </c:pt>
                <c:pt idx="278">
                  <c:v>2.0670130689070447</c:v>
                </c:pt>
                <c:pt idx="279">
                  <c:v>2.0644247574848578</c:v>
                </c:pt>
                <c:pt idx="280">
                  <c:v>2.0617514442012634</c:v>
                </c:pt>
                <c:pt idx="281">
                  <c:v>2.0589925881097315</c:v>
                </c:pt>
                <c:pt idx="282">
                  <c:v>2.0561476482710077</c:v>
                </c:pt>
                <c:pt idx="283">
                  <c:v>2.0532160837358333</c:v>
                </c:pt>
                <c:pt idx="284">
                  <c:v>2.050197353564954</c:v>
                </c:pt>
                <c:pt idx="285">
                  <c:v>2.0470909168127491</c:v>
                </c:pt>
                <c:pt idx="286">
                  <c:v>2.0438962325354169</c:v>
                </c:pt>
                <c:pt idx="287">
                  <c:v>2.0406127597891555</c:v>
                </c:pt>
                <c:pt idx="288">
                  <c:v>2.0372399576310727</c:v>
                </c:pt>
                <c:pt idx="289">
                  <c:v>2.0337772851173668</c:v>
                </c:pt>
                <c:pt idx="290">
                  <c:v>2.030224201300598</c:v>
                </c:pt>
                <c:pt idx="291">
                  <c:v>2.0265801652406026</c:v>
                </c:pt>
                <c:pt idx="292">
                  <c:v>2.0228446359935788</c:v>
                </c:pt>
                <c:pt idx="293">
                  <c:v>2.0190170726157248</c:v>
                </c:pt>
                <c:pt idx="294">
                  <c:v>2.01509693416142</c:v>
                </c:pt>
                <c:pt idx="295">
                  <c:v>2.0110836796886815</c:v>
                </c:pt>
                <c:pt idx="296">
                  <c:v>2.0069767682527981</c:v>
                </c:pt>
                <c:pt idx="297">
                  <c:v>2.0027756589090586</c:v>
                </c:pt>
                <c:pt idx="298">
                  <c:v>1.9984798107145707</c:v>
                </c:pt>
                <c:pt idx="299">
                  <c:v>1.9940886827273516</c:v>
                </c:pt>
                <c:pt idx="300">
                  <c:v>1.9896017339999617</c:v>
                </c:pt>
                <c:pt idx="301">
                  <c:v>1.985018423592237</c:v>
                </c:pt>
                <c:pt idx="302">
                  <c:v>1.9803382105576475</c:v>
                </c:pt>
                <c:pt idx="303">
                  <c:v>1.9755605539542103</c:v>
                </c:pt>
                <c:pt idx="304">
                  <c:v>1.9706849128381236</c:v>
                </c:pt>
                <c:pt idx="305">
                  <c:v>1.9657107462637669</c:v>
                </c:pt>
                <c:pt idx="306">
                  <c:v>1.9606375132882476</c:v>
                </c:pt>
                <c:pt idx="307">
                  <c:v>1.9554646729677643</c:v>
                </c:pt>
                <c:pt idx="308">
                  <c:v>1.9501916843594245</c:v>
                </c:pt>
                <c:pt idx="309">
                  <c:v>1.944818006518517</c:v>
                </c:pt>
                <c:pt idx="310">
                  <c:v>1.9393430985003306</c:v>
                </c:pt>
                <c:pt idx="311">
                  <c:v>1.9337664193628825</c:v>
                </c:pt>
                <c:pt idx="312">
                  <c:v>1.9280874281614615</c:v>
                </c:pt>
                <c:pt idx="313">
                  <c:v>1.9223055839531753</c:v>
                </c:pt>
                <c:pt idx="314">
                  <c:v>1.9164203457942222</c:v>
                </c:pt>
                <c:pt idx="315">
                  <c:v>1.9104311727380718</c:v>
                </c:pt>
                <c:pt idx="316">
                  <c:v>1.9043375238445606</c:v>
                </c:pt>
                <c:pt idx="317">
                  <c:v>1.8981388581680676</c:v>
                </c:pt>
                <c:pt idx="318">
                  <c:v>1.8918346347629722</c:v>
                </c:pt>
                <c:pt idx="319">
                  <c:v>1.8854243126891106</c:v>
                </c:pt>
                <c:pt idx="320">
                  <c:v>1.8789073509999525</c:v>
                </c:pt>
                <c:pt idx="321">
                  <c:v>1.8722832087544248</c:v>
                </c:pt>
                <c:pt idx="322">
                  <c:v>1.8655513450059971</c:v>
                </c:pt>
                <c:pt idx="323">
                  <c:v>1.8587112188126866</c:v>
                </c:pt>
                <c:pt idx="324">
                  <c:v>1.8517622892288728</c:v>
                </c:pt>
                <c:pt idx="325">
                  <c:v>1.8447040153134822</c:v>
                </c:pt>
                <c:pt idx="326">
                  <c:v>1.8375358561199846</c:v>
                </c:pt>
                <c:pt idx="327">
                  <c:v>1.8302572707063973</c:v>
                </c:pt>
                <c:pt idx="328">
                  <c:v>1.8228677181270996</c:v>
                </c:pt>
                <c:pt idx="329">
                  <c:v>1.8153666574401086</c:v>
                </c:pt>
                <c:pt idx="330">
                  <c:v>1.8077535477007132</c:v>
                </c:pt>
                <c:pt idx="331">
                  <c:v>1.8000278479651115</c:v>
                </c:pt>
                <c:pt idx="332">
                  <c:v>1.7921890172895019</c:v>
                </c:pt>
                <c:pt idx="333">
                  <c:v>1.784236514730992</c:v>
                </c:pt>
                <c:pt idx="334">
                  <c:v>1.7761697993457801</c:v>
                </c:pt>
                <c:pt idx="335">
                  <c:v>1.7679883301882455</c:v>
                </c:pt>
                <c:pt idx="336">
                  <c:v>1.7596915663145865</c:v>
                </c:pt>
                <c:pt idx="337">
                  <c:v>1.7512789667846391</c:v>
                </c:pt>
                <c:pt idx="338">
                  <c:v>1.7427499906509638</c:v>
                </c:pt>
                <c:pt idx="339">
                  <c:v>1.7341040969706683</c:v>
                </c:pt>
                <c:pt idx="340">
                  <c:v>1.7253407447999507</c:v>
                </c:pt>
                <c:pt idx="341">
                  <c:v>1.7164593931968284</c:v>
                </c:pt>
                <c:pt idx="342">
                  <c:v>1.7074595012138616</c:v>
                </c:pt>
                <c:pt idx="343">
                  <c:v>1.6983405279108865</c:v>
                </c:pt>
                <c:pt idx="344">
                  <c:v>1.689101932341373</c:v>
                </c:pt>
                <c:pt idx="345">
                  <c:v>1.6797431735624286</c:v>
                </c:pt>
                <c:pt idx="346">
                  <c:v>1.6702637106320708</c:v>
                </c:pt>
                <c:pt idx="347">
                  <c:v>1.6606630026028597</c:v>
                </c:pt>
                <c:pt idx="348">
                  <c:v>1.6509405085346316</c:v>
                </c:pt>
                <c:pt idx="349">
                  <c:v>1.6410956874808562</c:v>
                </c:pt>
                <c:pt idx="350">
                  <c:v>1.6311279985013698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D-4BEC-A6ED-715EA3C3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33880"/>
        <c:axId val="646129288"/>
      </c:scatterChart>
      <c:valAx>
        <c:axId val="646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29288"/>
        <c:crosses val="autoZero"/>
        <c:crossBetween val="midCat"/>
      </c:valAx>
      <c:valAx>
        <c:axId val="6461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3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510886</xdr:colOff>
      <xdr:row>2</xdr:row>
      <xdr:rowOff>34636</xdr:rowOff>
    </xdr:from>
    <xdr:to>
      <xdr:col>16</xdr:col>
      <xdr:colOff>233795</xdr:colOff>
      <xdr:row>16</xdr:row>
      <xdr:rowOff>110836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337704</xdr:colOff>
      <xdr:row>10</xdr:row>
      <xdr:rowOff>69272</xdr:rowOff>
    </xdr:from>
    <xdr:to>
      <xdr:col>16</xdr:col>
      <xdr:colOff>60613</xdr:colOff>
      <xdr:row>24</xdr:row>
      <xdr:rowOff>145472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285749</xdr:colOff>
      <xdr:row>9</xdr:row>
      <xdr:rowOff>8660</xdr:rowOff>
    </xdr:from>
    <xdr:to>
      <xdr:col>17</xdr:col>
      <xdr:colOff>8658</xdr:colOff>
      <xdr:row>23</xdr:row>
      <xdr:rowOff>84860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303067</xdr:colOff>
      <xdr:row>15</xdr:row>
      <xdr:rowOff>77932</xdr:rowOff>
    </xdr:from>
    <xdr:to>
      <xdr:col>18</xdr:col>
      <xdr:colOff>25976</xdr:colOff>
      <xdr:row>29</xdr:row>
      <xdr:rowOff>154132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Dimensionless/Add-ins/Convectio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Convection"/>
      <definedName name="HeatTransferAre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tabSelected="1" workbookViewId="0">
      <selection activeCell="E11" sqref="E11"/>
    </sheetView>
  </sheetViews>
  <sheetFormatPr defaultRowHeight="15" x14ac:dyDescent="0.25"/>
  <sheetData>
    <row r="1" spans="1:74" x14ac:dyDescent="0.25">
      <c r="A1" s="2">
        <v>0.34934721720336098</v>
      </c>
      <c r="B1" s="2">
        <v>0.37973393678446277</v>
      </c>
      <c r="C1" s="2">
        <v>0.42772701264387475</v>
      </c>
      <c r="D1" s="2">
        <v>0.41782755228712021</v>
      </c>
      <c r="E1" s="2">
        <v>0.51415884457931438</v>
      </c>
      <c r="F1" s="2">
        <v>0.53119126940517725</v>
      </c>
      <c r="G1" s="2">
        <v>0.59200648399687872</v>
      </c>
      <c r="H1" s="2">
        <v>0.62457563141280237</v>
      </c>
      <c r="I1" s="2">
        <v>0.68462732646944047</v>
      </c>
      <c r="J1" s="2">
        <v>0.69254492230339026</v>
      </c>
      <c r="K1" s="2">
        <v>0.74025890071537592</v>
      </c>
      <c r="L1" s="2">
        <v>0.83971088661503457</v>
      </c>
      <c r="M1" s="2">
        <v>0.8328895356517082</v>
      </c>
      <c r="N1" s="2">
        <v>0.93875023242049904</v>
      </c>
      <c r="O1" s="2">
        <v>0.94404248282661529</v>
      </c>
      <c r="P1" s="2">
        <v>0.97236450052930046</v>
      </c>
      <c r="Q1" s="2">
        <v>1.055520018584905</v>
      </c>
      <c r="R1" s="2">
        <v>1.1650637784630171</v>
      </c>
      <c r="S1" s="2">
        <v>1.1426784033386501</v>
      </c>
      <c r="T1" s="2">
        <v>1.4099811315664121</v>
      </c>
      <c r="U1" s="2">
        <v>1.4214824587636961</v>
      </c>
      <c r="V1" s="2">
        <v>1.4579602363507027</v>
      </c>
      <c r="W1" s="2">
        <v>1.6797355255536577</v>
      </c>
      <c r="X1" s="2">
        <v>1.7134314904687711</v>
      </c>
      <c r="Y1" s="2">
        <v>1.9047618883639992</v>
      </c>
      <c r="Z1" s="2">
        <v>1.9332071677155833</v>
      </c>
      <c r="AA1" s="2">
        <v>1.9953344017938741</v>
      </c>
      <c r="AB1" s="2">
        <v>2.2507211345632725</v>
      </c>
      <c r="AC1" s="2">
        <v>2.3381683088145366</v>
      </c>
      <c r="AD1" s="2">
        <v>2.2850861437612902</v>
      </c>
      <c r="AE1" s="2">
        <v>2.4847372878386857</v>
      </c>
      <c r="AF1" s="2">
        <v>2.5434777942880014</v>
      </c>
      <c r="AG1" s="2">
        <v>2.687388759846884</v>
      </c>
      <c r="AH1" s="2">
        <v>2.8710238776443937</v>
      </c>
      <c r="AI1" s="2">
        <v>2.9223236268166493</v>
      </c>
      <c r="AJ1" s="2">
        <v>2.8576474161575227</v>
      </c>
      <c r="AK1" s="2">
        <v>3.2089148564974517</v>
      </c>
      <c r="AL1" s="2">
        <v>3.3146249833503649</v>
      </c>
      <c r="AM1" s="2">
        <v>3.3963822641929338</v>
      </c>
      <c r="AN1" s="2">
        <v>3.4843071937463632</v>
      </c>
      <c r="AO1" s="2">
        <v>3.5067800713749668</v>
      </c>
      <c r="AP1" s="2">
        <v>3.4771254518890919</v>
      </c>
      <c r="AQ1" s="2">
        <v>3.4294341808664717</v>
      </c>
      <c r="AR1" s="2">
        <v>0.7351627721692312</v>
      </c>
      <c r="AS1" s="2">
        <v>0.83052948822660133</v>
      </c>
      <c r="AT1" s="2">
        <v>1.0651617544542382</v>
      </c>
      <c r="AU1" s="2">
        <v>1.2488816928634081</v>
      </c>
      <c r="AV1" s="2">
        <v>1.3902978821270728</v>
      </c>
      <c r="AW1" s="2">
        <v>1.5253657931875158</v>
      </c>
      <c r="AX1" s="2">
        <v>1.6672506794100119</v>
      </c>
      <c r="AY1" s="2">
        <v>1.8961022164125436</v>
      </c>
      <c r="AZ1" s="2">
        <v>1.9982269082887774</v>
      </c>
      <c r="BA1" s="2">
        <v>2.3154258907297374</v>
      </c>
      <c r="BB1" s="2">
        <v>2.2860249009323304</v>
      </c>
      <c r="BC1" s="2">
        <v>2.8334897443524896</v>
      </c>
      <c r="BD1" s="2">
        <v>2.9218683943236372</v>
      </c>
      <c r="BE1" s="2">
        <v>3.2952268038217363</v>
      </c>
      <c r="BF1" s="2">
        <v>3.5075803623477593</v>
      </c>
      <c r="BG1" s="2">
        <v>3.4258078845835205</v>
      </c>
      <c r="BH1" s="2">
        <v>3.7973163105575707</v>
      </c>
      <c r="BI1" s="2">
        <v>3.9206774362543406</v>
      </c>
      <c r="BJ1" s="2">
        <v>4.3008151807266977</v>
      </c>
      <c r="BK1" s="2">
        <v>4.6261655379491806</v>
      </c>
      <c r="BL1" s="2">
        <v>4.5750198938176734</v>
      </c>
      <c r="BM1" s="2">
        <v>4.8499380011488551</v>
      </c>
      <c r="BN1" s="2">
        <v>5.0639473254728502</v>
      </c>
      <c r="BO1" s="2">
        <v>5.6351342738237644</v>
      </c>
      <c r="BP1" s="2">
        <v>5.8411631218091804</v>
      </c>
      <c r="BQ1" s="2">
        <v>5.7102916399767514</v>
      </c>
      <c r="BR1" s="2">
        <v>6.0806117364779908</v>
      </c>
      <c r="BS1" s="2">
        <v>6.6250519747135908</v>
      </c>
      <c r="BT1" s="2">
        <v>6.8814848157923381</v>
      </c>
      <c r="BU1" s="2">
        <v>7.0106580633342697</v>
      </c>
      <c r="BV1" s="2">
        <v>6.8586326316668051</v>
      </c>
    </row>
    <row r="2" spans="1:74" x14ac:dyDescent="0.25">
      <c r="A2" s="2">
        <v>2.1027</v>
      </c>
      <c r="B2" s="2">
        <v>3.9407999999999999</v>
      </c>
      <c r="C2" s="2">
        <v>5.3028000000000004</v>
      </c>
      <c r="D2" s="2">
        <v>5.4127999999999998</v>
      </c>
      <c r="E2" s="2">
        <v>2.8393999999999999</v>
      </c>
      <c r="F2" s="2">
        <v>4.8605</v>
      </c>
      <c r="G2" s="2">
        <v>6.9260000000000002</v>
      </c>
      <c r="H2" s="2">
        <v>8.2445000000000004</v>
      </c>
      <c r="I2" s="2">
        <v>2.7117</v>
      </c>
      <c r="J2" s="2">
        <v>4.9856999999999996</v>
      </c>
      <c r="K2" s="2">
        <v>7.6535000000000002</v>
      </c>
      <c r="L2" s="2">
        <v>9.3312000000000008</v>
      </c>
      <c r="M2" s="2">
        <v>10.6244</v>
      </c>
      <c r="N2" s="2">
        <v>3.6078000000000001</v>
      </c>
      <c r="O2" s="2">
        <v>5.6952999999999996</v>
      </c>
      <c r="P2" s="2">
        <v>8.4574999999999996</v>
      </c>
      <c r="Q2" s="2">
        <v>10.8734</v>
      </c>
      <c r="R2" s="2">
        <v>12.852600000000001</v>
      </c>
      <c r="S2" s="2">
        <v>13.930199999999999</v>
      </c>
      <c r="T2" s="2">
        <v>4.8232999999999997</v>
      </c>
      <c r="U2" s="2">
        <v>7.4673999999999996</v>
      </c>
      <c r="V2" s="2">
        <v>10.8378</v>
      </c>
      <c r="W2" s="2">
        <v>15.546099999999999</v>
      </c>
      <c r="X2" s="2">
        <v>21.057600000000001</v>
      </c>
      <c r="Y2" s="2">
        <v>5.7041000000000004</v>
      </c>
      <c r="Z2" s="2">
        <v>8.3498999999999999</v>
      </c>
      <c r="AA2" s="2">
        <v>11.9247</v>
      </c>
      <c r="AB2" s="2">
        <v>17.965499999999999</v>
      </c>
      <c r="AC2" s="2">
        <v>23.683299999999999</v>
      </c>
      <c r="AD2" s="2">
        <v>27.9985</v>
      </c>
      <c r="AE2" s="2">
        <v>6.7176999999999998</v>
      </c>
      <c r="AF2" s="2">
        <v>9.5751000000000008</v>
      </c>
      <c r="AG2" s="2">
        <v>13.8223</v>
      </c>
      <c r="AH2" s="2">
        <v>20.760100000000001</v>
      </c>
      <c r="AI2" s="2">
        <v>25.807300000000001</v>
      </c>
      <c r="AJ2" s="2">
        <v>33.169400000000003</v>
      </c>
      <c r="AK2" s="2">
        <v>6.5536000000000003</v>
      </c>
      <c r="AL2" s="2">
        <v>12.159599999999999</v>
      </c>
      <c r="AM2" s="2">
        <v>15.947699999999999</v>
      </c>
      <c r="AN2" s="2">
        <v>22.996400000000001</v>
      </c>
      <c r="AO2" s="2">
        <v>29.1859</v>
      </c>
      <c r="AP2" s="2">
        <v>34.5884</v>
      </c>
      <c r="AQ2" s="2">
        <v>38.758400000000002</v>
      </c>
      <c r="AR2" s="2">
        <v>1.4930000000000001</v>
      </c>
      <c r="AS2" s="2">
        <v>2.9887000000000001</v>
      </c>
      <c r="AT2" s="2">
        <v>2</v>
      </c>
      <c r="AU2" s="2">
        <v>4.6181999999999999</v>
      </c>
      <c r="AV2" s="2">
        <v>2.0366</v>
      </c>
      <c r="AW2" s="2">
        <v>4.0423999999999998</v>
      </c>
      <c r="AX2" s="2">
        <v>5.7461000000000002</v>
      </c>
      <c r="AY2" s="2">
        <v>2.6143999999999998</v>
      </c>
      <c r="AZ2" s="2">
        <v>4.5034000000000001</v>
      </c>
      <c r="BA2" s="2">
        <v>6.4069000000000003</v>
      </c>
      <c r="BB2" s="2">
        <v>7.4457000000000004</v>
      </c>
      <c r="BC2" s="2">
        <v>3.1905000000000001</v>
      </c>
      <c r="BD2" s="2">
        <v>5.5014000000000003</v>
      </c>
      <c r="BE2" s="2">
        <v>7.7045000000000003</v>
      </c>
      <c r="BF2" s="2">
        <v>9.5132999999999992</v>
      </c>
      <c r="BG2" s="2">
        <v>10.667299999999999</v>
      </c>
      <c r="BH2" s="2">
        <v>3.8426999999999998</v>
      </c>
      <c r="BI2" s="2">
        <v>6.3910999999999998</v>
      </c>
      <c r="BJ2" s="2">
        <v>9.0152000000000001</v>
      </c>
      <c r="BK2" s="2">
        <v>10.9689</v>
      </c>
      <c r="BL2" s="2">
        <v>14.4765</v>
      </c>
      <c r="BM2" s="2">
        <v>4.7423000000000002</v>
      </c>
      <c r="BN2" s="2">
        <v>7.0471000000000004</v>
      </c>
      <c r="BO2" s="2">
        <v>10.353999999999999</v>
      </c>
      <c r="BP2" s="2">
        <v>14.473599999999999</v>
      </c>
      <c r="BQ2" s="2">
        <v>16.835999999999999</v>
      </c>
      <c r="BR2" s="2">
        <v>5.2477999999999998</v>
      </c>
      <c r="BS2" s="2">
        <v>8.7861999999999991</v>
      </c>
      <c r="BT2" s="2">
        <v>11.554399999999999</v>
      </c>
      <c r="BU2" s="2">
        <v>16.422499999999999</v>
      </c>
      <c r="BV2" s="2">
        <v>20.143899999999999</v>
      </c>
    </row>
    <row r="3" spans="1:74" x14ac:dyDescent="0.25">
      <c r="A3" s="2">
        <v>53.725612584494947</v>
      </c>
      <c r="B3" s="2">
        <v>56.200942543326285</v>
      </c>
      <c r="C3" s="2">
        <v>44.968183715087655</v>
      </c>
      <c r="D3" s="2">
        <v>40.046222362889893</v>
      </c>
      <c r="E3" s="2">
        <v>49.942040669428486</v>
      </c>
      <c r="F3" s="2">
        <v>55.489305330382386</v>
      </c>
      <c r="G3" s="2">
        <v>54.530823356473093</v>
      </c>
      <c r="H3" s="2">
        <v>40.160409699168873</v>
      </c>
      <c r="I3" s="2">
        <v>47.388549741152119</v>
      </c>
      <c r="J3" s="2">
        <v>52.787736307152699</v>
      </c>
      <c r="K3" s="2">
        <v>56.52146655605759</v>
      </c>
      <c r="L3" s="2">
        <v>49.45957046006955</v>
      </c>
      <c r="M3" s="2">
        <v>40.048951518569964</v>
      </c>
      <c r="N3" s="2">
        <v>47.225511857447046</v>
      </c>
      <c r="O3" s="2">
        <v>51.270746374920321</v>
      </c>
      <c r="P3" s="2">
        <v>55.495526329583036</v>
      </c>
      <c r="Q3" s="2">
        <v>55.70142342035394</v>
      </c>
      <c r="R3" s="2">
        <v>47.251496007524935</v>
      </c>
      <c r="S3" s="2">
        <v>40.108009953705789</v>
      </c>
      <c r="T3" s="2">
        <v>49.159928738678047</v>
      </c>
      <c r="U3" s="2">
        <v>52.333540065473322</v>
      </c>
      <c r="V3" s="2">
        <v>55.469684583904908</v>
      </c>
      <c r="W3" s="2">
        <v>52.349429030478099</v>
      </c>
      <c r="X3" s="2">
        <v>40.068774397218405</v>
      </c>
      <c r="Y3" s="2">
        <v>53.316129213039929</v>
      </c>
      <c r="Z3" s="2">
        <v>55.064248139468745</v>
      </c>
      <c r="AA3" s="2">
        <v>56.435531288250836</v>
      </c>
      <c r="AB3" s="2">
        <v>51.934595024726669</v>
      </c>
      <c r="AC3" s="2">
        <v>45.562455480145729</v>
      </c>
      <c r="AD3" s="2">
        <v>40.094393478880974</v>
      </c>
      <c r="AE3" s="2">
        <v>56.367690866736616</v>
      </c>
      <c r="AF3" s="2">
        <v>56.508898011465824</v>
      </c>
      <c r="AG3" s="2">
        <v>54.936885154140782</v>
      </c>
      <c r="AH3" s="2">
        <v>49.81388706027176</v>
      </c>
      <c r="AI3" s="2">
        <v>45.742885604110953</v>
      </c>
      <c r="AJ3" s="2">
        <v>40.146459205143984</v>
      </c>
      <c r="AK3" s="2">
        <v>55.166921738607812</v>
      </c>
      <c r="AL3" s="2">
        <v>53.350077310566334</v>
      </c>
      <c r="AM3" s="2">
        <v>51.387502783367118</v>
      </c>
      <c r="AN3" s="2">
        <v>48.008335673581605</v>
      </c>
      <c r="AO3" s="2">
        <v>44.72664185159293</v>
      </c>
      <c r="AP3" s="2">
        <v>42.097019900521218</v>
      </c>
      <c r="AQ3" s="2">
        <v>40.155156525907891</v>
      </c>
      <c r="AR3" s="2">
        <v>28.265371470641512</v>
      </c>
      <c r="AS3" s="2">
        <v>20.053823471932485</v>
      </c>
      <c r="AT3" s="2">
        <v>27.823647202986123</v>
      </c>
      <c r="AU3" s="2">
        <v>20.06770100739795</v>
      </c>
      <c r="AV3" s="2">
        <v>26.729678621130844</v>
      </c>
      <c r="AW3" s="2">
        <v>28.000612518745992</v>
      </c>
      <c r="AX3" s="2">
        <v>20.075222925295733</v>
      </c>
      <c r="AY3" s="2">
        <v>26.214878328182088</v>
      </c>
      <c r="AZ3" s="2">
        <v>28.228168620224256</v>
      </c>
      <c r="BA3" s="2">
        <v>24.309355929336355</v>
      </c>
      <c r="BB3" s="2">
        <v>20.070873449904077</v>
      </c>
      <c r="BC3" s="2">
        <v>25.713879235164598</v>
      </c>
      <c r="BD3" s="2">
        <v>27.798047624969765</v>
      </c>
      <c r="BE3" s="2">
        <v>26.86834391421861</v>
      </c>
      <c r="BF3" s="2">
        <v>22.603837631689881</v>
      </c>
      <c r="BG3" s="2">
        <v>20.016832194030155</v>
      </c>
      <c r="BH3" s="2">
        <v>26.36020247701525</v>
      </c>
      <c r="BI3" s="2">
        <v>27.962415110107315</v>
      </c>
      <c r="BJ3" s="2">
        <v>27.46288310666386</v>
      </c>
      <c r="BK3" s="2">
        <v>24.395067679429722</v>
      </c>
      <c r="BL3" s="2">
        <v>20.108699811502671</v>
      </c>
      <c r="BM3" s="2">
        <v>27.665560872970673</v>
      </c>
      <c r="BN3" s="2">
        <v>28.264412559445759</v>
      </c>
      <c r="BO3" s="2">
        <v>25.902126813595345</v>
      </c>
      <c r="BP3" s="2">
        <v>22.135754716450364</v>
      </c>
      <c r="BQ3" s="2">
        <v>20.022929226572536</v>
      </c>
      <c r="BR3" s="2">
        <v>28.263628218885941</v>
      </c>
      <c r="BS3" s="2">
        <v>26.69658125690718</v>
      </c>
      <c r="BT3" s="2">
        <v>24.989655151369575</v>
      </c>
      <c r="BU3" s="2">
        <v>22.19167043021482</v>
      </c>
      <c r="BV3" s="2">
        <v>20.075585313645881</v>
      </c>
    </row>
    <row r="4" spans="1:74" x14ac:dyDescent="0.25">
      <c r="A4" s="2">
        <v>54.166587762696693</v>
      </c>
      <c r="B4" s="2">
        <v>57.510065930860719</v>
      </c>
      <c r="C4" s="2">
        <v>46.05439963040083</v>
      </c>
      <c r="D4" s="2">
        <v>40.384188869292821</v>
      </c>
      <c r="E4" s="2">
        <v>50.108866457600143</v>
      </c>
      <c r="F4" s="2">
        <v>56.140668622186574</v>
      </c>
      <c r="G4" s="2">
        <v>56.180870516743724</v>
      </c>
      <c r="H4" s="2">
        <v>40.510601455711608</v>
      </c>
      <c r="I4" s="2">
        <v>47.395814832157761</v>
      </c>
      <c r="J4" s="2">
        <v>53.15057998896161</v>
      </c>
      <c r="K4" s="2">
        <v>57.616964232794871</v>
      </c>
      <c r="L4" s="2">
        <v>51.132683388504276</v>
      </c>
      <c r="M4" s="2">
        <v>40.387205299946871</v>
      </c>
      <c r="N4" s="2">
        <v>47.223045620180216</v>
      </c>
      <c r="O4" s="2">
        <v>51.52483970385034</v>
      </c>
      <c r="P4" s="2">
        <v>56.14794555397998</v>
      </c>
      <c r="Q4" s="2">
        <v>57.158318065860819</v>
      </c>
      <c r="R4" s="2">
        <v>48.684583138761653</v>
      </c>
      <c r="S4" s="2">
        <v>40.452539543364779</v>
      </c>
      <c r="T4" s="2">
        <v>49.276902209536033</v>
      </c>
      <c r="U4" s="2">
        <v>52.662184283114058</v>
      </c>
      <c r="V4" s="2">
        <v>56.117743355478098</v>
      </c>
      <c r="W4" s="2">
        <v>54.128627342319582</v>
      </c>
      <c r="X4" s="2">
        <v>40.409122043634689</v>
      </c>
      <c r="Y4" s="2">
        <v>53.721463929510506</v>
      </c>
      <c r="Z4" s="2">
        <v>55.651295126424174</v>
      </c>
      <c r="AA4" s="2">
        <v>57.356797705198268</v>
      </c>
      <c r="AB4" s="2">
        <v>53.715634748666751</v>
      </c>
      <c r="AC4" s="2">
        <v>46.745469693317482</v>
      </c>
      <c r="AD4" s="2">
        <v>40.437466117639822</v>
      </c>
      <c r="AE4" s="2">
        <v>57.250118753422861</v>
      </c>
      <c r="AF4" s="2">
        <v>57.626952105555006</v>
      </c>
      <c r="AG4" s="2">
        <v>56.534247547003275</v>
      </c>
      <c r="AH4" s="2">
        <v>51.513894161447148</v>
      </c>
      <c r="AI4" s="2">
        <v>46.954582356266457</v>
      </c>
      <c r="AJ4" s="2">
        <v>40.495134951560544</v>
      </c>
      <c r="AK4" s="2">
        <v>56.728645919949365</v>
      </c>
      <c r="AL4" s="2">
        <v>55.097307853760952</v>
      </c>
      <c r="AM4" s="2">
        <v>53.161617766036564</v>
      </c>
      <c r="AN4" s="2">
        <v>49.53663311495189</v>
      </c>
      <c r="AO4" s="2">
        <v>45.772711385976272</v>
      </c>
      <c r="AP4" s="2">
        <v>42.707745846842286</v>
      </c>
      <c r="AQ4" s="2">
        <v>40.504776689610424</v>
      </c>
      <c r="AR4" s="2">
        <v>28.795429179760884</v>
      </c>
      <c r="AS4" s="2">
        <v>20.226068807075887</v>
      </c>
      <c r="AT4" s="2">
        <v>28.163407822192831</v>
      </c>
      <c r="AU4" s="2">
        <v>20.241440285282042</v>
      </c>
      <c r="AV4" s="2">
        <v>26.938423673256551</v>
      </c>
      <c r="AW4" s="2">
        <v>28.689332172099704</v>
      </c>
      <c r="AX4" s="2">
        <v>20.249777098219177</v>
      </c>
      <c r="AY4" s="2">
        <v>26.382749162626968</v>
      </c>
      <c r="AZ4" s="2">
        <v>28.696198064855722</v>
      </c>
      <c r="BA4" s="2">
        <v>25.107189254068217</v>
      </c>
      <c r="BB4" s="2">
        <v>20.244955977839879</v>
      </c>
      <c r="BC4" s="2">
        <v>25.846254706932505</v>
      </c>
      <c r="BD4" s="2">
        <v>28.133084448835991</v>
      </c>
      <c r="BE4" s="2">
        <v>27.73000117319916</v>
      </c>
      <c r="BF4" s="2">
        <v>23.166641593843998</v>
      </c>
      <c r="BG4" s="2">
        <v>20.185156078804653</v>
      </c>
      <c r="BH4" s="2">
        <v>26.539030109414782</v>
      </c>
      <c r="BI4" s="2">
        <v>28.33129819659786</v>
      </c>
      <c r="BJ4" s="2">
        <v>28.262368086433973</v>
      </c>
      <c r="BK4" s="2">
        <v>25.201542526768996</v>
      </c>
      <c r="BL4" s="2">
        <v>20.28692423187233</v>
      </c>
      <c r="BM4" s="2">
        <v>27.978438749266502</v>
      </c>
      <c r="BN4" s="2">
        <v>28.80099004111106</v>
      </c>
      <c r="BO4" s="2">
        <v>26.792294142301049</v>
      </c>
      <c r="BP4" s="2">
        <v>22.620566575811601</v>
      </c>
      <c r="BQ4" s="2">
        <v>20.191893336330835</v>
      </c>
      <c r="BR4" s="2">
        <v>28.803376489232956</v>
      </c>
      <c r="BS4" s="2">
        <v>27.569034948849975</v>
      </c>
      <c r="BT4" s="2">
        <v>25.845324624156081</v>
      </c>
      <c r="BU4" s="2">
        <v>22.685909237346237</v>
      </c>
      <c r="BV4" s="2">
        <v>20.250178837061053</v>
      </c>
    </row>
    <row r="5" spans="1:74" x14ac:dyDescent="0.25">
      <c r="A5" s="2">
        <v>3.8989999999999997E-2</v>
      </c>
      <c r="B5" s="2">
        <v>3.3335000000000004E-2</v>
      </c>
      <c r="C5" s="2">
        <v>3.0600999999999996E-2</v>
      </c>
      <c r="D5" s="2">
        <v>3.0096999999999999E-2</v>
      </c>
      <c r="E5" s="2">
        <v>0.109718</v>
      </c>
      <c r="F5" s="2">
        <v>9.3864000000000003E-2</v>
      </c>
      <c r="G5" s="2">
        <v>8.1110000000000002E-2</v>
      </c>
      <c r="H5" s="2">
        <v>7.367499999999999E-2</v>
      </c>
      <c r="I5" s="2">
        <v>0.23352500000000001</v>
      </c>
      <c r="J5" s="2">
        <v>0.20557500000000001</v>
      </c>
      <c r="K5" s="2">
        <v>0.17247400000000002</v>
      </c>
      <c r="L5" s="2">
        <v>0.15343899999999999</v>
      </c>
      <c r="M5" s="2">
        <v>0.14963100000000001</v>
      </c>
      <c r="N5" s="2">
        <v>0.39937400000000001</v>
      </c>
      <c r="O5" s="2">
        <v>0.36652600000000002</v>
      </c>
      <c r="P5" s="2">
        <v>0.332258</v>
      </c>
      <c r="Q5" s="2">
        <v>0.29038700000000001</v>
      </c>
      <c r="R5" s="2">
        <v>0.26928799999999997</v>
      </c>
      <c r="S5" s="2">
        <v>0.26187499999999997</v>
      </c>
      <c r="T5" s="2">
        <v>0.92494600000000005</v>
      </c>
      <c r="U5" s="2">
        <v>0.88341800000000004</v>
      </c>
      <c r="V5" s="2">
        <v>0.82320899999999997</v>
      </c>
      <c r="W5" s="2">
        <v>0.700766</v>
      </c>
      <c r="X5" s="2">
        <v>0.66183999999999998</v>
      </c>
      <c r="Y5" s="2">
        <v>1.6734329999999999</v>
      </c>
      <c r="Z5" s="2">
        <v>1.5941079999999999</v>
      </c>
      <c r="AA5" s="2">
        <v>1.5352920000000001</v>
      </c>
      <c r="AB5" s="2">
        <v>1.402156</v>
      </c>
      <c r="AC5" s="2">
        <v>1.340273</v>
      </c>
      <c r="AD5" s="2">
        <v>1.3095279999999998</v>
      </c>
      <c r="AE5" s="2">
        <v>2.542878</v>
      </c>
      <c r="AF5" s="2">
        <v>2.4716829999999996</v>
      </c>
      <c r="AG5" s="2">
        <v>2.4069970000000001</v>
      </c>
      <c r="AH5" s="2">
        <v>2.2900999999999998</v>
      </c>
      <c r="AI5" s="2">
        <v>2.2362729999999997</v>
      </c>
      <c r="AJ5" s="2">
        <v>2.2073770000000001</v>
      </c>
      <c r="AK5" s="2">
        <v>3.4222099999999998</v>
      </c>
      <c r="AL5" s="2">
        <v>3.398971</v>
      </c>
      <c r="AM5" s="2">
        <v>3.3302860000000001</v>
      </c>
      <c r="AN5" s="2">
        <v>3.2374749999999999</v>
      </c>
      <c r="AO5" s="2">
        <v>3.213946</v>
      </c>
      <c r="AP5" s="2">
        <v>3.1456549999999996</v>
      </c>
      <c r="AQ5" s="2">
        <v>3.1754040000000003</v>
      </c>
      <c r="AR5" s="2">
        <v>7.9000000000000008E-3</v>
      </c>
      <c r="AS5" s="2">
        <v>7.1999999999999998E-3</v>
      </c>
      <c r="AT5" s="2">
        <v>2.1400000000000002E-2</v>
      </c>
      <c r="AU5" s="2">
        <v>1.7599999999999998E-2</v>
      </c>
      <c r="AV5" s="2">
        <v>4.6100000000000002E-2</v>
      </c>
      <c r="AW5" s="2">
        <v>3.8900000000000004E-2</v>
      </c>
      <c r="AX5" s="2">
        <v>3.4000000000000002E-2</v>
      </c>
      <c r="AY5" s="2">
        <v>7.85E-2</v>
      </c>
      <c r="AZ5" s="2">
        <v>6.8199999999999997E-2</v>
      </c>
      <c r="BA5" s="2">
        <v>5.8700000000000002E-2</v>
      </c>
      <c r="BB5" s="2">
        <v>5.6000000000000001E-2</v>
      </c>
      <c r="BC5" s="2">
        <v>0.19900000000000001</v>
      </c>
      <c r="BD5" s="2">
        <v>0.17849999999999999</v>
      </c>
      <c r="BE5" s="2">
        <v>0.1537</v>
      </c>
      <c r="BF5" s="2">
        <v>0.14466000000000001</v>
      </c>
      <c r="BG5" s="2">
        <v>0.14143</v>
      </c>
      <c r="BH5" s="2">
        <v>0.360234</v>
      </c>
      <c r="BI5" s="2">
        <v>0.32892900000000003</v>
      </c>
      <c r="BJ5" s="2">
        <v>0.29420100000000005</v>
      </c>
      <c r="BK5" s="2">
        <v>0.27753300000000003</v>
      </c>
      <c r="BL5" s="2">
        <v>0.26205499999999998</v>
      </c>
      <c r="BM5" s="2">
        <v>0.57911899999999994</v>
      </c>
      <c r="BN5" s="2">
        <v>0.54808900000000005</v>
      </c>
      <c r="BO5" s="2">
        <v>0.49539800000000001</v>
      </c>
      <c r="BP5" s="2">
        <v>0.47618899999999997</v>
      </c>
      <c r="BQ5" s="2">
        <v>0.46212300000000001</v>
      </c>
      <c r="BR5" s="2">
        <v>0.77171299999999998</v>
      </c>
      <c r="BS5" s="2">
        <v>0.71148999999999996</v>
      </c>
      <c r="BT5" s="2">
        <v>0.69413800000000003</v>
      </c>
      <c r="BU5" s="2">
        <v>0.67239099999999996</v>
      </c>
      <c r="BV5" s="2">
        <v>0.66335699999999997</v>
      </c>
    </row>
    <row r="6" spans="1:74" x14ac:dyDescent="0.25">
      <c r="A6" s="2">
        <v>441.28146090000007</v>
      </c>
      <c r="B6" s="2">
        <v>278.07007347000001</v>
      </c>
      <c r="C6" s="2">
        <v>60.558795150000002</v>
      </c>
      <c r="D6" s="2">
        <v>0.14355285000000001</v>
      </c>
      <c r="E6" s="2">
        <v>776.36137494719992</v>
      </c>
      <c r="F6" s="2">
        <v>584.04496162880002</v>
      </c>
      <c r="G6" s="2">
        <v>326.66656861439998</v>
      </c>
      <c r="H6" s="2">
        <v>2.1406600992000002</v>
      </c>
      <c r="I6" s="2">
        <v>1136.6806690512001</v>
      </c>
      <c r="J6" s="2">
        <v>922.05280694800001</v>
      </c>
      <c r="K6" s="2">
        <v>620.53385393999997</v>
      </c>
      <c r="L6" s="2">
        <v>247.2610752521</v>
      </c>
      <c r="M6" s="2">
        <v>0.34746625550000004</v>
      </c>
      <c r="N6" s="2">
        <v>1567.8968056639999</v>
      </c>
      <c r="O6" s="2">
        <v>1349.9813918919999</v>
      </c>
      <c r="P6" s="2">
        <v>1068.3942735969999</v>
      </c>
      <c r="Q6" s="2">
        <v>695.70824325800004</v>
      </c>
      <c r="R6" s="2">
        <v>250.57806209099999</v>
      </c>
      <c r="S6" s="2">
        <v>2.2982127700000001</v>
      </c>
      <c r="T6" s="2">
        <v>2193.6384835680001</v>
      </c>
      <c r="U6" s="2">
        <v>1936.21623174</v>
      </c>
      <c r="V6" s="2">
        <v>1606.4170938479999</v>
      </c>
      <c r="W6" s="2">
        <v>706.23798152250004</v>
      </c>
      <c r="X6" s="2">
        <v>1.6311705270000001</v>
      </c>
      <c r="Y6" s="2">
        <v>2464.5585313719998</v>
      </c>
      <c r="Z6" s="2">
        <v>2215.70132616</v>
      </c>
      <c r="AA6" s="2">
        <v>1857.8303600919999</v>
      </c>
      <c r="AB6" s="2">
        <v>900.40613090399995</v>
      </c>
      <c r="AC6" s="2">
        <v>374.27235768999998</v>
      </c>
      <c r="AD6" s="2">
        <v>3.7556159900000003</v>
      </c>
      <c r="AE6" s="2">
        <v>2368.2662190074998</v>
      </c>
      <c r="AF6" s="2">
        <v>2102.9487655050002</v>
      </c>
      <c r="AG6" s="2">
        <v>1569.0907552250001</v>
      </c>
      <c r="AH6" s="2">
        <v>885.0361323300001</v>
      </c>
      <c r="AI6" s="2">
        <v>484.41840874000002</v>
      </c>
      <c r="AJ6" s="2">
        <v>8.7163923350000001</v>
      </c>
      <c r="AK6" s="2">
        <v>1938.1669098960001</v>
      </c>
      <c r="AL6" s="2">
        <v>1572.9192413760002</v>
      </c>
      <c r="AM6" s="2">
        <v>1272.2121139140002</v>
      </c>
      <c r="AN6" s="2">
        <v>840.28824807900003</v>
      </c>
      <c r="AO6" s="2">
        <v>470.533840371</v>
      </c>
      <c r="AP6" s="2">
        <v>198.17881093500003</v>
      </c>
      <c r="AQ6" s="2">
        <v>11.266847970000001</v>
      </c>
      <c r="AR6" s="2">
        <v>314.8190015152</v>
      </c>
      <c r="AS6" s="2">
        <v>0.83112998640000013</v>
      </c>
      <c r="AT6" s="2">
        <v>575.18220007360003</v>
      </c>
      <c r="AU6" s="2">
        <v>1.7180405087999999</v>
      </c>
      <c r="AV6" s="2">
        <v>892.10530356219999</v>
      </c>
      <c r="AW6" s="2">
        <v>532.93147917099998</v>
      </c>
      <c r="AX6" s="2">
        <v>2.6325678652</v>
      </c>
      <c r="AY6" s="2">
        <v>1285.278294321</v>
      </c>
      <c r="AZ6" s="2">
        <v>922.02614713299988</v>
      </c>
      <c r="BA6" s="2">
        <v>304.47955964299996</v>
      </c>
      <c r="BB6" s="2">
        <v>3.3408166119999998</v>
      </c>
      <c r="BC6" s="2">
        <v>2012.1329260095001</v>
      </c>
      <c r="BD6" s="2">
        <v>1587.2718603945</v>
      </c>
      <c r="BE6" s="2">
        <v>820.24334840699998</v>
      </c>
      <c r="BF6" s="2">
        <v>261.28997575800003</v>
      </c>
      <c r="BG6" s="2">
        <v>8.4080955000000006E-3</v>
      </c>
      <c r="BH6" s="2">
        <v>2536.66635838</v>
      </c>
      <c r="BI6" s="2">
        <v>2041.20531755</v>
      </c>
      <c r="BJ6" s="2">
        <v>1253.5573526979999</v>
      </c>
      <c r="BK6" s="2">
        <v>622.86050384600003</v>
      </c>
      <c r="BL6" s="2">
        <v>11.367745116</v>
      </c>
      <c r="BM6" s="2">
        <v>2710.4196518875001</v>
      </c>
      <c r="BN6" s="2">
        <v>2151.4774900325001</v>
      </c>
      <c r="BO6" s="2">
        <v>1109.6864305975</v>
      </c>
      <c r="BP6" s="2">
        <v>351.59852682500002</v>
      </c>
      <c r="BQ6" s="2">
        <v>0.95291749000000003</v>
      </c>
      <c r="BR6" s="2">
        <v>2573.4994220670001</v>
      </c>
      <c r="BS6" s="2">
        <v>1580.267916843</v>
      </c>
      <c r="BT6" s="2">
        <v>1083.2653918379999</v>
      </c>
      <c r="BU6" s="2">
        <v>433.80727922699998</v>
      </c>
      <c r="BV6" s="2">
        <v>10.896891768</v>
      </c>
    </row>
    <row r="7" spans="1:74" x14ac:dyDescent="0.25">
      <c r="A7" s="2">
        <v>437.04515887536007</v>
      </c>
      <c r="B7" s="2">
        <v>275.37279375734101</v>
      </c>
      <c r="C7" s="2">
        <v>59.959263078014999</v>
      </c>
      <c r="D7" s="2">
        <v>0.1421173215</v>
      </c>
      <c r="E7" s="2">
        <v>763.08559543560284</v>
      </c>
      <c r="F7" s="2">
        <v>573.94098379262175</v>
      </c>
      <c r="G7" s="2">
        <v>320.88457034992507</v>
      </c>
      <c r="H7" s="2">
        <v>2.1012719533747202</v>
      </c>
      <c r="I7" s="2">
        <v>1103.8305977156203</v>
      </c>
      <c r="J7" s="2">
        <v>895.22107026581318</v>
      </c>
      <c r="K7" s="2">
        <v>601.91783832179999</v>
      </c>
      <c r="L7" s="2">
        <v>239.39817305908321</v>
      </c>
      <c r="M7" s="2">
        <v>0.33586088256630003</v>
      </c>
      <c r="N7" s="2">
        <v>1454.5378666144927</v>
      </c>
      <c r="O7" s="2">
        <v>1251.1627540055056</v>
      </c>
      <c r="P7" s="2">
        <v>987.94418479514582</v>
      </c>
      <c r="Q7" s="2">
        <v>640.3298670946632</v>
      </c>
      <c r="R7" s="2">
        <v>227.8756896655554</v>
      </c>
      <c r="S7" s="2">
        <v>2.067931850446</v>
      </c>
      <c r="T7" s="2">
        <v>1526.991748411685</v>
      </c>
      <c r="U7" s="2">
        <v>1342.3787134653421</v>
      </c>
      <c r="V7" s="2">
        <v>1105.3756022768089</v>
      </c>
      <c r="W7" s="2">
        <v>469.43638631800576</v>
      </c>
      <c r="X7" s="2">
        <v>1.0410130303314</v>
      </c>
      <c r="Y7" s="2">
        <v>1279.8452453414795</v>
      </c>
      <c r="Z7" s="2">
        <v>1145.739155757336</v>
      </c>
      <c r="AA7" s="2">
        <v>953.25275776320518</v>
      </c>
      <c r="AB7" s="2">
        <v>448.94249686873434</v>
      </c>
      <c r="AC7" s="2">
        <v>183.80515486155898</v>
      </c>
      <c r="AD7" s="2">
        <v>1.8210981935510002</v>
      </c>
      <c r="AE7" s="2">
        <v>1012.1969820038054</v>
      </c>
      <c r="AF7" s="2">
        <v>894.17381509272616</v>
      </c>
      <c r="AG7" s="2">
        <v>659.1750262700225</v>
      </c>
      <c r="AH7" s="2">
        <v>364.36937568026104</v>
      </c>
      <c r="AI7" s="2">
        <v>196.62543210756601</v>
      </c>
      <c r="AJ7" s="2">
        <v>3.4682525100964998</v>
      </c>
      <c r="AK7" s="2">
        <v>655.10041554484803</v>
      </c>
      <c r="AL7" s="2">
        <v>525.19773469544646</v>
      </c>
      <c r="AM7" s="2">
        <v>422.50164303083943</v>
      </c>
      <c r="AN7" s="2">
        <v>277.0430353916463</v>
      </c>
      <c r="AO7" s="2">
        <v>154.05277933746541</v>
      </c>
      <c r="AP7" s="2">
        <v>64.527020840436009</v>
      </c>
      <c r="AQ7" s="2">
        <v>3.6538387966709998</v>
      </c>
      <c r="AR7" s="2">
        <v>309.43559658929007</v>
      </c>
      <c r="AS7" s="2">
        <v>0.81483983866656018</v>
      </c>
      <c r="AT7" s="2">
        <v>524.73872112714525</v>
      </c>
      <c r="AU7" s="2">
        <v>1.4910873575875199</v>
      </c>
      <c r="AV7" s="2">
        <v>634.82213401486149</v>
      </c>
      <c r="AW7" s="2">
        <v>371.13348209468438</v>
      </c>
      <c r="AX7" s="2">
        <v>1.7285440602903199</v>
      </c>
      <c r="AY7" s="2">
        <v>668.47324087635207</v>
      </c>
      <c r="AZ7" s="2">
        <v>472.90721086451566</v>
      </c>
      <c r="BA7" s="2">
        <v>150.59559019942776</v>
      </c>
      <c r="BB7" s="2">
        <v>1.6202960568199998</v>
      </c>
      <c r="BC7" s="2">
        <v>710.68534946655552</v>
      </c>
      <c r="BD7" s="2">
        <v>553.32297053352272</v>
      </c>
      <c r="BE7" s="2">
        <v>274.53544871182288</v>
      </c>
      <c r="BF7" s="2">
        <v>85.650854053472401</v>
      </c>
      <c r="BG7" s="2">
        <v>2.7259045611000001E-3</v>
      </c>
      <c r="BH7" s="2">
        <v>701.89558136374603</v>
      </c>
      <c r="BI7" s="2">
        <v>560.10673913571998</v>
      </c>
      <c r="BJ7" s="2">
        <v>336.95621640522234</v>
      </c>
      <c r="BK7" s="2">
        <v>163.50088225957501</v>
      </c>
      <c r="BL7" s="2">
        <v>2.8953646810451996</v>
      </c>
      <c r="BM7" s="2">
        <v>570.54333672231871</v>
      </c>
      <c r="BN7" s="2">
        <v>445.78613593473403</v>
      </c>
      <c r="BO7" s="2">
        <v>221.38244290420127</v>
      </c>
      <c r="BP7" s="2">
        <v>69.229749931842505</v>
      </c>
      <c r="BQ7" s="2">
        <v>0.18629536929500001</v>
      </c>
      <c r="BR7" s="2">
        <v>469.92099446943422</v>
      </c>
      <c r="BS7" s="2">
        <v>284.76427861510859</v>
      </c>
      <c r="BT7" s="2">
        <v>193.4711989822668</v>
      </c>
      <c r="BU7" s="2">
        <v>76.480223327720097</v>
      </c>
      <c r="BV7" s="2">
        <v>1.9025973026928</v>
      </c>
    </row>
    <row r="8" spans="1:74" x14ac:dyDescent="0.25">
      <c r="A8" s="2">
        <v>38.213558662565269</v>
      </c>
      <c r="B8" s="2">
        <v>41.401447667948474</v>
      </c>
      <c r="C8" s="2">
        <v>34.663061896542459</v>
      </c>
      <c r="D8" s="2">
        <v>30.892419516199624</v>
      </c>
      <c r="E8" s="2">
        <v>52.476787151517264</v>
      </c>
      <c r="F8" s="2">
        <v>59.446358539995963</v>
      </c>
      <c r="G8" s="2">
        <v>61.008730495031834</v>
      </c>
      <c r="H8" s="2">
        <v>46.260197037579204</v>
      </c>
      <c r="I8" s="2">
        <v>66.085039965530385</v>
      </c>
      <c r="J8" s="2">
        <v>74.605190111895922</v>
      </c>
      <c r="K8" s="2">
        <v>82.268055484535367</v>
      </c>
      <c r="L8" s="2">
        <v>75.558601803814895</v>
      </c>
      <c r="M8" s="2">
        <v>61.582952422491694</v>
      </c>
      <c r="N8" s="2">
        <v>90.275586550602185</v>
      </c>
      <c r="O8" s="2">
        <v>98.934063976341548</v>
      </c>
      <c r="P8" s="2">
        <v>108.82490040158272</v>
      </c>
      <c r="Q8" s="2">
        <v>112.90224493648202</v>
      </c>
      <c r="R8" s="2">
        <v>99.391199963012284</v>
      </c>
      <c r="S8" s="2">
        <v>84.565498009904857</v>
      </c>
      <c r="T8" s="2">
        <v>141.56105423469998</v>
      </c>
      <c r="U8" s="2">
        <v>151.92293340823352</v>
      </c>
      <c r="V8" s="2">
        <v>163.13263890623841</v>
      </c>
      <c r="W8" s="2">
        <v>162.83438520631131</v>
      </c>
      <c r="X8" s="2">
        <v>126.72799092712188</v>
      </c>
      <c r="Y8" s="2">
        <v>207.007309978265</v>
      </c>
      <c r="Z8" s="2">
        <v>215.38742322337507</v>
      </c>
      <c r="AA8" s="2">
        <v>223.71855754768981</v>
      </c>
      <c r="AB8" s="2">
        <v>215.78852857353354</v>
      </c>
      <c r="AC8" s="2">
        <v>191.95198241455984</v>
      </c>
      <c r="AD8" s="2">
        <v>169.07533365056997</v>
      </c>
      <c r="AE8" s="2">
        <v>278.88316534708224</v>
      </c>
      <c r="AF8" s="2">
        <v>282.21621251770046</v>
      </c>
      <c r="AG8" s="2">
        <v>280.37571009162576</v>
      </c>
      <c r="AH8" s="2">
        <v>260.63455572651065</v>
      </c>
      <c r="AI8" s="2">
        <v>240.8674434548457</v>
      </c>
      <c r="AJ8" s="2">
        <v>211.61033383870125</v>
      </c>
      <c r="AK8" s="2">
        <v>337.20678294212291</v>
      </c>
      <c r="AL8" s="2">
        <v>330.2122905230043</v>
      </c>
      <c r="AM8" s="2">
        <v>320.98270071977032</v>
      </c>
      <c r="AN8" s="2">
        <v>302.6173234537053</v>
      </c>
      <c r="AO8" s="2">
        <v>282.72721754075894</v>
      </c>
      <c r="AP8" s="2">
        <v>266.11363831708854</v>
      </c>
      <c r="AQ8" s="2">
        <v>253.98579243654456</v>
      </c>
      <c r="AR8" s="2">
        <v>40.945066822831855</v>
      </c>
      <c r="AS8" s="2">
        <v>30.732069836447469</v>
      </c>
      <c r="AT8" s="2">
        <v>59.683245347149366</v>
      </c>
      <c r="AU8" s="2">
        <v>46.232240936942055</v>
      </c>
      <c r="AV8" s="2">
        <v>75.722207403031405</v>
      </c>
      <c r="AW8" s="2">
        <v>82.479184235012326</v>
      </c>
      <c r="AX8" s="2">
        <v>61.734231686463374</v>
      </c>
      <c r="AY8" s="2">
        <v>101.49698426533151</v>
      </c>
      <c r="AZ8" s="2">
        <v>111.96604385991438</v>
      </c>
      <c r="BA8" s="2">
        <v>102.04095465321447</v>
      </c>
      <c r="BB8" s="2">
        <v>84.634492262835508</v>
      </c>
      <c r="BC8" s="2">
        <v>148.91725092919998</v>
      </c>
      <c r="BD8" s="2">
        <v>163.64952267372473</v>
      </c>
      <c r="BE8" s="2">
        <v>165.92980541841223</v>
      </c>
      <c r="BF8" s="2">
        <v>142.8644450385587</v>
      </c>
      <c r="BG8" s="2">
        <v>126.62047439401486</v>
      </c>
      <c r="BH8" s="2">
        <v>204.29912424925467</v>
      </c>
      <c r="BI8" s="2">
        <v>220.08588669182089</v>
      </c>
      <c r="BJ8" s="2">
        <v>224.27534759162427</v>
      </c>
      <c r="BK8" s="2">
        <v>204.72930028973767</v>
      </c>
      <c r="BL8" s="2">
        <v>169.57880374078795</v>
      </c>
      <c r="BM8" s="2">
        <v>270.96423820621868</v>
      </c>
      <c r="BN8" s="2">
        <v>281.80654360389212</v>
      </c>
      <c r="BO8" s="2">
        <v>269.2063485607365</v>
      </c>
      <c r="BP8" s="2">
        <v>233.22468303337655</v>
      </c>
      <c r="BQ8" s="2">
        <v>211.09634293895729</v>
      </c>
      <c r="BR8" s="2">
        <v>338.24442113393422</v>
      </c>
      <c r="BS8" s="2">
        <v>330.39915405733905</v>
      </c>
      <c r="BT8" s="2">
        <v>313.6549283175313</v>
      </c>
      <c r="BU8" s="2">
        <v>280.57312684927587</v>
      </c>
      <c r="BV8" s="2">
        <v>253.9613221400293</v>
      </c>
    </row>
    <row r="9" spans="1:74" x14ac:dyDescent="0.25">
      <c r="A9" s="2">
        <v>70.575265473344544</v>
      </c>
      <c r="B9" s="2">
        <v>44.472453511444748</v>
      </c>
      <c r="C9" s="2">
        <v>9.6853220068215649</v>
      </c>
      <c r="D9" s="2">
        <v>2.2958772112343703E-2</v>
      </c>
      <c r="E9" s="2">
        <v>114.13736424390827</v>
      </c>
      <c r="F9" s="2">
        <v>85.863818926823072</v>
      </c>
      <c r="G9" s="2">
        <v>48.025136658537598</v>
      </c>
      <c r="H9" s="2">
        <v>0.3147107897806069</v>
      </c>
      <c r="I9" s="2">
        <v>157.27638823374846</v>
      </c>
      <c r="J9" s="2">
        <v>127.57948576588234</v>
      </c>
      <c r="K9" s="2">
        <v>85.859930569520031</v>
      </c>
      <c r="L9" s="2">
        <v>34.212184587342279</v>
      </c>
      <c r="M9" s="2">
        <v>4.8077036221404496E-2</v>
      </c>
      <c r="N9" s="2">
        <v>203.02469558447268</v>
      </c>
      <c r="O9" s="2">
        <v>174.80714301060399</v>
      </c>
      <c r="P9" s="2">
        <v>138.34483326813321</v>
      </c>
      <c r="Q9" s="2">
        <v>90.086256820484081</v>
      </c>
      <c r="R9" s="2">
        <v>32.446991786954733</v>
      </c>
      <c r="S9" s="2">
        <v>0.29759225628372682</v>
      </c>
      <c r="T9" s="2">
        <v>260.86588332379813</v>
      </c>
      <c r="U9" s="2">
        <v>230.25341749894301</v>
      </c>
      <c r="V9" s="2">
        <v>191.03394534339958</v>
      </c>
      <c r="W9" s="2">
        <v>83.985303990028299</v>
      </c>
      <c r="X9" s="2">
        <v>0.19397760550110713</v>
      </c>
      <c r="Y9" s="2">
        <v>275.90160719289293</v>
      </c>
      <c r="Z9" s="2">
        <v>248.04262068251785</v>
      </c>
      <c r="AA9" s="2">
        <v>207.97979667205774</v>
      </c>
      <c r="AB9" s="2">
        <v>100.79837645586471</v>
      </c>
      <c r="AC9" s="2">
        <v>41.898921733889182</v>
      </c>
      <c r="AD9" s="2">
        <v>0.42043249306134128</v>
      </c>
      <c r="AE9" s="2">
        <v>252.98484817466471</v>
      </c>
      <c r="AF9" s="2">
        <v>224.64289271640212</v>
      </c>
      <c r="AG9" s="2">
        <v>167.61468085679329</v>
      </c>
      <c r="AH9" s="2">
        <v>94.54204504949216</v>
      </c>
      <c r="AI9" s="2">
        <v>51.746934784831922</v>
      </c>
      <c r="AJ9" s="2">
        <v>0.93110950694762373</v>
      </c>
      <c r="AK9" s="2">
        <v>199.26320154815866</v>
      </c>
      <c r="AL9" s="2">
        <v>161.71203946005906</v>
      </c>
      <c r="AM9" s="2">
        <v>130.7962991074165</v>
      </c>
      <c r="AN9" s="2">
        <v>86.390148175886196</v>
      </c>
      <c r="AO9" s="2">
        <v>48.375647623716134</v>
      </c>
      <c r="AP9" s="2">
        <v>20.374790295039304</v>
      </c>
      <c r="AQ9" s="2">
        <v>1.1583461601761844</v>
      </c>
      <c r="AR9" s="2">
        <v>50.420578400503665</v>
      </c>
      <c r="AS9" s="2">
        <v>0.13311157979219831</v>
      </c>
      <c r="AT9" s="2">
        <v>84.560853224927399</v>
      </c>
      <c r="AU9" s="2">
        <v>0.25257904587542268</v>
      </c>
      <c r="AV9" s="2">
        <v>123.43581085578809</v>
      </c>
      <c r="AW9" s="2">
        <v>73.738861319817701</v>
      </c>
      <c r="AX9" s="2">
        <v>0.36425425090099406</v>
      </c>
      <c r="AY9" s="2">
        <v>166.42883224405995</v>
      </c>
      <c r="AZ9" s="2">
        <v>119.39183571671693</v>
      </c>
      <c r="BA9" s="2">
        <v>39.426618948965263</v>
      </c>
      <c r="BB9" s="2">
        <v>0.43259752376853949</v>
      </c>
      <c r="BC9" s="2">
        <v>239.28137523126003</v>
      </c>
      <c r="BD9" s="2">
        <v>188.75720819017269</v>
      </c>
      <c r="BE9" s="2">
        <v>97.542738799252589</v>
      </c>
      <c r="BF9" s="2">
        <v>31.072412724496932</v>
      </c>
      <c r="BG9" s="2">
        <v>9.9988456443869645E-4</v>
      </c>
      <c r="BH9" s="2">
        <v>283.97391105967068</v>
      </c>
      <c r="BI9" s="2">
        <v>228.50819753475733</v>
      </c>
      <c r="BJ9" s="2">
        <v>140.33283604967161</v>
      </c>
      <c r="BK9" s="2">
        <v>69.727787707447945</v>
      </c>
      <c r="BL9" s="2">
        <v>1.2725926804901493</v>
      </c>
      <c r="BM9" s="2">
        <v>289.53463872391421</v>
      </c>
      <c r="BN9" s="2">
        <v>229.82686735074233</v>
      </c>
      <c r="BO9" s="2">
        <v>118.53982078241395</v>
      </c>
      <c r="BP9" s="2">
        <v>37.558742008546432</v>
      </c>
      <c r="BQ9" s="2">
        <v>0.10179332230295564</v>
      </c>
      <c r="BR9" s="2">
        <v>264.58182285803389</v>
      </c>
      <c r="BS9" s="2">
        <v>162.46755777647249</v>
      </c>
      <c r="BT9" s="2">
        <v>111.37066111377527</v>
      </c>
      <c r="BU9" s="2">
        <v>44.599784916514963</v>
      </c>
      <c r="BV9" s="2">
        <v>1.120310913125623</v>
      </c>
    </row>
    <row r="21" spans="1:9" x14ac:dyDescent="0.25">
      <c r="A21">
        <v>0.34934721720336098</v>
      </c>
      <c r="B21">
        <v>2.1027</v>
      </c>
      <c r="C21">
        <v>53.725612584494947</v>
      </c>
      <c r="D21">
        <v>54.166587762696693</v>
      </c>
      <c r="E21">
        <v>3.8989999999999997E-2</v>
      </c>
      <c r="F21">
        <v>441.28146090000007</v>
      </c>
      <c r="G21">
        <v>437.04515887536007</v>
      </c>
      <c r="H21">
        <v>38.213558662565269</v>
      </c>
      <c r="I21">
        <v>70.575265473344544</v>
      </c>
    </row>
    <row r="22" spans="1:9" x14ac:dyDescent="0.25">
      <c r="A22">
        <v>0.37973393678446277</v>
      </c>
      <c r="B22">
        <v>3.9407999999999999</v>
      </c>
      <c r="C22">
        <v>56.200942543326285</v>
      </c>
      <c r="D22">
        <v>57.510065930860719</v>
      </c>
      <c r="E22">
        <v>3.3335000000000004E-2</v>
      </c>
      <c r="F22">
        <v>278.07007347000001</v>
      </c>
      <c r="G22">
        <v>275.37279375734101</v>
      </c>
      <c r="H22">
        <v>41.401447667948474</v>
      </c>
      <c r="I22">
        <v>44.472453511444748</v>
      </c>
    </row>
    <row r="23" spans="1:9" x14ac:dyDescent="0.25">
      <c r="A23">
        <v>0.42772701264387475</v>
      </c>
      <c r="B23">
        <v>5.3028000000000004</v>
      </c>
      <c r="C23">
        <v>44.968183715087655</v>
      </c>
      <c r="D23">
        <v>46.05439963040083</v>
      </c>
      <c r="E23">
        <v>3.0600999999999996E-2</v>
      </c>
      <c r="F23">
        <v>60.558795150000002</v>
      </c>
      <c r="G23">
        <v>59.959263078014999</v>
      </c>
      <c r="H23">
        <v>34.663061896542459</v>
      </c>
      <c r="I23">
        <v>9.6853220068215649</v>
      </c>
    </row>
    <row r="24" spans="1:9" x14ac:dyDescent="0.25">
      <c r="A24">
        <v>0.41782755228712021</v>
      </c>
      <c r="B24">
        <v>5.4127999999999998</v>
      </c>
      <c r="C24">
        <v>40.046222362889893</v>
      </c>
      <c r="D24">
        <v>40.384188869292821</v>
      </c>
      <c r="E24">
        <v>3.0096999999999999E-2</v>
      </c>
      <c r="F24">
        <v>0.14355285000000001</v>
      </c>
      <c r="G24">
        <v>0.1421173215</v>
      </c>
      <c r="H24">
        <v>30.892419516199624</v>
      </c>
      <c r="I24">
        <v>2.2958772112343703E-2</v>
      </c>
    </row>
    <row r="25" spans="1:9" x14ac:dyDescent="0.25">
      <c r="A25">
        <v>0.51415884457931438</v>
      </c>
      <c r="B25">
        <v>2.8393999999999999</v>
      </c>
      <c r="C25">
        <v>49.942040669428486</v>
      </c>
      <c r="D25">
        <v>50.108866457600143</v>
      </c>
      <c r="E25">
        <v>0.109718</v>
      </c>
      <c r="F25">
        <v>776.36137494719992</v>
      </c>
      <c r="G25">
        <v>763.08559543560284</v>
      </c>
      <c r="H25">
        <v>52.476787151517264</v>
      </c>
      <c r="I25">
        <v>114.13736424390827</v>
      </c>
    </row>
    <row r="26" spans="1:9" x14ac:dyDescent="0.25">
      <c r="A26">
        <v>0.53119126940517725</v>
      </c>
      <c r="B26">
        <v>4.8605</v>
      </c>
      <c r="C26">
        <v>55.489305330382386</v>
      </c>
      <c r="D26">
        <v>56.140668622186574</v>
      </c>
      <c r="E26">
        <v>9.3864000000000003E-2</v>
      </c>
      <c r="F26">
        <v>584.04496162880002</v>
      </c>
      <c r="G26">
        <v>573.94098379262175</v>
      </c>
      <c r="H26">
        <v>59.446358539995963</v>
      </c>
      <c r="I26">
        <v>85.863818926823072</v>
      </c>
    </row>
    <row r="27" spans="1:9" x14ac:dyDescent="0.25">
      <c r="A27">
        <v>0.59200648399687872</v>
      </c>
      <c r="B27">
        <v>6.9260000000000002</v>
      </c>
      <c r="C27">
        <v>54.530823356473093</v>
      </c>
      <c r="D27">
        <v>56.180870516743724</v>
      </c>
      <c r="E27">
        <v>8.1110000000000002E-2</v>
      </c>
      <c r="F27">
        <v>326.66656861439998</v>
      </c>
      <c r="G27">
        <v>320.88457034992507</v>
      </c>
      <c r="H27">
        <v>61.008730495031834</v>
      </c>
      <c r="I27">
        <v>48.025136658537598</v>
      </c>
    </row>
    <row r="28" spans="1:9" x14ac:dyDescent="0.25">
      <c r="A28">
        <v>0.62457563141280237</v>
      </c>
      <c r="B28">
        <v>8.2445000000000004</v>
      </c>
      <c r="C28">
        <v>40.160409699168873</v>
      </c>
      <c r="D28">
        <v>40.510601455711608</v>
      </c>
      <c r="E28">
        <v>7.367499999999999E-2</v>
      </c>
      <c r="F28">
        <v>2.1406600992000002</v>
      </c>
      <c r="G28">
        <v>2.1012719533747202</v>
      </c>
      <c r="H28">
        <v>46.260197037579204</v>
      </c>
      <c r="I28">
        <v>0.3147107897806069</v>
      </c>
    </row>
    <row r="29" spans="1:9" x14ac:dyDescent="0.25">
      <c r="A29">
        <v>0.68462732646944047</v>
      </c>
      <c r="B29">
        <v>2.7117</v>
      </c>
      <c r="C29">
        <v>47.388549741152119</v>
      </c>
      <c r="D29">
        <v>47.395814832157761</v>
      </c>
      <c r="E29">
        <v>0.23352500000000001</v>
      </c>
      <c r="F29">
        <v>1136.6806690512001</v>
      </c>
      <c r="G29">
        <v>1103.8305977156203</v>
      </c>
      <c r="H29">
        <v>66.085039965530385</v>
      </c>
      <c r="I29">
        <v>157.27638823374846</v>
      </c>
    </row>
    <row r="30" spans="1:9" x14ac:dyDescent="0.25">
      <c r="A30">
        <v>0.69254492230339026</v>
      </c>
      <c r="B30">
        <v>4.9856999999999996</v>
      </c>
      <c r="C30">
        <v>52.787736307152699</v>
      </c>
      <c r="D30">
        <v>53.15057998896161</v>
      </c>
      <c r="E30">
        <v>0.20557500000000001</v>
      </c>
      <c r="F30">
        <v>922.05280694800001</v>
      </c>
      <c r="G30">
        <v>895.22107026581318</v>
      </c>
      <c r="H30">
        <v>74.605190111895922</v>
      </c>
      <c r="I30">
        <v>127.57948576588234</v>
      </c>
    </row>
    <row r="31" spans="1:9" x14ac:dyDescent="0.25">
      <c r="A31">
        <v>0.74025890071537592</v>
      </c>
      <c r="B31">
        <v>7.6535000000000002</v>
      </c>
      <c r="C31">
        <v>56.52146655605759</v>
      </c>
      <c r="D31">
        <v>57.616964232794871</v>
      </c>
      <c r="E31">
        <v>0.17247400000000002</v>
      </c>
      <c r="F31">
        <v>620.53385393999997</v>
      </c>
      <c r="G31">
        <v>601.91783832179999</v>
      </c>
      <c r="H31">
        <v>82.268055484535367</v>
      </c>
      <c r="I31">
        <v>85.859930569520031</v>
      </c>
    </row>
    <row r="32" spans="1:9" x14ac:dyDescent="0.25">
      <c r="A32">
        <v>0.83971088661503457</v>
      </c>
      <c r="B32">
        <v>9.3312000000000008</v>
      </c>
      <c r="C32">
        <v>49.45957046006955</v>
      </c>
      <c r="D32">
        <v>51.132683388504276</v>
      </c>
      <c r="E32">
        <v>0.15343899999999999</v>
      </c>
      <c r="F32">
        <v>247.2610752521</v>
      </c>
      <c r="G32">
        <v>239.39817305908321</v>
      </c>
      <c r="H32">
        <v>75.558601803814895</v>
      </c>
      <c r="I32">
        <v>34.212184587342279</v>
      </c>
    </row>
    <row r="33" spans="1:9" x14ac:dyDescent="0.25">
      <c r="A33">
        <v>0.8328895356517082</v>
      </c>
      <c r="B33">
        <v>10.6244</v>
      </c>
      <c r="C33">
        <v>40.048951518569964</v>
      </c>
      <c r="D33">
        <v>40.387205299946871</v>
      </c>
      <c r="E33">
        <v>0.14963100000000001</v>
      </c>
      <c r="F33">
        <v>0.34746625550000004</v>
      </c>
      <c r="G33">
        <v>0.33586088256630003</v>
      </c>
      <c r="H33">
        <v>61.582952422491694</v>
      </c>
      <c r="I33">
        <v>4.8077036221404496E-2</v>
      </c>
    </row>
    <row r="34" spans="1:9" x14ac:dyDescent="0.25">
      <c r="A34">
        <v>0.93875023242049904</v>
      </c>
      <c r="B34">
        <v>3.6078000000000001</v>
      </c>
      <c r="C34">
        <v>47.225511857447046</v>
      </c>
      <c r="D34">
        <v>47.223045620180216</v>
      </c>
      <c r="E34">
        <v>0.39937400000000001</v>
      </c>
      <c r="F34">
        <v>1567.8968056639999</v>
      </c>
      <c r="G34">
        <v>1454.5378666144927</v>
      </c>
      <c r="H34">
        <v>90.275586550602185</v>
      </c>
      <c r="I34">
        <v>203.02469558447268</v>
      </c>
    </row>
    <row r="35" spans="1:9" x14ac:dyDescent="0.25">
      <c r="A35">
        <v>0.94404248282661529</v>
      </c>
      <c r="B35">
        <v>5.6952999999999996</v>
      </c>
      <c r="C35">
        <v>51.270746374920321</v>
      </c>
      <c r="D35">
        <v>51.52483970385034</v>
      </c>
      <c r="E35">
        <v>0.36652600000000002</v>
      </c>
      <c r="F35">
        <v>1349.9813918919999</v>
      </c>
      <c r="G35">
        <v>1251.1627540055056</v>
      </c>
      <c r="H35">
        <v>98.934063976341548</v>
      </c>
      <c r="I35">
        <v>174.80714301060399</v>
      </c>
    </row>
    <row r="36" spans="1:9" x14ac:dyDescent="0.25">
      <c r="A36">
        <v>0.97236450052930046</v>
      </c>
      <c r="B36">
        <v>8.4574999999999996</v>
      </c>
      <c r="C36">
        <v>55.495526329583036</v>
      </c>
      <c r="D36">
        <v>56.14794555397998</v>
      </c>
      <c r="E36">
        <v>0.332258</v>
      </c>
      <c r="F36">
        <v>1068.3942735969999</v>
      </c>
      <c r="G36">
        <v>987.94418479514582</v>
      </c>
      <c r="H36">
        <v>108.82490040158272</v>
      </c>
      <c r="I36">
        <v>138.34483326813321</v>
      </c>
    </row>
    <row r="37" spans="1:9" x14ac:dyDescent="0.25">
      <c r="A37">
        <v>1.055520018584905</v>
      </c>
      <c r="B37">
        <v>10.8734</v>
      </c>
      <c r="C37">
        <v>55.70142342035394</v>
      </c>
      <c r="D37">
        <v>57.158318065860819</v>
      </c>
      <c r="E37">
        <v>0.29038700000000001</v>
      </c>
      <c r="F37">
        <v>695.70824325800004</v>
      </c>
      <c r="G37">
        <v>640.3298670946632</v>
      </c>
      <c r="H37">
        <v>112.90224493648202</v>
      </c>
      <c r="I37">
        <v>90.086256820484081</v>
      </c>
    </row>
    <row r="38" spans="1:9" x14ac:dyDescent="0.25">
      <c r="A38">
        <v>1.1650637784630171</v>
      </c>
      <c r="B38">
        <v>12.852600000000001</v>
      </c>
      <c r="C38">
        <v>47.251496007524935</v>
      </c>
      <c r="D38">
        <v>48.684583138761653</v>
      </c>
      <c r="E38">
        <v>0.26928799999999997</v>
      </c>
      <c r="F38">
        <v>250.57806209099999</v>
      </c>
      <c r="G38">
        <v>227.8756896655554</v>
      </c>
      <c r="H38">
        <v>99.391199963012284</v>
      </c>
      <c r="I38">
        <v>32.446991786954733</v>
      </c>
    </row>
    <row r="39" spans="1:9" x14ac:dyDescent="0.25">
      <c r="A39">
        <v>1.1426784033386501</v>
      </c>
      <c r="B39">
        <v>13.930199999999999</v>
      </c>
      <c r="C39">
        <v>40.108009953705789</v>
      </c>
      <c r="D39">
        <v>40.452539543364779</v>
      </c>
      <c r="E39">
        <v>0.26187499999999997</v>
      </c>
      <c r="F39">
        <v>2.2982127700000001</v>
      </c>
      <c r="G39">
        <v>2.067931850446</v>
      </c>
      <c r="H39">
        <v>84.565498009904857</v>
      </c>
      <c r="I39">
        <v>0.29759225628372682</v>
      </c>
    </row>
    <row r="40" spans="1:9" x14ac:dyDescent="0.25">
      <c r="A40">
        <v>1.4099811315664121</v>
      </c>
      <c r="B40">
        <v>4.8232999999999997</v>
      </c>
      <c r="C40">
        <v>49.159928738678047</v>
      </c>
      <c r="D40">
        <v>49.276902209536033</v>
      </c>
      <c r="E40">
        <v>0.92494600000000005</v>
      </c>
      <c r="F40">
        <v>2193.6384835680001</v>
      </c>
      <c r="G40">
        <v>1526.991748411685</v>
      </c>
      <c r="H40">
        <v>141.56105423469998</v>
      </c>
      <c r="I40">
        <v>260.86588332379813</v>
      </c>
    </row>
    <row r="41" spans="1:9" x14ac:dyDescent="0.25">
      <c r="A41">
        <v>1.4214824587636961</v>
      </c>
      <c r="B41">
        <v>7.4673999999999996</v>
      </c>
      <c r="C41">
        <v>52.333540065473322</v>
      </c>
      <c r="D41">
        <v>52.662184283114058</v>
      </c>
      <c r="E41">
        <v>0.88341800000000004</v>
      </c>
      <c r="F41">
        <v>1936.21623174</v>
      </c>
      <c r="G41">
        <v>1342.3787134653421</v>
      </c>
      <c r="H41">
        <v>151.92293340823352</v>
      </c>
      <c r="I41">
        <v>230.25341749894301</v>
      </c>
    </row>
    <row r="42" spans="1:9" x14ac:dyDescent="0.25">
      <c r="A42">
        <v>1.4579602363507027</v>
      </c>
      <c r="B42">
        <v>10.8378</v>
      </c>
      <c r="C42">
        <v>55.469684583904908</v>
      </c>
      <c r="D42">
        <v>56.117743355478098</v>
      </c>
      <c r="E42">
        <v>0.82320899999999997</v>
      </c>
      <c r="F42">
        <v>1606.4170938479999</v>
      </c>
      <c r="G42">
        <v>1105.3756022768089</v>
      </c>
      <c r="H42">
        <v>163.13263890623841</v>
      </c>
      <c r="I42">
        <v>191.03394534339958</v>
      </c>
    </row>
    <row r="43" spans="1:9" x14ac:dyDescent="0.25">
      <c r="A43">
        <v>1.6797355255536577</v>
      </c>
      <c r="B43">
        <v>15.546099999999999</v>
      </c>
      <c r="C43">
        <v>52.349429030478099</v>
      </c>
      <c r="D43">
        <v>54.128627342319582</v>
      </c>
      <c r="E43">
        <v>0.700766</v>
      </c>
      <c r="F43">
        <v>706.23798152250004</v>
      </c>
      <c r="G43">
        <v>469.43638631800576</v>
      </c>
      <c r="H43">
        <v>162.83438520631131</v>
      </c>
      <c r="I43">
        <v>83.985303990028299</v>
      </c>
    </row>
    <row r="44" spans="1:9" x14ac:dyDescent="0.25">
      <c r="A44">
        <v>1.7134314904687711</v>
      </c>
      <c r="B44">
        <v>21.057600000000001</v>
      </c>
      <c r="C44">
        <v>40.068774397218405</v>
      </c>
      <c r="D44">
        <v>40.409122043634689</v>
      </c>
      <c r="E44">
        <v>0.66183999999999998</v>
      </c>
      <c r="F44">
        <v>1.6311705270000001</v>
      </c>
      <c r="G44">
        <v>1.0410130303314</v>
      </c>
      <c r="H44">
        <v>126.72799092712188</v>
      </c>
      <c r="I44">
        <v>0.19397760550110713</v>
      </c>
    </row>
    <row r="45" spans="1:9" x14ac:dyDescent="0.25">
      <c r="A45">
        <v>1.9047618883639992</v>
      </c>
      <c r="B45">
        <v>5.7041000000000004</v>
      </c>
      <c r="C45">
        <v>53.316129213039929</v>
      </c>
      <c r="D45">
        <v>53.721463929510506</v>
      </c>
      <c r="E45">
        <v>1.6734329999999999</v>
      </c>
      <c r="F45">
        <v>2464.5585313719998</v>
      </c>
      <c r="G45">
        <v>1279.8452453414795</v>
      </c>
      <c r="H45">
        <v>207.007309978265</v>
      </c>
      <c r="I45">
        <v>275.90160719289293</v>
      </c>
    </row>
    <row r="46" spans="1:9" x14ac:dyDescent="0.25">
      <c r="A46">
        <v>1.9332071677155833</v>
      </c>
      <c r="B46">
        <v>8.3498999999999999</v>
      </c>
      <c r="C46">
        <v>55.064248139468745</v>
      </c>
      <c r="D46">
        <v>55.651295126424174</v>
      </c>
      <c r="E46">
        <v>1.5941079999999999</v>
      </c>
      <c r="F46">
        <v>2215.70132616</v>
      </c>
      <c r="G46">
        <v>1145.739155757336</v>
      </c>
      <c r="H46">
        <v>215.38742322337507</v>
      </c>
      <c r="I46">
        <v>248.04262068251785</v>
      </c>
    </row>
    <row r="47" spans="1:9" x14ac:dyDescent="0.25">
      <c r="A47">
        <v>1.9953344017938741</v>
      </c>
      <c r="B47">
        <v>11.9247</v>
      </c>
      <c r="C47">
        <v>56.435531288250836</v>
      </c>
      <c r="D47">
        <v>57.356797705198268</v>
      </c>
      <c r="E47">
        <v>1.5352920000000001</v>
      </c>
      <c r="F47">
        <v>1857.8303600919999</v>
      </c>
      <c r="G47">
        <v>953.25275776320518</v>
      </c>
      <c r="H47">
        <v>223.71855754768981</v>
      </c>
      <c r="I47">
        <v>207.97979667205774</v>
      </c>
    </row>
    <row r="48" spans="1:9" x14ac:dyDescent="0.25">
      <c r="A48">
        <v>2.2507211345632725</v>
      </c>
      <c r="B48">
        <v>17.965499999999999</v>
      </c>
      <c r="C48">
        <v>51.934595024726669</v>
      </c>
      <c r="D48">
        <v>53.715634748666751</v>
      </c>
      <c r="E48">
        <v>1.402156</v>
      </c>
      <c r="F48">
        <v>900.40613090399995</v>
      </c>
      <c r="G48">
        <v>448.94249686873434</v>
      </c>
      <c r="H48">
        <v>215.78852857353354</v>
      </c>
      <c r="I48">
        <v>100.79837645586471</v>
      </c>
    </row>
    <row r="49" spans="1:9" x14ac:dyDescent="0.25">
      <c r="A49">
        <v>2.3381683088145366</v>
      </c>
      <c r="B49">
        <v>23.683299999999999</v>
      </c>
      <c r="C49">
        <v>45.562455480145729</v>
      </c>
      <c r="D49">
        <v>46.745469693317482</v>
      </c>
      <c r="E49">
        <v>1.340273</v>
      </c>
      <c r="F49">
        <v>374.27235768999998</v>
      </c>
      <c r="G49">
        <v>183.80515486155898</v>
      </c>
      <c r="H49">
        <v>191.95198241455984</v>
      </c>
      <c r="I49">
        <v>41.898921733889182</v>
      </c>
    </row>
    <row r="50" spans="1:9" x14ac:dyDescent="0.25">
      <c r="A50">
        <v>2.2850861437612902</v>
      </c>
      <c r="B50">
        <v>27.9985</v>
      </c>
      <c r="C50">
        <v>40.094393478880974</v>
      </c>
      <c r="D50">
        <v>40.437466117639822</v>
      </c>
      <c r="E50">
        <v>1.3095279999999998</v>
      </c>
      <c r="F50">
        <v>3.7556159900000003</v>
      </c>
      <c r="G50">
        <v>1.8210981935510002</v>
      </c>
      <c r="H50">
        <v>169.07533365056997</v>
      </c>
      <c r="I50">
        <v>0.42043249306134128</v>
      </c>
    </row>
    <row r="51" spans="1:9" x14ac:dyDescent="0.25">
      <c r="A51">
        <v>2.4847372878386857</v>
      </c>
      <c r="B51">
        <v>6.7176999999999998</v>
      </c>
      <c r="C51">
        <v>56.367690866736616</v>
      </c>
      <c r="D51">
        <v>57.250118753422861</v>
      </c>
      <c r="E51">
        <v>2.542878</v>
      </c>
      <c r="F51">
        <v>2368.2662190074998</v>
      </c>
      <c r="G51">
        <v>1012.1969820038054</v>
      </c>
      <c r="H51">
        <v>278.88316534708224</v>
      </c>
      <c r="I51">
        <v>252.98484817466471</v>
      </c>
    </row>
    <row r="52" spans="1:9" x14ac:dyDescent="0.25">
      <c r="A52">
        <v>2.5434777942880014</v>
      </c>
      <c r="B52">
        <v>9.5751000000000008</v>
      </c>
      <c r="C52">
        <v>56.508898011465824</v>
      </c>
      <c r="D52">
        <v>57.626952105555006</v>
      </c>
      <c r="E52">
        <v>2.4716829999999996</v>
      </c>
      <c r="F52">
        <v>2102.9487655050002</v>
      </c>
      <c r="G52">
        <v>894.17381509272616</v>
      </c>
      <c r="H52">
        <v>282.21621251770046</v>
      </c>
      <c r="I52">
        <v>224.64289271640212</v>
      </c>
    </row>
    <row r="53" spans="1:9" x14ac:dyDescent="0.25">
      <c r="A53">
        <v>2.687388759846884</v>
      </c>
      <c r="B53">
        <v>13.8223</v>
      </c>
      <c r="C53">
        <v>54.936885154140782</v>
      </c>
      <c r="D53">
        <v>56.534247547003275</v>
      </c>
      <c r="E53">
        <v>2.4069970000000001</v>
      </c>
      <c r="F53">
        <v>1569.0907552250001</v>
      </c>
      <c r="G53">
        <v>659.1750262700225</v>
      </c>
      <c r="H53">
        <v>280.37571009162576</v>
      </c>
      <c r="I53">
        <v>167.61468085679329</v>
      </c>
    </row>
    <row r="54" spans="1:9" x14ac:dyDescent="0.25">
      <c r="A54">
        <v>2.8710238776443937</v>
      </c>
      <c r="B54">
        <v>20.760100000000001</v>
      </c>
      <c r="C54">
        <v>49.81388706027176</v>
      </c>
      <c r="D54">
        <v>51.513894161447148</v>
      </c>
      <c r="E54">
        <v>2.2900999999999998</v>
      </c>
      <c r="F54">
        <v>885.0361323300001</v>
      </c>
      <c r="G54">
        <v>364.36937568026104</v>
      </c>
      <c r="H54">
        <v>260.63455572651065</v>
      </c>
      <c r="I54">
        <v>94.54204504949216</v>
      </c>
    </row>
    <row r="55" spans="1:9" x14ac:dyDescent="0.25">
      <c r="A55">
        <v>2.9223236268166493</v>
      </c>
      <c r="B55">
        <v>25.807300000000001</v>
      </c>
      <c r="C55">
        <v>45.742885604110953</v>
      </c>
      <c r="D55">
        <v>46.954582356266457</v>
      </c>
      <c r="E55">
        <v>2.2362729999999997</v>
      </c>
      <c r="F55">
        <v>484.41840874000002</v>
      </c>
      <c r="G55">
        <v>196.62543210756601</v>
      </c>
      <c r="H55">
        <v>240.8674434548457</v>
      </c>
      <c r="I55">
        <v>51.746934784831922</v>
      </c>
    </row>
    <row r="56" spans="1:9" x14ac:dyDescent="0.25">
      <c r="A56">
        <v>2.8576474161575227</v>
      </c>
      <c r="B56">
        <v>33.169400000000003</v>
      </c>
      <c r="C56">
        <v>40.146459205143984</v>
      </c>
      <c r="D56">
        <v>40.495134951560544</v>
      </c>
      <c r="E56">
        <v>2.2073770000000001</v>
      </c>
      <c r="F56">
        <v>8.7163923350000001</v>
      </c>
      <c r="G56">
        <v>3.4682525100964998</v>
      </c>
      <c r="H56">
        <v>211.61033383870125</v>
      </c>
      <c r="I56">
        <v>0.93110950694762373</v>
      </c>
    </row>
    <row r="57" spans="1:9" x14ac:dyDescent="0.25">
      <c r="A57">
        <v>3.2089148564974517</v>
      </c>
      <c r="B57">
        <v>6.5536000000000003</v>
      </c>
      <c r="C57">
        <v>55.166921738607812</v>
      </c>
      <c r="D57">
        <v>56.728645919949365</v>
      </c>
      <c r="E57">
        <v>3.4222099999999998</v>
      </c>
      <c r="F57">
        <v>1938.1669098960001</v>
      </c>
      <c r="G57">
        <v>655.10041554484803</v>
      </c>
      <c r="H57">
        <v>337.20678294212291</v>
      </c>
      <c r="I57">
        <v>199.26320154815866</v>
      </c>
    </row>
    <row r="58" spans="1:9" x14ac:dyDescent="0.25">
      <c r="A58">
        <v>3.3146249833503649</v>
      </c>
      <c r="B58">
        <v>12.159599999999999</v>
      </c>
      <c r="C58">
        <v>53.350077310566334</v>
      </c>
      <c r="D58">
        <v>55.097307853760952</v>
      </c>
      <c r="E58">
        <v>3.398971</v>
      </c>
      <c r="F58">
        <v>1572.9192413760002</v>
      </c>
      <c r="G58">
        <v>525.19773469544646</v>
      </c>
      <c r="H58">
        <v>330.2122905230043</v>
      </c>
      <c r="I58">
        <v>161.71203946005906</v>
      </c>
    </row>
    <row r="59" spans="1:9" x14ac:dyDescent="0.25">
      <c r="A59">
        <v>3.3963822641929338</v>
      </c>
      <c r="B59">
        <v>15.947699999999999</v>
      </c>
      <c r="C59">
        <v>51.387502783367118</v>
      </c>
      <c r="D59">
        <v>53.161617766036564</v>
      </c>
      <c r="E59">
        <v>3.3302860000000001</v>
      </c>
      <c r="F59">
        <v>1272.2121139140002</v>
      </c>
      <c r="G59">
        <v>422.50164303083943</v>
      </c>
      <c r="H59">
        <v>320.98270071977032</v>
      </c>
      <c r="I59">
        <v>130.7962991074165</v>
      </c>
    </row>
    <row r="60" spans="1:9" x14ac:dyDescent="0.25">
      <c r="A60">
        <v>3.4843071937463632</v>
      </c>
      <c r="B60">
        <v>22.996400000000001</v>
      </c>
      <c r="C60">
        <v>48.008335673581605</v>
      </c>
      <c r="D60">
        <v>49.53663311495189</v>
      </c>
      <c r="E60">
        <v>3.2374749999999999</v>
      </c>
      <c r="F60">
        <v>840.28824807900003</v>
      </c>
      <c r="G60">
        <v>277.0430353916463</v>
      </c>
      <c r="H60">
        <v>302.6173234537053</v>
      </c>
      <c r="I60">
        <v>86.390148175886196</v>
      </c>
    </row>
    <row r="61" spans="1:9" x14ac:dyDescent="0.25">
      <c r="A61">
        <v>3.5067800713749668</v>
      </c>
      <c r="B61">
        <v>29.1859</v>
      </c>
      <c r="C61">
        <v>44.72664185159293</v>
      </c>
      <c r="D61">
        <v>45.772711385976272</v>
      </c>
      <c r="E61">
        <v>3.213946</v>
      </c>
      <c r="F61">
        <v>470.533840371</v>
      </c>
      <c r="G61">
        <v>154.05277933746541</v>
      </c>
      <c r="H61">
        <v>282.72721754075894</v>
      </c>
      <c r="I61">
        <v>48.375647623716134</v>
      </c>
    </row>
    <row r="62" spans="1:9" x14ac:dyDescent="0.25">
      <c r="A62">
        <v>3.4771254518890919</v>
      </c>
      <c r="B62">
        <v>34.5884</v>
      </c>
      <c r="C62">
        <v>42.097019900521218</v>
      </c>
      <c r="D62">
        <v>42.707745846842286</v>
      </c>
      <c r="E62">
        <v>3.1456549999999996</v>
      </c>
      <c r="F62">
        <v>198.17881093500003</v>
      </c>
      <c r="G62">
        <v>64.527020840436009</v>
      </c>
      <c r="H62">
        <v>266.11363831708854</v>
      </c>
      <c r="I62">
        <v>20.374790295039304</v>
      </c>
    </row>
    <row r="63" spans="1:9" x14ac:dyDescent="0.25">
      <c r="A63">
        <v>3.4294341808664717</v>
      </c>
      <c r="B63">
        <v>38.758400000000002</v>
      </c>
      <c r="C63">
        <v>40.155156525907891</v>
      </c>
      <c r="D63">
        <v>40.504776689610424</v>
      </c>
      <c r="E63">
        <v>3.1754040000000003</v>
      </c>
      <c r="F63">
        <v>11.266847970000001</v>
      </c>
      <c r="G63">
        <v>3.6538387966709998</v>
      </c>
      <c r="H63">
        <v>253.98579243654456</v>
      </c>
      <c r="I63">
        <v>1.1583461601761844</v>
      </c>
    </row>
    <row r="64" spans="1:9" x14ac:dyDescent="0.25">
      <c r="A64">
        <v>0.7351627721692312</v>
      </c>
      <c r="B64">
        <v>1.4930000000000001</v>
      </c>
      <c r="C64">
        <v>28.265371470641512</v>
      </c>
      <c r="D64">
        <v>28.795429179760884</v>
      </c>
      <c r="E64">
        <v>7.9000000000000008E-3</v>
      </c>
      <c r="F64">
        <v>314.8190015152</v>
      </c>
      <c r="G64">
        <v>309.43559658929007</v>
      </c>
      <c r="H64">
        <v>40.945066822831855</v>
      </c>
      <c r="I64">
        <v>50.420578400503665</v>
      </c>
    </row>
    <row r="65" spans="1:9" x14ac:dyDescent="0.25">
      <c r="A65">
        <v>0.83052948822660133</v>
      </c>
      <c r="B65">
        <v>2.9887000000000001</v>
      </c>
      <c r="C65">
        <v>20.053823471932485</v>
      </c>
      <c r="D65">
        <v>20.226068807075887</v>
      </c>
      <c r="E65">
        <v>7.1999999999999998E-3</v>
      </c>
      <c r="F65">
        <v>0.83112998640000013</v>
      </c>
      <c r="G65">
        <v>0.81483983866656018</v>
      </c>
      <c r="H65">
        <v>30.732069836447469</v>
      </c>
      <c r="I65">
        <v>0.13311157979219831</v>
      </c>
    </row>
    <row r="66" spans="1:9" x14ac:dyDescent="0.25">
      <c r="A66">
        <v>1.0651617544542382</v>
      </c>
      <c r="B66">
        <v>2</v>
      </c>
      <c r="C66">
        <v>27.823647202986123</v>
      </c>
      <c r="D66">
        <v>28.163407822192831</v>
      </c>
      <c r="E66">
        <v>2.1400000000000002E-2</v>
      </c>
      <c r="F66">
        <v>575.18220007360003</v>
      </c>
      <c r="G66">
        <v>524.73872112714525</v>
      </c>
      <c r="H66">
        <v>59.683245347149366</v>
      </c>
      <c r="I66">
        <v>84.560853224927399</v>
      </c>
    </row>
    <row r="67" spans="1:9" x14ac:dyDescent="0.25">
      <c r="A67">
        <v>1.2488816928634081</v>
      </c>
      <c r="B67">
        <v>4.6181999999999999</v>
      </c>
      <c r="C67">
        <v>20.06770100739795</v>
      </c>
      <c r="D67">
        <v>20.241440285282042</v>
      </c>
      <c r="E67">
        <v>1.7599999999999998E-2</v>
      </c>
      <c r="F67">
        <v>1.7180405087999999</v>
      </c>
      <c r="G67">
        <v>1.4910873575875199</v>
      </c>
      <c r="H67">
        <v>46.232240936942055</v>
      </c>
      <c r="I67">
        <v>0.25257904587542268</v>
      </c>
    </row>
    <row r="68" spans="1:9" x14ac:dyDescent="0.25">
      <c r="A68">
        <v>1.3902978821270728</v>
      </c>
      <c r="B68">
        <v>2.0366</v>
      </c>
      <c r="C68">
        <v>26.729678621130844</v>
      </c>
      <c r="D68">
        <v>26.938423673256551</v>
      </c>
      <c r="E68">
        <v>4.6100000000000002E-2</v>
      </c>
      <c r="F68">
        <v>892.10530356219999</v>
      </c>
      <c r="G68">
        <v>634.82213401486149</v>
      </c>
      <c r="H68">
        <v>75.722207403031405</v>
      </c>
      <c r="I68">
        <v>123.43581085578809</v>
      </c>
    </row>
    <row r="69" spans="1:9" x14ac:dyDescent="0.25">
      <c r="A69">
        <v>1.5253657931875158</v>
      </c>
      <c r="B69">
        <v>4.0423999999999998</v>
      </c>
      <c r="C69">
        <v>28.000612518745992</v>
      </c>
      <c r="D69">
        <v>28.689332172099704</v>
      </c>
      <c r="E69">
        <v>3.8900000000000004E-2</v>
      </c>
      <c r="F69">
        <v>532.93147917099998</v>
      </c>
      <c r="G69">
        <v>371.13348209468438</v>
      </c>
      <c r="H69">
        <v>82.479184235012326</v>
      </c>
      <c r="I69">
        <v>73.738861319817701</v>
      </c>
    </row>
    <row r="70" spans="1:9" x14ac:dyDescent="0.25">
      <c r="A70">
        <v>1.6672506794100119</v>
      </c>
      <c r="B70">
        <v>5.7461000000000002</v>
      </c>
      <c r="C70">
        <v>20.075222925295733</v>
      </c>
      <c r="D70">
        <v>20.249777098219177</v>
      </c>
      <c r="E70">
        <v>3.4000000000000002E-2</v>
      </c>
      <c r="F70">
        <v>2.6325678652</v>
      </c>
      <c r="G70">
        <v>1.7285440602903199</v>
      </c>
      <c r="H70">
        <v>61.734231686463374</v>
      </c>
      <c r="I70">
        <v>0.36425425090099406</v>
      </c>
    </row>
    <row r="71" spans="1:9" x14ac:dyDescent="0.25">
      <c r="A71">
        <v>1.8961022164125436</v>
      </c>
      <c r="B71">
        <v>2.6143999999999998</v>
      </c>
      <c r="C71">
        <v>26.214878328182088</v>
      </c>
      <c r="D71">
        <v>26.382749162626968</v>
      </c>
      <c r="E71">
        <v>7.85E-2</v>
      </c>
      <c r="F71">
        <v>1285.278294321</v>
      </c>
      <c r="G71">
        <v>668.47324087635207</v>
      </c>
      <c r="H71">
        <v>101.49698426533151</v>
      </c>
      <c r="I71">
        <v>166.42883224405995</v>
      </c>
    </row>
    <row r="72" spans="1:9" x14ac:dyDescent="0.25">
      <c r="A72">
        <v>1.9982269082887774</v>
      </c>
      <c r="B72">
        <v>4.5034000000000001</v>
      </c>
      <c r="C72">
        <v>28.228168620224256</v>
      </c>
      <c r="D72">
        <v>28.696198064855722</v>
      </c>
      <c r="E72">
        <v>6.8199999999999997E-2</v>
      </c>
      <c r="F72">
        <v>922.02614713299988</v>
      </c>
      <c r="G72">
        <v>472.90721086451566</v>
      </c>
      <c r="H72">
        <v>111.96604385991438</v>
      </c>
      <c r="I72">
        <v>119.39183571671693</v>
      </c>
    </row>
    <row r="73" spans="1:9" x14ac:dyDescent="0.25">
      <c r="A73">
        <v>2.3154258907297374</v>
      </c>
      <c r="B73">
        <v>6.4069000000000003</v>
      </c>
      <c r="C73">
        <v>24.309355929336355</v>
      </c>
      <c r="D73">
        <v>25.107189254068217</v>
      </c>
      <c r="E73">
        <v>5.8700000000000002E-2</v>
      </c>
      <c r="F73">
        <v>304.47955964299996</v>
      </c>
      <c r="G73">
        <v>150.59559019942776</v>
      </c>
      <c r="H73">
        <v>102.04095465321447</v>
      </c>
      <c r="I73">
        <v>39.426618948965263</v>
      </c>
    </row>
    <row r="74" spans="1:9" x14ac:dyDescent="0.25">
      <c r="A74">
        <v>2.2860249009323304</v>
      </c>
      <c r="B74">
        <v>7.4457000000000004</v>
      </c>
      <c r="C74">
        <v>20.070873449904077</v>
      </c>
      <c r="D74">
        <v>20.244955977839879</v>
      </c>
      <c r="E74">
        <v>5.6000000000000001E-2</v>
      </c>
      <c r="F74">
        <v>3.3408166119999998</v>
      </c>
      <c r="G74">
        <v>1.6202960568199998</v>
      </c>
      <c r="H74">
        <v>84.634492262835508</v>
      </c>
      <c r="I74">
        <v>0.43259752376853949</v>
      </c>
    </row>
    <row r="75" spans="1:9" x14ac:dyDescent="0.25">
      <c r="A75">
        <v>2.8334897443524896</v>
      </c>
      <c r="B75">
        <v>3.1905000000000001</v>
      </c>
      <c r="C75">
        <v>25.713879235164598</v>
      </c>
      <c r="D75">
        <v>25.846254706932505</v>
      </c>
      <c r="E75">
        <v>0.19900000000000001</v>
      </c>
      <c r="F75">
        <v>2012.1329260095001</v>
      </c>
      <c r="G75">
        <v>710.68534946655552</v>
      </c>
      <c r="H75">
        <v>148.91725092919998</v>
      </c>
      <c r="I75">
        <v>239.28137523126003</v>
      </c>
    </row>
    <row r="76" spans="1:9" x14ac:dyDescent="0.25">
      <c r="A76">
        <v>2.9218683943236372</v>
      </c>
      <c r="B76">
        <v>5.5014000000000003</v>
      </c>
      <c r="C76">
        <v>27.798047624969765</v>
      </c>
      <c r="D76">
        <v>28.133084448835991</v>
      </c>
      <c r="E76">
        <v>0.17849999999999999</v>
      </c>
      <c r="F76">
        <v>1587.2718603945</v>
      </c>
      <c r="G76">
        <v>553.32297053352272</v>
      </c>
      <c r="H76">
        <v>163.64952267372473</v>
      </c>
      <c r="I76">
        <v>188.75720819017269</v>
      </c>
    </row>
    <row r="77" spans="1:9" x14ac:dyDescent="0.25">
      <c r="A77">
        <v>3.2952268038217363</v>
      </c>
      <c r="B77">
        <v>7.7045000000000003</v>
      </c>
      <c r="C77">
        <v>26.86834391421861</v>
      </c>
      <c r="D77">
        <v>27.73000117319916</v>
      </c>
      <c r="E77">
        <v>0.1537</v>
      </c>
      <c r="F77">
        <v>820.24334840699998</v>
      </c>
      <c r="G77">
        <v>274.53544871182288</v>
      </c>
      <c r="H77">
        <v>165.92980541841223</v>
      </c>
      <c r="I77">
        <v>97.542738799252589</v>
      </c>
    </row>
    <row r="78" spans="1:9" x14ac:dyDescent="0.25">
      <c r="A78">
        <v>3.5075803623477593</v>
      </c>
      <c r="B78">
        <v>9.5132999999999992</v>
      </c>
      <c r="C78">
        <v>22.603837631689881</v>
      </c>
      <c r="D78">
        <v>23.166641593843998</v>
      </c>
      <c r="E78">
        <v>0.14466000000000001</v>
      </c>
      <c r="F78">
        <v>261.28997575800003</v>
      </c>
      <c r="G78">
        <v>85.650854053472401</v>
      </c>
      <c r="H78">
        <v>142.8644450385587</v>
      </c>
      <c r="I78">
        <v>31.072412724496932</v>
      </c>
    </row>
    <row r="79" spans="1:9" x14ac:dyDescent="0.25">
      <c r="A79">
        <v>3.4258078845835205</v>
      </c>
      <c r="B79">
        <v>10.667299999999999</v>
      </c>
      <c r="C79">
        <v>20.016832194030155</v>
      </c>
      <c r="D79">
        <v>20.185156078804653</v>
      </c>
      <c r="E79">
        <v>0.14143</v>
      </c>
      <c r="F79">
        <v>8.4080955000000006E-3</v>
      </c>
      <c r="G79">
        <v>2.7259045611000001E-3</v>
      </c>
      <c r="H79">
        <v>126.62047439401486</v>
      </c>
      <c r="I79">
        <v>9.9988456443869645E-4</v>
      </c>
    </row>
    <row r="80" spans="1:9" x14ac:dyDescent="0.25">
      <c r="A80">
        <v>3.7973163105575707</v>
      </c>
      <c r="B80">
        <v>3.8426999999999998</v>
      </c>
      <c r="C80">
        <v>26.36020247701525</v>
      </c>
      <c r="D80">
        <v>26.539030109414782</v>
      </c>
      <c r="E80">
        <v>0.360234</v>
      </c>
      <c r="F80">
        <v>2536.66635838</v>
      </c>
      <c r="G80">
        <v>701.89558136374603</v>
      </c>
      <c r="H80">
        <v>204.29912424925467</v>
      </c>
      <c r="I80">
        <v>283.97391105967068</v>
      </c>
    </row>
    <row r="81" spans="1:9" x14ac:dyDescent="0.25">
      <c r="A81">
        <v>3.9206774362543406</v>
      </c>
      <c r="B81">
        <v>6.3910999999999998</v>
      </c>
      <c r="C81">
        <v>27.962415110107315</v>
      </c>
      <c r="D81">
        <v>28.33129819659786</v>
      </c>
      <c r="E81">
        <v>0.32892900000000003</v>
      </c>
      <c r="F81">
        <v>2041.20531755</v>
      </c>
      <c r="G81">
        <v>560.10673913571998</v>
      </c>
      <c r="H81">
        <v>220.08588669182089</v>
      </c>
      <c r="I81">
        <v>228.50819753475733</v>
      </c>
    </row>
    <row r="82" spans="1:9" x14ac:dyDescent="0.25">
      <c r="A82">
        <v>4.3008151807266977</v>
      </c>
      <c r="B82">
        <v>9.0152000000000001</v>
      </c>
      <c r="C82">
        <v>27.46288310666386</v>
      </c>
      <c r="D82">
        <v>28.262368086433973</v>
      </c>
      <c r="E82">
        <v>0.29420100000000005</v>
      </c>
      <c r="F82">
        <v>1253.5573526979999</v>
      </c>
      <c r="G82">
        <v>336.95621640522234</v>
      </c>
      <c r="H82">
        <v>224.27534759162427</v>
      </c>
      <c r="I82">
        <v>140.33283604967161</v>
      </c>
    </row>
    <row r="83" spans="1:9" x14ac:dyDescent="0.25">
      <c r="A83">
        <v>4.6261655379491806</v>
      </c>
      <c r="B83">
        <v>10.9689</v>
      </c>
      <c r="C83">
        <v>24.395067679429722</v>
      </c>
      <c r="D83">
        <v>25.201542526768996</v>
      </c>
      <c r="E83">
        <v>0.27753300000000003</v>
      </c>
      <c r="F83">
        <v>622.86050384600003</v>
      </c>
      <c r="G83">
        <v>163.50088225957501</v>
      </c>
      <c r="H83">
        <v>204.72930028973767</v>
      </c>
      <c r="I83">
        <v>69.727787707447945</v>
      </c>
    </row>
    <row r="84" spans="1:9" x14ac:dyDescent="0.25">
      <c r="A84">
        <v>4.5750198938176734</v>
      </c>
      <c r="B84">
        <v>14.4765</v>
      </c>
      <c r="C84">
        <v>20.108699811502671</v>
      </c>
      <c r="D84">
        <v>20.28692423187233</v>
      </c>
      <c r="E84">
        <v>0.26205499999999998</v>
      </c>
      <c r="F84">
        <v>11.367745116</v>
      </c>
      <c r="G84">
        <v>2.8953646810451996</v>
      </c>
      <c r="H84">
        <v>169.57880374078795</v>
      </c>
      <c r="I84">
        <v>1.2725926804901493</v>
      </c>
    </row>
    <row r="85" spans="1:9" x14ac:dyDescent="0.25">
      <c r="A85">
        <v>4.8499380011488551</v>
      </c>
      <c r="B85">
        <v>4.7423000000000002</v>
      </c>
      <c r="C85">
        <v>27.665560872970673</v>
      </c>
      <c r="D85">
        <v>27.978438749266502</v>
      </c>
      <c r="E85">
        <v>0.57911899999999994</v>
      </c>
      <c r="F85">
        <v>2710.4196518875001</v>
      </c>
      <c r="G85">
        <v>570.54333672231871</v>
      </c>
      <c r="H85">
        <v>270.96423820621868</v>
      </c>
      <c r="I85">
        <v>289.53463872391421</v>
      </c>
    </row>
    <row r="86" spans="1:9" x14ac:dyDescent="0.25">
      <c r="A86">
        <v>5.0639473254728502</v>
      </c>
      <c r="B86">
        <v>7.0471000000000004</v>
      </c>
      <c r="C86">
        <v>28.264412559445759</v>
      </c>
      <c r="D86">
        <v>28.80099004111106</v>
      </c>
      <c r="E86">
        <v>0.54808900000000005</v>
      </c>
      <c r="F86">
        <v>2151.4774900325001</v>
      </c>
      <c r="G86">
        <v>445.78613593473403</v>
      </c>
      <c r="H86">
        <v>281.80654360389212</v>
      </c>
      <c r="I86">
        <v>229.82686735074233</v>
      </c>
    </row>
    <row r="87" spans="1:9" x14ac:dyDescent="0.25">
      <c r="A87">
        <v>5.6351342738237644</v>
      </c>
      <c r="B87">
        <v>10.353999999999999</v>
      </c>
      <c r="C87">
        <v>25.902126813595345</v>
      </c>
      <c r="D87">
        <v>26.792294142301049</v>
      </c>
      <c r="E87">
        <v>0.49539800000000001</v>
      </c>
      <c r="F87">
        <v>1109.6864305975</v>
      </c>
      <c r="G87">
        <v>221.38244290420127</v>
      </c>
      <c r="H87">
        <v>269.2063485607365</v>
      </c>
      <c r="I87">
        <v>118.53982078241395</v>
      </c>
    </row>
    <row r="88" spans="1:9" x14ac:dyDescent="0.25">
      <c r="A88">
        <v>5.8411631218091804</v>
      </c>
      <c r="B88">
        <v>14.473599999999999</v>
      </c>
      <c r="C88">
        <v>22.135754716450364</v>
      </c>
      <c r="D88">
        <v>22.620566575811601</v>
      </c>
      <c r="E88">
        <v>0.47618899999999997</v>
      </c>
      <c r="F88">
        <v>351.59852682500002</v>
      </c>
      <c r="G88">
        <v>69.229749931842505</v>
      </c>
      <c r="H88">
        <v>233.22468303337655</v>
      </c>
      <c r="I88">
        <v>37.558742008546432</v>
      </c>
    </row>
    <row r="89" spans="1:9" x14ac:dyDescent="0.25">
      <c r="A89">
        <v>5.7102916399767514</v>
      </c>
      <c r="B89">
        <v>16.835999999999999</v>
      </c>
      <c r="C89">
        <v>20.022929226572536</v>
      </c>
      <c r="D89">
        <v>20.191893336330835</v>
      </c>
      <c r="E89">
        <v>0.46212300000000001</v>
      </c>
      <c r="F89">
        <v>0.95291749000000003</v>
      </c>
      <c r="G89">
        <v>0.18629536929500001</v>
      </c>
      <c r="H89">
        <v>211.09634293895729</v>
      </c>
      <c r="I89">
        <v>0.10179332230295564</v>
      </c>
    </row>
    <row r="90" spans="1:9" x14ac:dyDescent="0.25">
      <c r="A90">
        <v>6.0806117364779908</v>
      </c>
      <c r="B90">
        <v>5.2477999999999998</v>
      </c>
      <c r="C90">
        <v>28.263628218885941</v>
      </c>
      <c r="D90">
        <v>28.803376489232956</v>
      </c>
      <c r="E90">
        <v>0.77171299999999998</v>
      </c>
      <c r="F90">
        <v>2573.4994220670001</v>
      </c>
      <c r="G90">
        <v>469.92099446943422</v>
      </c>
      <c r="H90">
        <v>338.24442113393422</v>
      </c>
      <c r="I90">
        <v>264.58182285803389</v>
      </c>
    </row>
    <row r="91" spans="1:9" x14ac:dyDescent="0.25">
      <c r="A91">
        <v>6.6250519747135908</v>
      </c>
      <c r="B91">
        <v>8.7861999999999991</v>
      </c>
      <c r="C91">
        <v>26.69658125690718</v>
      </c>
      <c r="D91">
        <v>27.569034948849975</v>
      </c>
      <c r="E91">
        <v>0.71148999999999996</v>
      </c>
      <c r="F91">
        <v>1580.267916843</v>
      </c>
      <c r="G91">
        <v>284.76427861510859</v>
      </c>
      <c r="H91">
        <v>330.39915405733905</v>
      </c>
      <c r="I91">
        <v>162.46755777647249</v>
      </c>
    </row>
    <row r="92" spans="1:9" x14ac:dyDescent="0.25">
      <c r="A92">
        <v>6.8814848157923381</v>
      </c>
      <c r="B92">
        <v>11.554399999999999</v>
      </c>
      <c r="C92">
        <v>24.989655151369575</v>
      </c>
      <c r="D92">
        <v>25.845324624156081</v>
      </c>
      <c r="E92">
        <v>0.69413800000000003</v>
      </c>
      <c r="F92">
        <v>1083.2653918379999</v>
      </c>
      <c r="G92">
        <v>193.4711989822668</v>
      </c>
      <c r="H92">
        <v>313.6549283175313</v>
      </c>
      <c r="I92">
        <v>111.37066111377527</v>
      </c>
    </row>
    <row r="93" spans="1:9" x14ac:dyDescent="0.25">
      <c r="A93">
        <v>7.0106580633342697</v>
      </c>
      <c r="B93">
        <v>16.422499999999999</v>
      </c>
      <c r="C93">
        <v>22.19167043021482</v>
      </c>
      <c r="D93">
        <v>22.685909237346237</v>
      </c>
      <c r="E93">
        <v>0.67239099999999996</v>
      </c>
      <c r="F93">
        <v>433.80727922699998</v>
      </c>
      <c r="G93">
        <v>76.480223327720097</v>
      </c>
      <c r="H93">
        <v>280.57312684927587</v>
      </c>
      <c r="I93">
        <v>44.599784916514963</v>
      </c>
    </row>
    <row r="94" spans="1:9" x14ac:dyDescent="0.25">
      <c r="A94">
        <v>6.8586326316668051</v>
      </c>
      <c r="B94">
        <v>20.143899999999999</v>
      </c>
      <c r="C94">
        <v>20.075585313645881</v>
      </c>
      <c r="D94">
        <v>20.250178837061053</v>
      </c>
      <c r="E94">
        <v>0.66335699999999997</v>
      </c>
      <c r="F94">
        <v>10.896891768</v>
      </c>
      <c r="G94">
        <v>1.9025973026928</v>
      </c>
      <c r="H94">
        <v>253.9613221400293</v>
      </c>
      <c r="I94">
        <v>1.120310913125623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D112"/>
  <sheetViews>
    <sheetView topLeftCell="AF69" workbookViewId="0">
      <selection activeCell="AF39" sqref="AF39:AF112"/>
    </sheetView>
  </sheetViews>
  <sheetFormatPr defaultRowHeight="15" x14ac:dyDescent="0.25"/>
  <cols>
    <col min="1" max="49" width="9.140625" style="19"/>
    <col min="50" max="50" width="16.140625" style="19" customWidth="1"/>
    <col min="51" max="16384" width="9.140625" style="19"/>
  </cols>
  <sheetData>
    <row r="1" spans="1:56" x14ac:dyDescent="0.25">
      <c r="A1" s="19" t="s">
        <v>0</v>
      </c>
      <c r="B1" s="19" t="s">
        <v>1</v>
      </c>
      <c r="C1" s="19" t="s">
        <v>2</v>
      </c>
      <c r="D1" s="19" t="s">
        <v>55</v>
      </c>
      <c r="E1" s="19" t="s">
        <v>3</v>
      </c>
      <c r="F1" s="19" t="s">
        <v>44</v>
      </c>
      <c r="G1" s="19" t="s">
        <v>44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43</v>
      </c>
      <c r="O1" s="19" t="s">
        <v>38</v>
      </c>
      <c r="P1" s="19" t="s">
        <v>10</v>
      </c>
      <c r="Q1" s="19" t="s">
        <v>11</v>
      </c>
      <c r="R1" s="19" t="s">
        <v>12</v>
      </c>
      <c r="S1" s="19" t="s">
        <v>13</v>
      </c>
      <c r="T1" s="19" t="s">
        <v>14</v>
      </c>
      <c r="U1" s="19" t="s">
        <v>15</v>
      </c>
      <c r="V1" s="19" t="s">
        <v>16</v>
      </c>
      <c r="W1" s="19" t="s">
        <v>17</v>
      </c>
      <c r="X1" s="19" t="s">
        <v>18</v>
      </c>
      <c r="Y1" s="19" t="s">
        <v>19</v>
      </c>
      <c r="Z1" s="19" t="s">
        <v>20</v>
      </c>
      <c r="AA1" s="19" t="s">
        <v>21</v>
      </c>
      <c r="AB1" s="19" t="s">
        <v>22</v>
      </c>
      <c r="AC1" s="19" t="s">
        <v>23</v>
      </c>
      <c r="AD1" s="19" t="s">
        <v>24</v>
      </c>
      <c r="AE1" s="19" t="s">
        <v>25</v>
      </c>
      <c r="AF1" s="19" t="s">
        <v>26</v>
      </c>
      <c r="AG1" s="19" t="s">
        <v>27</v>
      </c>
      <c r="AH1" s="19" t="s">
        <v>28</v>
      </c>
      <c r="AI1" s="19" t="s">
        <v>29</v>
      </c>
      <c r="AJ1" s="19" t="s">
        <v>30</v>
      </c>
      <c r="AK1" s="19" t="s">
        <v>31</v>
      </c>
      <c r="AL1" s="19" t="s">
        <v>32</v>
      </c>
      <c r="AM1" s="19" t="s">
        <v>33</v>
      </c>
      <c r="AN1" s="19" t="s">
        <v>34</v>
      </c>
      <c r="AO1" s="19" t="s">
        <v>35</v>
      </c>
      <c r="AP1" s="19" t="s">
        <v>37</v>
      </c>
      <c r="AQ1" s="19" t="s">
        <v>38</v>
      </c>
      <c r="AR1" s="19" t="s">
        <v>39</v>
      </c>
      <c r="AT1" s="19" t="s">
        <v>40</v>
      </c>
      <c r="AU1" s="19" t="s">
        <v>41</v>
      </c>
      <c r="AV1" s="19" t="s">
        <v>42</v>
      </c>
      <c r="AW1" s="19" t="s">
        <v>36</v>
      </c>
      <c r="AX1" s="19" t="s">
        <v>56</v>
      </c>
      <c r="AY1" s="19" t="s">
        <v>57</v>
      </c>
      <c r="AZ1" s="19" t="s">
        <v>39</v>
      </c>
      <c r="BA1" s="19" t="s">
        <v>58</v>
      </c>
      <c r="BB1" s="19" t="s">
        <v>59</v>
      </c>
      <c r="BC1" s="19" t="s">
        <v>60</v>
      </c>
      <c r="BD1" s="19" t="s">
        <v>61</v>
      </c>
    </row>
    <row r="2" spans="1:56" x14ac:dyDescent="0.25">
      <c r="A2" s="19">
        <v>0.3</v>
      </c>
      <c r="B2" s="19">
        <v>3</v>
      </c>
      <c r="C2" s="20">
        <v>28.5732</v>
      </c>
      <c r="D2" s="20">
        <f>300-C2</f>
        <v>271.42680000000001</v>
      </c>
      <c r="E2" s="19">
        <v>1</v>
      </c>
      <c r="F2" s="19">
        <f>2*350*N2*H2/V2</f>
        <v>5.278648648648649E-3</v>
      </c>
      <c r="G2" s="19">
        <f>F2*3600</f>
        <v>19.003135135135135</v>
      </c>
      <c r="H2" s="19">
        <v>0.15</v>
      </c>
      <c r="I2" s="20">
        <v>2.9948000000000001</v>
      </c>
      <c r="K2" s="19">
        <f>22.4/1000</f>
        <v>2.24E-2</v>
      </c>
      <c r="L2" s="19">
        <f>100/1000</f>
        <v>0.1</v>
      </c>
      <c r="M2" s="19">
        <f t="shared" ref="M2" si="0">PI()*K2^2*L2*(1-0.36)*7900/4</f>
        <v>0.19924754697496314</v>
      </c>
      <c r="N2" s="19">
        <f>0.19531</f>
        <v>0.19531000000000001</v>
      </c>
      <c r="P2" s="19">
        <f>0.5/1000</f>
        <v>5.0000000000000001E-4</v>
      </c>
      <c r="Q2" s="19">
        <f>F2</f>
        <v>5.278648648648649E-3</v>
      </c>
      <c r="R2" s="19">
        <f>0.0003645191*D2^4 - 0.4069938446*D2^3 + 170.2334990325*D2^2 - 31615.7996024729*D2 + 2200205.38999781</f>
        <v>305.7420368520543</v>
      </c>
      <c r="S2" s="19">
        <f>-0.0241259305*D2^2 + 12.8802501657*D2 - 1418.2294713417</f>
        <v>300.39781239771173</v>
      </c>
      <c r="T2" s="19">
        <f xml:space="preserve">  0.0000026071114*D2^4 - 0.0030107027*D2^3 + 1.3008126672*D2^2 - 249.2321769176*D2+ 17869.3895159074</f>
        <v>1.5888476982217981</v>
      </c>
      <c r="U2" s="19">
        <f xml:space="preserve"> -0.0000901573*D2^3 + 0.0749711264*D2^2 - 20.7404978726*D2 + 1910.6262137785</f>
        <v>1.5622847549541348</v>
      </c>
      <c r="V2" s="19">
        <v>3885</v>
      </c>
      <c r="X2" s="19">
        <v>0.5</v>
      </c>
      <c r="Y2" s="19">
        <f>G2/3600/1000/(PI()*K2^2/4)/0.37</f>
        <v>3.6202212548167148E-2</v>
      </c>
      <c r="Z2" s="19">
        <f>0.75*Y2*P2*R2*7900</f>
        <v>32.790544426469332</v>
      </c>
      <c r="AA2" s="19">
        <f t="shared" ref="AA2" si="1">(1-0.36)*W2+0.36*(Z2+X2)</f>
        <v>11.984595993528959</v>
      </c>
      <c r="AB2" s="19">
        <f>[1]!HeatTransferArea(K2,L2,0.36,P2)</f>
        <v>0.30265450173412117</v>
      </c>
      <c r="AC2" s="19">
        <f>[1]!Convection(K2,Q2,1000,9*10^-4,P2,0.6,0.36,7)</f>
        <v>20064.427190692513</v>
      </c>
      <c r="AD2" s="19">
        <f>Y2*P2/(2.1*10^-6)</f>
        <v>8.6195744162302734</v>
      </c>
      <c r="AE2" s="19">
        <f>0.17*AD2^0.79*X2/P2</f>
        <v>932.14338494894275</v>
      </c>
      <c r="AF2" s="19">
        <f>V2*Q2/(2*E2*R2*N2)</f>
        <v>0.17171338472309669</v>
      </c>
      <c r="AG2" s="19">
        <f>ABS(V2*Q2/(2*F2*370*N2)-I2)</f>
        <v>23.885544068404077</v>
      </c>
      <c r="AH2" s="19">
        <f>M2^2*F2^2/(R2*T2)</f>
        <v>2.2771626654940748E-9</v>
      </c>
      <c r="AI2" s="19">
        <f>L2^2*F2^2/(R2*T2)</f>
        <v>5.7359860736506173E-10</v>
      </c>
      <c r="AJ2" s="19">
        <f>W2*(1-0.36)/(7900*R2*M2*M2*F2*(1-0.36))</f>
        <v>0</v>
      </c>
      <c r="AK2" s="19">
        <f>0.36*(X2+Z2)/(7900*R2*M2*M2*F2*(1-0.36))</f>
        <v>3.6995802811339011E-2</v>
      </c>
      <c r="AL2" s="19">
        <f>AC2*AB2/(R2*N2*F2)</f>
        <v>19265.110899352338</v>
      </c>
      <c r="AM2" s="19">
        <f>C2/U2</f>
        <v>18.289367485275658</v>
      </c>
      <c r="AN2" s="19">
        <f>T2/U2</f>
        <v>1.0170026259191418</v>
      </c>
      <c r="AO2" s="19">
        <f>S2/R2</f>
        <v>0.98252047867095038</v>
      </c>
      <c r="AP2" s="19">
        <f>I2</f>
        <v>2.9948000000000001</v>
      </c>
      <c r="AQ2" s="19">
        <v>0.99219999999999997</v>
      </c>
      <c r="AR2" s="19">
        <f>K2/(N2*F2*U2*R2)</f>
        <v>4.5486804998766457E-2</v>
      </c>
      <c r="AS2" s="19">
        <f>N2*U2*R2*F2</f>
        <v>0.49245050296690346</v>
      </c>
      <c r="AT2" s="19">
        <f>AC2*AB2/(Q2*V2)</f>
        <v>296.11480717977497</v>
      </c>
      <c r="AU2" s="19">
        <f>Q2*V2</f>
        <v>20.507550000000002</v>
      </c>
      <c r="AV2" s="19">
        <f>2*N2*S2*E2</f>
        <v>117.34139347879416</v>
      </c>
      <c r="AW2" s="19">
        <f>AP2</f>
        <v>2.9948000000000001</v>
      </c>
      <c r="AX2" s="19">
        <f>N2*R2*U2*E2</f>
        <v>93.291017407072999</v>
      </c>
      <c r="AY2" s="19">
        <f>E2*N2*S2*T2</f>
        <v>93.218801467460196</v>
      </c>
      <c r="AZ2" s="19">
        <f>J2</f>
        <v>0</v>
      </c>
      <c r="BA2" s="19">
        <f>F2*V2*C2</f>
        <v>585.96632766000005</v>
      </c>
      <c r="BB2" s="19">
        <f>F2*V2*C2*AQ2</f>
        <v>581.39579030425205</v>
      </c>
      <c r="BC2" s="19">
        <f>F2*V2*T2</f>
        <v>32.583373613668435</v>
      </c>
      <c r="BD2" s="19">
        <f>AE2*(PI()*K2*L2)*(C2/2)</f>
        <v>93.715083902917016</v>
      </c>
    </row>
    <row r="3" spans="1:56" x14ac:dyDescent="0.25">
      <c r="C3" s="20">
        <v>23.486499999999999</v>
      </c>
      <c r="D3" s="20">
        <f t="shared" ref="D3:D66" si="2">300-C3</f>
        <v>276.51350000000002</v>
      </c>
      <c r="E3" s="19">
        <v>1</v>
      </c>
      <c r="F3" s="19">
        <f t="shared" ref="F3:F66" si="3">2*350*N3*H3/V3</f>
        <v>5.278648648648649E-3</v>
      </c>
      <c r="G3" s="19">
        <f t="shared" ref="G3:G66" si="4">F3*3600</f>
        <v>19.003135135135135</v>
      </c>
      <c r="H3" s="19">
        <v>0.15</v>
      </c>
      <c r="I3" s="20">
        <v>4.8076999999999996</v>
      </c>
      <c r="K3" s="19">
        <f t="shared" ref="K3:K66" si="5">22.4/1000</f>
        <v>2.24E-2</v>
      </c>
      <c r="L3" s="19">
        <f t="shared" ref="L3:L66" si="6">100/1000</f>
        <v>0.1</v>
      </c>
      <c r="M3" s="19">
        <f t="shared" ref="M3:M17" si="7">PI()*K3^2*L3*(1-0.36)*7900/4</f>
        <v>0.19924754697496314</v>
      </c>
      <c r="N3" s="19">
        <f t="shared" ref="N3:N66" si="8">0.19531</f>
        <v>0.19531000000000001</v>
      </c>
      <c r="P3" s="19">
        <f t="shared" ref="P3:P66" si="9">0.5/1000</f>
        <v>5.0000000000000001E-4</v>
      </c>
      <c r="Q3" s="19">
        <f t="shared" ref="Q3:Q38" si="10">F3</f>
        <v>5.278648648648649E-3</v>
      </c>
      <c r="R3" s="19">
        <f t="shared" ref="R3:R66" si="11">0.0003645191*D3^4 - 0.4069938446*D3^3 + 170.2334990325*D3^2 - 31615.7996024729*D3 + 2200205.38999781</f>
        <v>303.39935081917793</v>
      </c>
      <c r="S3" s="19">
        <f t="shared" ref="S3:S66" si="12">-0.0241259305*D3^2 + 12.8802501657*D3 - 1418.2294713417</f>
        <v>298.6717962518635</v>
      </c>
      <c r="T3" s="19">
        <f t="shared" ref="T3:T66" si="13" xml:space="preserve">  0.0000026071114*D3^4 - 0.0030107027*D3^3 + 1.3008126672*D3^2 - 249.2321769176*D3+ 17869.3895159074</f>
        <v>1.7888454666681355</v>
      </c>
      <c r="U3" s="19">
        <f t="shared" ref="U3:U66" si="14" xml:space="preserve"> -0.0000901573*D3^3 + 0.0749711264*D3^2 - 20.7404978726*D3 + 1910.6262137785</f>
        <v>1.7509817109332744</v>
      </c>
      <c r="V3" s="19">
        <v>3885</v>
      </c>
      <c r="X3" s="19">
        <v>0.5</v>
      </c>
      <c r="Y3" s="19">
        <f t="shared" ref="Y3:Y66" si="15">G3/3600/1000/(PI()*K3^2/4)/0.37</f>
        <v>3.6202212548167148E-2</v>
      </c>
      <c r="AB3" s="19">
        <f>[1]!HeatTransferArea(K3,L3,0.36,P3)</f>
        <v>0.30265450173412117</v>
      </c>
      <c r="AC3" s="19">
        <f>[1]!Convection(K3,Q3,1000,9*10^-4,P3,0.6,0.36,7)</f>
        <v>20064.427190692513</v>
      </c>
      <c r="AD3" s="19">
        <f t="shared" ref="AD3:AD66" si="16">Y3*P3/(2.1*10^-6)</f>
        <v>8.6195744162302734</v>
      </c>
      <c r="AE3" s="19">
        <f t="shared" ref="AE3:AE66" si="17">0.17*AD3^0.79*X3/P3</f>
        <v>932.14338494894275</v>
      </c>
      <c r="AF3" s="19">
        <f>V3*Q3/(2*E3*R3*N3)</f>
        <v>0.1730392628008269</v>
      </c>
      <c r="AL3" s="19">
        <f>AC3*AB3/(R3*N3*F3)</f>
        <v>19413.865687732308</v>
      </c>
      <c r="AM3" s="19">
        <f t="shared" ref="AM3:AM66" si="18">C3/U3</f>
        <v>13.413332562726586</v>
      </c>
      <c r="AP3" s="19">
        <f t="shared" ref="AP3:AP66" si="19">I3</f>
        <v>4.8076999999999996</v>
      </c>
      <c r="AQ3" s="19">
        <v>0.99219999999999997</v>
      </c>
      <c r="AT3" s="19">
        <f>AC3*AB3/(Q3*V3)</f>
        <v>296.11480717977497</v>
      </c>
      <c r="AU3" s="19">
        <f t="shared" ref="AU3:AU66" si="20">Q3*V3</f>
        <v>20.507550000000002</v>
      </c>
      <c r="AV3" s="19">
        <f t="shared" ref="AV3:AV66" si="21">2*N3*S3*E3</f>
        <v>116.66717705190293</v>
      </c>
      <c r="AW3" s="19">
        <f t="shared" ref="AW3:AW66" si="22">AP3</f>
        <v>4.8076999999999996</v>
      </c>
      <c r="AX3" s="19">
        <f t="shared" ref="AX3:AX66" si="23">N3*R3*U3*E3</f>
        <v>103.75779578817669</v>
      </c>
      <c r="AY3" s="19">
        <f t="shared" ref="AY3:AY66" si="24">E3*N3*S3*T3</f>
        <v>104.34977538913263</v>
      </c>
      <c r="AZ3" s="19">
        <f t="shared" ref="AZ3:AZ66" si="25">J3</f>
        <v>0</v>
      </c>
      <c r="BA3" s="19">
        <f t="shared" ref="BA3:BA66" si="26">F3*V3*C3</f>
        <v>481.65057307500001</v>
      </c>
      <c r="BB3" s="19">
        <f t="shared" ref="BB3:BB66" si="27">F3*V3*C3*AQ3</f>
        <v>477.893698605015</v>
      </c>
      <c r="BC3" s="19">
        <f t="shared" ref="BC3:BC66" si="28">F3*V3*T3</f>
        <v>36.684837849970123</v>
      </c>
      <c r="BD3" s="19">
        <f>AE3*(PI()*K3*L3)*(C3/2)</f>
        <v>77.031600173794345</v>
      </c>
    </row>
    <row r="4" spans="1:56" x14ac:dyDescent="0.25">
      <c r="C4" s="20">
        <v>18.1081</v>
      </c>
      <c r="D4" s="20">
        <f t="shared" si="2"/>
        <v>281.89190000000002</v>
      </c>
      <c r="E4" s="19">
        <v>1</v>
      </c>
      <c r="F4" s="19">
        <f t="shared" si="3"/>
        <v>5.278648648648649E-3</v>
      </c>
      <c r="G4" s="19">
        <f t="shared" si="4"/>
        <v>19.003135135135135</v>
      </c>
      <c r="H4" s="19">
        <v>0.15</v>
      </c>
      <c r="I4" s="20">
        <v>6.5509000000000004</v>
      </c>
      <c r="K4" s="19">
        <f t="shared" si="5"/>
        <v>2.24E-2</v>
      </c>
      <c r="L4" s="19">
        <f t="shared" si="6"/>
        <v>0.1</v>
      </c>
      <c r="M4" s="19">
        <f t="shared" si="7"/>
        <v>0.19924754697496314</v>
      </c>
      <c r="N4" s="19">
        <f t="shared" si="8"/>
        <v>0.19531000000000001</v>
      </c>
      <c r="P4" s="19">
        <f t="shared" si="9"/>
        <v>5.0000000000000001E-4</v>
      </c>
      <c r="Q4" s="19">
        <f t="shared" si="10"/>
        <v>5.278648648648649E-3</v>
      </c>
      <c r="R4" s="19">
        <f t="shared" si="11"/>
        <v>292.51735953148454</v>
      </c>
      <c r="S4" s="19">
        <f t="shared" si="12"/>
        <v>295.48886071566903</v>
      </c>
      <c r="T4" s="19">
        <f t="shared" si="13"/>
        <v>1.9654881918686442</v>
      </c>
      <c r="U4" s="19">
        <f t="shared" si="14"/>
        <v>1.9592630268400626</v>
      </c>
      <c r="V4" s="19">
        <v>3885</v>
      </c>
      <c r="X4" s="19">
        <v>0.5</v>
      </c>
      <c r="Y4" s="19">
        <f t="shared" si="15"/>
        <v>3.6202212548167148E-2</v>
      </c>
      <c r="AB4" s="19">
        <f>[1]!HeatTransferArea(K4,L4,0.36,P4)</f>
        <v>0.30265450173412117</v>
      </c>
      <c r="AC4" s="19">
        <f>[1]!Convection(K4,Q4,1000,9*10^-4,P4,0.6,0.36,7)</f>
        <v>20064.427190692513</v>
      </c>
      <c r="AD4" s="19">
        <f t="shared" si="16"/>
        <v>8.6195744162302734</v>
      </c>
      <c r="AE4" s="19">
        <f t="shared" si="17"/>
        <v>932.14338494894275</v>
      </c>
      <c r="AF4" s="19">
        <f>V4*Q4/(2*E4*R4*N4)</f>
        <v>0.17947652776603595</v>
      </c>
      <c r="AL4" s="19">
        <f>AC4*AB4/(R4*N4*F4)</f>
        <v>20136.084422417742</v>
      </c>
      <c r="AM4" s="19">
        <f t="shared" si="18"/>
        <v>9.2423016981058925</v>
      </c>
      <c r="AP4" s="19">
        <f t="shared" si="19"/>
        <v>6.5509000000000004</v>
      </c>
      <c r="AQ4" s="19">
        <v>0.99209999999999998</v>
      </c>
      <c r="AT4" s="19">
        <f>AC4*AB4/(Q4*V4)</f>
        <v>296.11480717977497</v>
      </c>
      <c r="AU4" s="19">
        <f t="shared" si="20"/>
        <v>20.507550000000002</v>
      </c>
      <c r="AV4" s="19">
        <f t="shared" si="21"/>
        <v>115.42385877275464</v>
      </c>
      <c r="AW4" s="19">
        <f t="shared" si="22"/>
        <v>6.5509000000000004</v>
      </c>
      <c r="AX4" s="19">
        <f t="shared" si="23"/>
        <v>111.93576393023332</v>
      </c>
      <c r="AY4" s="19">
        <f t="shared" si="24"/>
        <v>113.43211573888163</v>
      </c>
      <c r="AZ4" s="19">
        <f t="shared" si="25"/>
        <v>0</v>
      </c>
      <c r="BA4" s="19">
        <f t="shared" si="26"/>
        <v>371.35276615500004</v>
      </c>
      <c r="BB4" s="19">
        <f t="shared" si="27"/>
        <v>368.41907930237551</v>
      </c>
      <c r="BC4" s="19">
        <f t="shared" si="28"/>
        <v>40.307347369155821</v>
      </c>
      <c r="BD4" s="19">
        <f>AE4*(PI()*K4*L4)*(C4/2)</f>
        <v>59.391391612504435</v>
      </c>
    </row>
    <row r="5" spans="1:56" x14ac:dyDescent="0.25">
      <c r="C5" s="20">
        <v>10.5298</v>
      </c>
      <c r="D5" s="20">
        <f t="shared" si="2"/>
        <v>289.47019999999998</v>
      </c>
      <c r="E5" s="19">
        <v>1</v>
      </c>
      <c r="F5" s="19">
        <f t="shared" si="3"/>
        <v>5.278648648648649E-3</v>
      </c>
      <c r="G5" s="19">
        <f t="shared" si="4"/>
        <v>19.003135135135135</v>
      </c>
      <c r="H5" s="19">
        <v>0.15</v>
      </c>
      <c r="I5" s="20">
        <v>8.6259999999999994</v>
      </c>
      <c r="K5" s="19">
        <f t="shared" si="5"/>
        <v>2.24E-2</v>
      </c>
      <c r="L5" s="19">
        <f t="shared" si="6"/>
        <v>0.1</v>
      </c>
      <c r="M5" s="19">
        <f t="shared" si="7"/>
        <v>0.19924754697496314</v>
      </c>
      <c r="N5" s="19">
        <f t="shared" si="8"/>
        <v>0.19531000000000001</v>
      </c>
      <c r="P5" s="19">
        <f t="shared" si="9"/>
        <v>5.0000000000000001E-4</v>
      </c>
      <c r="Q5" s="19">
        <f t="shared" si="10"/>
        <v>5.278648648648649E-3</v>
      </c>
      <c r="R5" s="19">
        <f t="shared" si="11"/>
        <v>264.3171148924157</v>
      </c>
      <c r="S5" s="19">
        <f t="shared" si="12"/>
        <v>288.63510569112896</v>
      </c>
      <c r="T5" s="19">
        <f t="shared" si="13"/>
        <v>1.9896513397034141</v>
      </c>
      <c r="U5" s="19">
        <f t="shared" si="14"/>
        <v>2.1082947137617793</v>
      </c>
      <c r="V5" s="19">
        <v>3885</v>
      </c>
      <c r="X5" s="19">
        <v>0.5</v>
      </c>
      <c r="Y5" s="19">
        <f t="shared" si="15"/>
        <v>3.6202212548167148E-2</v>
      </c>
      <c r="AB5" s="19">
        <f>[1]!HeatTransferArea(K5,L5,0.36,P5)</f>
        <v>0.30265450173412117</v>
      </c>
      <c r="AC5" s="19">
        <f>[1]!Convection(K5,Q5,1000,9*10^-4,P5,0.6,0.36,7)</f>
        <v>20064.427190692513</v>
      </c>
      <c r="AD5" s="19">
        <f t="shared" si="16"/>
        <v>8.6195744162302734</v>
      </c>
      <c r="AE5" s="19">
        <f t="shared" si="17"/>
        <v>932.14338494894275</v>
      </c>
      <c r="AF5" s="19">
        <f>V5*Q5/(2*E5*R5*N5)</f>
        <v>0.19862504938951434</v>
      </c>
      <c r="AL5" s="19">
        <f>AC5*AB5/(R5*N5*F5)</f>
        <v>22284.422440620805</v>
      </c>
      <c r="AM5" s="19">
        <f t="shared" si="18"/>
        <v>4.9944630279947591</v>
      </c>
      <c r="AP5" s="19">
        <f t="shared" si="19"/>
        <v>8.6259999999999994</v>
      </c>
      <c r="AQ5" s="19">
        <v>0.99209999999999998</v>
      </c>
      <c r="AT5" s="19">
        <f>AC5*AB5/(Q5*V5)</f>
        <v>296.11480717977497</v>
      </c>
      <c r="AU5" s="19">
        <f t="shared" si="20"/>
        <v>20.507550000000002</v>
      </c>
      <c r="AV5" s="19">
        <f t="shared" si="21"/>
        <v>112.7466449850688</v>
      </c>
      <c r="AW5" s="19">
        <f t="shared" si="22"/>
        <v>8.6259999999999994</v>
      </c>
      <c r="AX5" s="19">
        <f t="shared" si="23"/>
        <v>108.83813343305293</v>
      </c>
      <c r="AY5" s="19">
        <f t="shared" si="24"/>
        <v>112.16325662080368</v>
      </c>
      <c r="AZ5" s="19">
        <f t="shared" si="25"/>
        <v>0</v>
      </c>
      <c r="BA5" s="19">
        <f t="shared" si="26"/>
        <v>215.94039999</v>
      </c>
      <c r="BB5" s="19">
        <f t="shared" si="27"/>
        <v>214.234470830079</v>
      </c>
      <c r="BC5" s="19">
        <f t="shared" si="28"/>
        <v>40.802874331534753</v>
      </c>
      <c r="BD5" s="19">
        <f>AE5*(PI()*K5*L5)*(C5/2)</f>
        <v>34.53589694122239</v>
      </c>
    </row>
    <row r="6" spans="1:56" x14ac:dyDescent="0.25">
      <c r="C6" s="20">
        <v>2.8799999999999999E-2</v>
      </c>
      <c r="D6" s="20">
        <f t="shared" si="2"/>
        <v>299.97120000000001</v>
      </c>
      <c r="E6" s="19">
        <v>1</v>
      </c>
      <c r="F6" s="19">
        <f t="shared" si="3"/>
        <v>5.278648648648649E-3</v>
      </c>
      <c r="G6" s="19">
        <f t="shared" si="4"/>
        <v>19.003135135135135</v>
      </c>
      <c r="H6" s="19">
        <v>0.15</v>
      </c>
      <c r="I6" s="20">
        <v>9.4075000000000006</v>
      </c>
      <c r="K6" s="19">
        <f t="shared" si="5"/>
        <v>2.24E-2</v>
      </c>
      <c r="L6" s="19">
        <f t="shared" si="6"/>
        <v>0.1</v>
      </c>
      <c r="M6" s="19">
        <f t="shared" si="7"/>
        <v>0.19924754697496314</v>
      </c>
      <c r="N6" s="19">
        <f t="shared" si="8"/>
        <v>0.19531000000000001</v>
      </c>
      <c r="P6" s="19">
        <f t="shared" si="9"/>
        <v>5.0000000000000001E-4</v>
      </c>
      <c r="Q6" s="19">
        <f t="shared" si="10"/>
        <v>5.278648648648649E-3</v>
      </c>
      <c r="R6" s="19">
        <f t="shared" si="11"/>
        <v>251.21271887980402</v>
      </c>
      <c r="S6" s="19">
        <f t="shared" si="12"/>
        <v>274.55775823155636</v>
      </c>
      <c r="T6" s="19">
        <f t="shared" si="13"/>
        <v>1.5078365147346631</v>
      </c>
      <c r="U6" s="19">
        <f t="shared" si="14"/>
        <v>1.6340113219796422</v>
      </c>
      <c r="V6" s="19">
        <v>3885</v>
      </c>
      <c r="X6" s="19">
        <v>0.5</v>
      </c>
      <c r="Y6" s="19">
        <f t="shared" si="15"/>
        <v>3.6202212548167148E-2</v>
      </c>
      <c r="AB6" s="19">
        <f>[1]!HeatTransferArea(K6,L6,0.36,P6)</f>
        <v>0.30265450173412117</v>
      </c>
      <c r="AC6" s="19">
        <f>[1]!Convection(K6,Q6,1000,9*10^-4,P6,0.6,0.36,7)</f>
        <v>20064.427190692513</v>
      </c>
      <c r="AD6" s="19">
        <f t="shared" si="16"/>
        <v>8.6195744162302734</v>
      </c>
      <c r="AE6" s="19">
        <f t="shared" si="17"/>
        <v>932.14338494894275</v>
      </c>
      <c r="AF6" s="19">
        <f>V6*Q6/(2*E6*R6*N6)</f>
        <v>0.20898623379463246</v>
      </c>
      <c r="AL6" s="19">
        <f>AC6*AB6/(R6*N6*F6)</f>
        <v>23446.879094393771</v>
      </c>
      <c r="AM6" s="19">
        <f t="shared" si="18"/>
        <v>1.7625336870437432E-2</v>
      </c>
      <c r="AP6" s="19">
        <f t="shared" si="19"/>
        <v>9.4075000000000006</v>
      </c>
      <c r="AQ6" s="19">
        <v>0.99199999999999999</v>
      </c>
      <c r="AT6" s="19">
        <f>AC6*AB6/(Q6*V6)</f>
        <v>296.11480717977497</v>
      </c>
      <c r="AU6" s="19">
        <f t="shared" si="20"/>
        <v>20.507550000000002</v>
      </c>
      <c r="AV6" s="19">
        <f t="shared" si="21"/>
        <v>107.24775152041055</v>
      </c>
      <c r="AW6" s="19">
        <f t="shared" si="22"/>
        <v>9.4075000000000006</v>
      </c>
      <c r="AX6" s="19">
        <f t="shared" si="23"/>
        <v>80.171713412934523</v>
      </c>
      <c r="AY6" s="19">
        <f t="shared" si="24"/>
        <v>80.856037932832493</v>
      </c>
      <c r="AZ6" s="19">
        <f t="shared" si="25"/>
        <v>0</v>
      </c>
      <c r="BA6" s="19">
        <f t="shared" si="26"/>
        <v>0.59061744000000005</v>
      </c>
      <c r="BB6" s="19">
        <f t="shared" si="27"/>
        <v>0.58589250048000008</v>
      </c>
      <c r="BC6" s="19">
        <f t="shared" si="28"/>
        <v>30.922032717746841</v>
      </c>
      <c r="BD6" s="19">
        <f>AE6*(PI()*K6*L6)*(C6/2)</f>
        <v>9.4458948119356942E-2</v>
      </c>
    </row>
    <row r="7" spans="1:56" x14ac:dyDescent="0.25">
      <c r="C7" s="20">
        <v>30.9773</v>
      </c>
      <c r="D7" s="20">
        <f t="shared" si="2"/>
        <v>269.02269999999999</v>
      </c>
      <c r="E7" s="19">
        <v>1</v>
      </c>
      <c r="F7" s="19">
        <f t="shared" si="3"/>
        <v>7.882781981981982E-3</v>
      </c>
      <c r="G7" s="19">
        <f t="shared" si="4"/>
        <v>28.378015135135136</v>
      </c>
      <c r="H7" s="19">
        <v>0.224</v>
      </c>
      <c r="I7" s="20">
        <v>2.9786999999999999</v>
      </c>
      <c r="K7" s="19">
        <f t="shared" si="5"/>
        <v>2.24E-2</v>
      </c>
      <c r="L7" s="19">
        <f t="shared" si="6"/>
        <v>0.1</v>
      </c>
      <c r="M7" s="19">
        <f t="shared" si="7"/>
        <v>0.19924754697496314</v>
      </c>
      <c r="N7" s="19">
        <f t="shared" si="8"/>
        <v>0.19531000000000001</v>
      </c>
      <c r="P7" s="19">
        <f t="shared" si="9"/>
        <v>5.0000000000000001E-4</v>
      </c>
      <c r="Q7" s="19">
        <f t="shared" si="10"/>
        <v>7.882781981981982E-3</v>
      </c>
      <c r="R7" s="19">
        <f t="shared" si="11"/>
        <v>305.652637116611</v>
      </c>
      <c r="S7" s="19">
        <f t="shared" si="12"/>
        <v>300.7790952291864</v>
      </c>
      <c r="T7" s="19">
        <f t="shared" si="13"/>
        <v>1.516987128983601</v>
      </c>
      <c r="U7" s="19">
        <f t="shared" si="14"/>
        <v>1.4968003408191635</v>
      </c>
      <c r="V7" s="19">
        <v>3885</v>
      </c>
      <c r="X7" s="19">
        <v>0.5</v>
      </c>
      <c r="Y7" s="19">
        <f t="shared" si="15"/>
        <v>5.4061970738596268E-2</v>
      </c>
      <c r="AB7" s="19">
        <f>[1]!HeatTransferArea(K7,L7,0.36,P7)</f>
        <v>0.30265450173412117</v>
      </c>
      <c r="AC7" s="19">
        <f>[1]!Convection(K7,Q7,1000,9*10^-4,P7,0.6,0.36,7)</f>
        <v>20227.030211143698</v>
      </c>
      <c r="AD7" s="19">
        <f t="shared" si="16"/>
        <v>12.871897794903875</v>
      </c>
      <c r="AE7" s="19">
        <f t="shared" si="17"/>
        <v>1279.5774023589292</v>
      </c>
      <c r="AF7" s="19">
        <f>V7*Q7/(2*E7*R7*N7)</f>
        <v>0.25650032252163829</v>
      </c>
      <c r="AL7" s="19">
        <f>AC7*AB7/(R7*N7*F7)</f>
        <v>13009.096006878834</v>
      </c>
      <c r="AM7" s="19">
        <f t="shared" si="18"/>
        <v>20.695679413759922</v>
      </c>
      <c r="AP7" s="19">
        <f t="shared" si="19"/>
        <v>2.9786999999999999</v>
      </c>
      <c r="AQ7" s="19">
        <v>0.98750000000000004</v>
      </c>
      <c r="AT7" s="19">
        <f>AC7*AB7/(Q7*V7)</f>
        <v>199.89812604669785</v>
      </c>
      <c r="AU7" s="19">
        <f t="shared" si="20"/>
        <v>30.624607999999998</v>
      </c>
      <c r="AV7" s="19">
        <f t="shared" si="21"/>
        <v>117.4903301784248</v>
      </c>
      <c r="AW7" s="19">
        <f t="shared" si="22"/>
        <v>2.9786999999999999</v>
      </c>
      <c r="AX7" s="19">
        <f t="shared" si="23"/>
        <v>89.354514725778401</v>
      </c>
      <c r="AY7" s="19">
        <f t="shared" si="24"/>
        <v>89.115659330351988</v>
      </c>
      <c r="AZ7" s="19">
        <f t="shared" si="25"/>
        <v>0</v>
      </c>
      <c r="BA7" s="19">
        <f t="shared" si="26"/>
        <v>948.66766939839999</v>
      </c>
      <c r="BB7" s="19">
        <f t="shared" si="27"/>
        <v>936.80932353091998</v>
      </c>
      <c r="BC7" s="19">
        <f t="shared" si="28"/>
        <v>46.457136166168219</v>
      </c>
      <c r="BD7" s="19">
        <f>AE7*(PI()*K7*L7)*(C7/2)</f>
        <v>139.46910655609148</v>
      </c>
    </row>
    <row r="8" spans="1:56" x14ac:dyDescent="0.25">
      <c r="C8" s="20">
        <v>26.039100000000001</v>
      </c>
      <c r="D8" s="20">
        <f t="shared" si="2"/>
        <v>273.96089999999998</v>
      </c>
      <c r="E8" s="19">
        <v>1</v>
      </c>
      <c r="F8" s="19">
        <f t="shared" si="3"/>
        <v>7.882781981981982E-3</v>
      </c>
      <c r="G8" s="19">
        <f t="shared" si="4"/>
        <v>28.378015135135136</v>
      </c>
      <c r="H8" s="19">
        <v>0.224</v>
      </c>
      <c r="I8" s="20">
        <v>5.8230000000000004</v>
      </c>
      <c r="K8" s="19">
        <f t="shared" si="5"/>
        <v>2.24E-2</v>
      </c>
      <c r="L8" s="19">
        <f t="shared" si="6"/>
        <v>0.1</v>
      </c>
      <c r="M8" s="19">
        <f t="shared" si="7"/>
        <v>0.19924754697496314</v>
      </c>
      <c r="N8" s="19">
        <f t="shared" si="8"/>
        <v>0.19531000000000001</v>
      </c>
      <c r="P8" s="19">
        <f t="shared" si="9"/>
        <v>5.0000000000000001E-4</v>
      </c>
      <c r="Q8" s="19">
        <f t="shared" si="10"/>
        <v>7.882781981981982E-3</v>
      </c>
      <c r="R8" s="19">
        <f t="shared" si="11"/>
        <v>305.30283382348716</v>
      </c>
      <c r="S8" s="19">
        <f t="shared" si="12"/>
        <v>299.69400266429443</v>
      </c>
      <c r="T8" s="19">
        <f t="shared" si="13"/>
        <v>1.6856622911800514</v>
      </c>
      <c r="U8" s="19">
        <f t="shared" si="14"/>
        <v>1.6506577169768661</v>
      </c>
      <c r="V8" s="19">
        <v>3885</v>
      </c>
      <c r="X8" s="19">
        <v>0.5</v>
      </c>
      <c r="Y8" s="19">
        <f t="shared" si="15"/>
        <v>5.4061970738596268E-2</v>
      </c>
      <c r="AB8" s="19">
        <f>[1]!HeatTransferArea(K8,L8,0.36,P8)</f>
        <v>0.30265450173412117</v>
      </c>
      <c r="AC8" s="19">
        <f>[1]!Convection(K8,Q8,1000,9*10^-4,P8,0.6,0.36,7)</f>
        <v>20227.030211143698</v>
      </c>
      <c r="AD8" s="19">
        <f t="shared" si="16"/>
        <v>12.871897794903875</v>
      </c>
      <c r="AE8" s="19">
        <f t="shared" si="17"/>
        <v>1279.5774023589292</v>
      </c>
      <c r="AF8" s="19">
        <f>V8*Q8/(2*E8*R8*N8)</f>
        <v>0.25679420992642166</v>
      </c>
      <c r="AL8" s="19">
        <f>AC8*AB8/(R8*N8*F8)</f>
        <v>13024.001288191752</v>
      </c>
      <c r="AM8" s="19">
        <f t="shared" si="18"/>
        <v>15.774984560511971</v>
      </c>
      <c r="AP8" s="19">
        <f t="shared" si="19"/>
        <v>5.8230000000000004</v>
      </c>
      <c r="AQ8" s="19">
        <v>0.98750000000000004</v>
      </c>
      <c r="AT8" s="19">
        <f>AC8*AB8/(Q8*V8)</f>
        <v>199.89812604669785</v>
      </c>
      <c r="AU8" s="19">
        <f t="shared" si="20"/>
        <v>30.624607999999998</v>
      </c>
      <c r="AV8" s="19">
        <f t="shared" si="21"/>
        <v>117.06647132072669</v>
      </c>
      <c r="AW8" s="19">
        <f t="shared" si="22"/>
        <v>5.8230000000000004</v>
      </c>
      <c r="AX8" s="19">
        <f t="shared" si="23"/>
        <v>98.426567988187102</v>
      </c>
      <c r="AY8" s="19">
        <f t="shared" si="24"/>
        <v>98.667268133429971</v>
      </c>
      <c r="AZ8" s="19">
        <f t="shared" si="25"/>
        <v>0</v>
      </c>
      <c r="BA8" s="19">
        <f t="shared" si="26"/>
        <v>797.43723017280001</v>
      </c>
      <c r="BB8" s="19">
        <f t="shared" si="27"/>
        <v>787.46926479564002</v>
      </c>
      <c r="BC8" s="19">
        <f t="shared" si="28"/>
        <v>51.62274688777093</v>
      </c>
      <c r="BD8" s="19">
        <f>AE8*(PI()*K8*L8)*(C8/2)</f>
        <v>117.23584729865811</v>
      </c>
    </row>
    <row r="9" spans="1:56" x14ac:dyDescent="0.25">
      <c r="C9" s="20">
        <v>22.184200000000001</v>
      </c>
      <c r="D9" s="20">
        <f t="shared" si="2"/>
        <v>277.81580000000002</v>
      </c>
      <c r="E9" s="19">
        <v>1</v>
      </c>
      <c r="F9" s="19">
        <f t="shared" si="3"/>
        <v>7.882781981981982E-3</v>
      </c>
      <c r="G9" s="19">
        <f t="shared" si="4"/>
        <v>28.378015135135136</v>
      </c>
      <c r="H9" s="19">
        <v>0.224</v>
      </c>
      <c r="I9" s="20">
        <v>8.2523999999999997</v>
      </c>
      <c r="K9" s="19">
        <f t="shared" si="5"/>
        <v>2.24E-2</v>
      </c>
      <c r="L9" s="19">
        <f t="shared" si="6"/>
        <v>0.1</v>
      </c>
      <c r="M9" s="19">
        <f t="shared" si="7"/>
        <v>0.19924754697496314</v>
      </c>
      <c r="N9" s="19">
        <f t="shared" si="8"/>
        <v>0.19531000000000001</v>
      </c>
      <c r="P9" s="19">
        <f t="shared" si="9"/>
        <v>5.0000000000000001E-4</v>
      </c>
      <c r="Q9" s="19">
        <f t="shared" si="10"/>
        <v>7.882781981981982E-3</v>
      </c>
      <c r="R9" s="19">
        <f t="shared" si="11"/>
        <v>301.66682661417872</v>
      </c>
      <c r="S9" s="19">
        <f t="shared" si="12"/>
        <v>298.02916329358504</v>
      </c>
      <c r="T9" s="19">
        <f t="shared" si="13"/>
        <v>1.8390706709615188</v>
      </c>
      <c r="U9" s="19">
        <f t="shared" si="14"/>
        <v>1.8036451330738146</v>
      </c>
      <c r="V9" s="19">
        <v>3885</v>
      </c>
      <c r="X9" s="19">
        <v>0.5</v>
      </c>
      <c r="Y9" s="19">
        <f t="shared" si="15"/>
        <v>5.4061970738596268E-2</v>
      </c>
      <c r="AB9" s="19">
        <f>[1]!HeatTransferArea(K9,L9,0.36,P9)</f>
        <v>0.30265450173412117</v>
      </c>
      <c r="AC9" s="19">
        <f>[1]!Convection(K9,Q9,1000,9*10^-4,P9,0.6,0.36,7)</f>
        <v>20227.030211143698</v>
      </c>
      <c r="AD9" s="19">
        <f t="shared" si="16"/>
        <v>12.871897794903875</v>
      </c>
      <c r="AE9" s="19">
        <f t="shared" si="17"/>
        <v>1279.5774023589292</v>
      </c>
      <c r="AF9" s="19">
        <f>V9*Q9/(2*E9*R9*N9)</f>
        <v>0.25988936496577675</v>
      </c>
      <c r="AL9" s="19">
        <f>AC9*AB9/(R9*N9*F9)</f>
        <v>13180.980307427677</v>
      </c>
      <c r="AM9" s="19">
        <f t="shared" si="18"/>
        <v>12.299647859328717</v>
      </c>
      <c r="AP9" s="19">
        <f t="shared" si="19"/>
        <v>8.2523999999999997</v>
      </c>
      <c r="AQ9" s="19">
        <v>0.98750000000000004</v>
      </c>
      <c r="AT9" s="19">
        <f>AC9*AB9/(Q9*V9)</f>
        <v>199.89812604669785</v>
      </c>
      <c r="AU9" s="19">
        <f t="shared" si="20"/>
        <v>30.624607999999998</v>
      </c>
      <c r="AV9" s="19">
        <f t="shared" si="21"/>
        <v>116.4161517657402</v>
      </c>
      <c r="AW9" s="19">
        <f t="shared" si="22"/>
        <v>8.2523999999999997</v>
      </c>
      <c r="AX9" s="19">
        <f t="shared" si="23"/>
        <v>106.2681521784608</v>
      </c>
      <c r="AY9" s="19">
        <f t="shared" si="24"/>
        <v>107.04876516928891</v>
      </c>
      <c r="AZ9" s="19">
        <f t="shared" si="25"/>
        <v>0</v>
      </c>
      <c r="BA9" s="19">
        <f t="shared" si="26"/>
        <v>679.38242879359996</v>
      </c>
      <c r="BB9" s="19">
        <f t="shared" si="27"/>
        <v>670.89014843368</v>
      </c>
      <c r="BC9" s="19">
        <f t="shared" si="28"/>
        <v>56.320818382493492</v>
      </c>
      <c r="BD9" s="19">
        <f>AE9*(PI()*K9*L9)*(C9/2)</f>
        <v>99.879929937781682</v>
      </c>
    </row>
    <row r="10" spans="1:56" x14ac:dyDescent="0.25">
      <c r="C10" s="20">
        <v>11.769500000000001</v>
      </c>
      <c r="D10" s="20">
        <f t="shared" si="2"/>
        <v>288.23050000000001</v>
      </c>
      <c r="E10" s="19">
        <v>1</v>
      </c>
      <c r="F10" s="19">
        <f t="shared" si="3"/>
        <v>7.882781981981982E-3</v>
      </c>
      <c r="G10" s="19">
        <f t="shared" si="4"/>
        <v>28.378015135135136</v>
      </c>
      <c r="H10" s="19">
        <v>0.224</v>
      </c>
      <c r="I10" s="20">
        <v>12.612299999999999</v>
      </c>
      <c r="K10" s="19">
        <f t="shared" si="5"/>
        <v>2.24E-2</v>
      </c>
      <c r="L10" s="19">
        <f t="shared" si="6"/>
        <v>0.1</v>
      </c>
      <c r="M10" s="19">
        <f t="shared" si="7"/>
        <v>0.19924754697496314</v>
      </c>
      <c r="N10" s="19">
        <f t="shared" si="8"/>
        <v>0.19531000000000001</v>
      </c>
      <c r="P10" s="19">
        <f t="shared" si="9"/>
        <v>5.0000000000000001E-4</v>
      </c>
      <c r="Q10" s="19">
        <f t="shared" si="10"/>
        <v>7.882781981981982E-3</v>
      </c>
      <c r="R10" s="19">
        <f t="shared" si="11"/>
        <v>269.30275353323668</v>
      </c>
      <c r="S10" s="19">
        <f t="shared" si="12"/>
        <v>289.9458612937508</v>
      </c>
      <c r="T10" s="19">
        <f t="shared" si="13"/>
        <v>2.0081717054708861</v>
      </c>
      <c r="U10" s="19">
        <f t="shared" si="14"/>
        <v>2.1037756739281122</v>
      </c>
      <c r="V10" s="19">
        <v>3885</v>
      </c>
      <c r="X10" s="19">
        <v>0.5</v>
      </c>
      <c r="Y10" s="19">
        <f t="shared" si="15"/>
        <v>5.4061970738596268E-2</v>
      </c>
      <c r="AB10" s="19">
        <f>[1]!HeatTransferArea(K10,L10,0.36,P10)</f>
        <v>0.30265450173412117</v>
      </c>
      <c r="AC10" s="19">
        <f>[1]!Convection(K10,Q10,1000,9*10^-4,P10,0.6,0.36,7)</f>
        <v>20227.030211143698</v>
      </c>
      <c r="AD10" s="19">
        <f t="shared" si="16"/>
        <v>12.871897794903875</v>
      </c>
      <c r="AE10" s="19">
        <f t="shared" si="17"/>
        <v>1279.5774023589292</v>
      </c>
      <c r="AF10" s="19">
        <f>V10*Q10/(2*E10*R10*N10)</f>
        <v>0.29112216258986023</v>
      </c>
      <c r="AL10" s="19">
        <f>AC10*AB10/(R10*N10*F10)</f>
        <v>14765.034701046783</v>
      </c>
      <c r="AM10" s="19">
        <f t="shared" si="18"/>
        <v>5.5944652967796298</v>
      </c>
      <c r="AP10" s="19">
        <f t="shared" si="19"/>
        <v>12.612299999999999</v>
      </c>
      <c r="AQ10" s="19">
        <v>0.98740000000000006</v>
      </c>
      <c r="AT10" s="19">
        <f>AC10*AB10/(Q10*V10)</f>
        <v>199.89812604669785</v>
      </c>
      <c r="AU10" s="19">
        <f t="shared" si="20"/>
        <v>30.624607999999998</v>
      </c>
      <c r="AV10" s="19">
        <f t="shared" si="21"/>
        <v>113.25865233856494</v>
      </c>
      <c r="AW10" s="19">
        <f t="shared" si="22"/>
        <v>12.612299999999999</v>
      </c>
      <c r="AX10" s="19">
        <f t="shared" si="23"/>
        <v>110.65338475235043</v>
      </c>
      <c r="AY10" s="19">
        <f t="shared" si="24"/>
        <v>113.72141051303507</v>
      </c>
      <c r="AZ10" s="19">
        <f t="shared" si="25"/>
        <v>0</v>
      </c>
      <c r="BA10" s="19">
        <f t="shared" si="26"/>
        <v>360.436323856</v>
      </c>
      <c r="BB10" s="19">
        <f t="shared" si="27"/>
        <v>355.89482617541444</v>
      </c>
      <c r="BC10" s="19">
        <f t="shared" si="28"/>
        <v>61.499471276737339</v>
      </c>
      <c r="BD10" s="19">
        <f>AE10*(PI()*K10*L10)*(C10/2)</f>
        <v>52.989823180584452</v>
      </c>
    </row>
    <row r="11" spans="1:56" x14ac:dyDescent="0.25">
      <c r="C11" s="20">
        <v>4.53E-2</v>
      </c>
      <c r="D11" s="20">
        <f t="shared" si="2"/>
        <v>299.9547</v>
      </c>
      <c r="E11" s="19">
        <v>1</v>
      </c>
      <c r="F11" s="19">
        <f t="shared" si="3"/>
        <v>7.882781981981982E-3</v>
      </c>
      <c r="G11" s="19">
        <f t="shared" si="4"/>
        <v>28.378015135135136</v>
      </c>
      <c r="H11" s="19">
        <v>0.224</v>
      </c>
      <c r="I11" s="20">
        <v>14.4017</v>
      </c>
      <c r="K11" s="19">
        <f t="shared" si="5"/>
        <v>2.24E-2</v>
      </c>
      <c r="L11" s="19">
        <f t="shared" si="6"/>
        <v>0.1</v>
      </c>
      <c r="M11" s="19">
        <f t="shared" si="7"/>
        <v>0.19924754697496314</v>
      </c>
      <c r="N11" s="19">
        <f t="shared" si="8"/>
        <v>0.19531000000000001</v>
      </c>
      <c r="P11" s="19">
        <f t="shared" si="9"/>
        <v>5.0000000000000001E-4</v>
      </c>
      <c r="Q11" s="19">
        <f t="shared" si="10"/>
        <v>7.882781981981982E-3</v>
      </c>
      <c r="R11" s="19">
        <f t="shared" si="11"/>
        <v>251.14726416673511</v>
      </c>
      <c r="S11" s="19">
        <f t="shared" si="12"/>
        <v>274.58405131820291</v>
      </c>
      <c r="T11" s="19">
        <f t="shared" si="13"/>
        <v>1.5089288364251843</v>
      </c>
      <c r="U11" s="19">
        <f t="shared" si="14"/>
        <v>1.6356586189533573</v>
      </c>
      <c r="V11" s="19">
        <v>3885</v>
      </c>
      <c r="X11" s="19">
        <v>0.5</v>
      </c>
      <c r="Y11" s="19">
        <f t="shared" si="15"/>
        <v>5.4061970738596268E-2</v>
      </c>
      <c r="AB11" s="19">
        <f>[1]!HeatTransferArea(K11,L11,0.36,P11)</f>
        <v>0.30265450173412117</v>
      </c>
      <c r="AC11" s="19">
        <f>[1]!Convection(K11,Q11,1000,9*10^-4,P11,0.6,0.36,7)</f>
        <v>20227.030211143698</v>
      </c>
      <c r="AD11" s="19">
        <f t="shared" si="16"/>
        <v>12.871897794903875</v>
      </c>
      <c r="AE11" s="19">
        <f t="shared" si="17"/>
        <v>1279.5774023589292</v>
      </c>
      <c r="AF11" s="19">
        <f>V11*Q11/(2*E11*R11*N11)</f>
        <v>0.31216744590118534</v>
      </c>
      <c r="AL11" s="19">
        <f>AC11*AB11/(R11*N11*F11)</f>
        <v>15832.402213093079</v>
      </c>
      <c r="AM11" s="19">
        <f t="shared" si="18"/>
        <v>2.7695265671627157E-2</v>
      </c>
      <c r="AP11" s="19">
        <f t="shared" si="19"/>
        <v>14.4017</v>
      </c>
      <c r="AQ11" s="19">
        <v>0.98719999999999997</v>
      </c>
      <c r="AT11" s="19">
        <f>AC11*AB11/(Q11*V11)</f>
        <v>199.89812604669785</v>
      </c>
      <c r="AU11" s="19">
        <f t="shared" si="20"/>
        <v>30.624607999999998</v>
      </c>
      <c r="AV11" s="19">
        <f t="shared" si="21"/>
        <v>107.25802212591643</v>
      </c>
      <c r="AW11" s="19">
        <f t="shared" si="22"/>
        <v>14.4017</v>
      </c>
      <c r="AX11" s="19">
        <f t="shared" si="23"/>
        <v>80.231626783921683</v>
      </c>
      <c r="AY11" s="19">
        <f t="shared" si="24"/>
        <v>80.922361261862875</v>
      </c>
      <c r="AZ11" s="19">
        <f t="shared" si="25"/>
        <v>0</v>
      </c>
      <c r="BA11" s="19">
        <f t="shared" si="26"/>
        <v>1.3872947423999999</v>
      </c>
      <c r="BB11" s="19">
        <f t="shared" si="27"/>
        <v>1.3695373696972799</v>
      </c>
      <c r="BC11" s="19">
        <f t="shared" si="28"/>
        <v>46.210354115417388</v>
      </c>
      <c r="BD11" s="19">
        <f>AE11*(PI()*K11*L11)*(C11/2)</f>
        <v>0.2039542028191916</v>
      </c>
    </row>
    <row r="12" spans="1:56" x14ac:dyDescent="0.25">
      <c r="C12" s="20">
        <v>30.225899999999999</v>
      </c>
      <c r="D12" s="20">
        <f t="shared" si="2"/>
        <v>269.77409999999998</v>
      </c>
      <c r="E12" s="19">
        <v>1</v>
      </c>
      <c r="F12" s="19">
        <f t="shared" si="3"/>
        <v>1.0522106306306307E-2</v>
      </c>
      <c r="G12" s="19">
        <f t="shared" si="4"/>
        <v>37.879582702702706</v>
      </c>
      <c r="H12" s="19">
        <v>0.29899999999999999</v>
      </c>
      <c r="I12" s="20">
        <v>3.5430999999999999</v>
      </c>
      <c r="K12" s="19">
        <f t="shared" si="5"/>
        <v>2.24E-2</v>
      </c>
      <c r="L12" s="19">
        <f t="shared" si="6"/>
        <v>0.1</v>
      </c>
      <c r="M12" s="19">
        <f t="shared" si="7"/>
        <v>0.19924754697496314</v>
      </c>
      <c r="N12" s="19">
        <f t="shared" si="8"/>
        <v>0.19531000000000001</v>
      </c>
      <c r="P12" s="19">
        <f t="shared" si="9"/>
        <v>5.0000000000000001E-4</v>
      </c>
      <c r="Q12" s="19">
        <f t="shared" si="10"/>
        <v>1.0522106306306307E-2</v>
      </c>
      <c r="R12" s="19">
        <f t="shared" si="11"/>
        <v>305.67222641594708</v>
      </c>
      <c r="S12" s="19">
        <f t="shared" si="12"/>
        <v>300.68988602706577</v>
      </c>
      <c r="T12" s="19">
        <f t="shared" si="13"/>
        <v>1.536399100034032</v>
      </c>
      <c r="U12" s="19">
        <f t="shared" si="14"/>
        <v>1.5148787105893007</v>
      </c>
      <c r="V12" s="19">
        <v>3885</v>
      </c>
      <c r="X12" s="19">
        <v>0.5</v>
      </c>
      <c r="Y12" s="19">
        <f t="shared" si="15"/>
        <v>7.2163077012679835E-2</v>
      </c>
      <c r="AB12" s="19">
        <f>[1]!HeatTransferArea(K12,L12,0.36,P12)</f>
        <v>0.30265450173412117</v>
      </c>
      <c r="AC12" s="19">
        <f>[1]!Convection(K12,Q12,1000,9*10^-4,P12,0.6,0.36,7)</f>
        <v>20370.88891475011</v>
      </c>
      <c r="AD12" s="19">
        <f t="shared" si="16"/>
        <v>17.181685003019009</v>
      </c>
      <c r="AE12" s="19">
        <f t="shared" si="17"/>
        <v>1607.4995722362653</v>
      </c>
      <c r="AF12" s="19">
        <f>V12*Q12/(2*E12*R12*N12)</f>
        <v>0.3423601850486615</v>
      </c>
      <c r="AL12" s="19">
        <f>AC12*AB12/(R12*N12*F12)</f>
        <v>9814.6309323580663</v>
      </c>
      <c r="AM12" s="19">
        <f t="shared" si="18"/>
        <v>19.952686501377968</v>
      </c>
      <c r="AP12" s="19">
        <f t="shared" si="19"/>
        <v>3.5430999999999999</v>
      </c>
      <c r="AQ12" s="19">
        <v>0.98229999999999995</v>
      </c>
      <c r="AT12" s="19">
        <f>AC12*AB12/(Q12*V12)</f>
        <v>150.82155364058374</v>
      </c>
      <c r="AU12" s="19">
        <f t="shared" si="20"/>
        <v>40.878382999999999</v>
      </c>
      <c r="AV12" s="19">
        <f t="shared" si="21"/>
        <v>117.45548327989243</v>
      </c>
      <c r="AW12" s="19">
        <f t="shared" si="22"/>
        <v>3.5430999999999999</v>
      </c>
      <c r="AX12" s="19">
        <f t="shared" si="23"/>
        <v>90.439535370057328</v>
      </c>
      <c r="AY12" s="19">
        <f t="shared" si="24"/>
        <v>90.229249402644513</v>
      </c>
      <c r="AZ12" s="19">
        <f t="shared" si="25"/>
        <v>0</v>
      </c>
      <c r="BA12" s="19">
        <f t="shared" si="26"/>
        <v>1235.5859167197</v>
      </c>
      <c r="BB12" s="19">
        <f t="shared" si="27"/>
        <v>1213.7160459937613</v>
      </c>
      <c r="BC12" s="19">
        <f t="shared" si="28"/>
        <v>62.805510852046474</v>
      </c>
      <c r="BD12" s="19">
        <f>AE12*(PI()*K12*L12)*(C12/2)</f>
        <v>170.96137519112355</v>
      </c>
    </row>
    <row r="13" spans="1:56" x14ac:dyDescent="0.25">
      <c r="C13" s="20">
        <v>26.928699999999999</v>
      </c>
      <c r="D13" s="20">
        <f t="shared" si="2"/>
        <v>273.07130000000001</v>
      </c>
      <c r="E13" s="19">
        <v>1</v>
      </c>
      <c r="F13" s="19">
        <f t="shared" si="3"/>
        <v>1.0522106306306307E-2</v>
      </c>
      <c r="G13" s="19">
        <f t="shared" si="4"/>
        <v>37.879582702702706</v>
      </c>
      <c r="H13" s="19">
        <v>0.29899999999999999</v>
      </c>
      <c r="I13" s="21">
        <v>6.1271000000000004</v>
      </c>
      <c r="K13" s="19">
        <f t="shared" si="5"/>
        <v>2.24E-2</v>
      </c>
      <c r="L13" s="19">
        <f t="shared" si="6"/>
        <v>0.1</v>
      </c>
      <c r="M13" s="19">
        <f t="shared" si="7"/>
        <v>0.19924754697496314</v>
      </c>
      <c r="N13" s="19">
        <f t="shared" si="8"/>
        <v>0.19531000000000001</v>
      </c>
      <c r="P13" s="19">
        <f t="shared" si="9"/>
        <v>5.0000000000000001E-4</v>
      </c>
      <c r="Q13" s="19">
        <f t="shared" si="10"/>
        <v>1.0522106306306307E-2</v>
      </c>
      <c r="R13" s="19">
        <f t="shared" si="11"/>
        <v>305.58207833394408</v>
      </c>
      <c r="S13" s="19">
        <f t="shared" si="12"/>
        <v>299.97637119878368</v>
      </c>
      <c r="T13" s="19">
        <f t="shared" si="13"/>
        <v>1.6502519367568311</v>
      </c>
      <c r="U13" s="19">
        <f t="shared" si="14"/>
        <v>1.6179063952192791</v>
      </c>
      <c r="V13" s="19">
        <v>3885</v>
      </c>
      <c r="X13" s="19">
        <v>0.5</v>
      </c>
      <c r="Y13" s="19">
        <f t="shared" si="15"/>
        <v>7.2163077012679835E-2</v>
      </c>
      <c r="AB13" s="19">
        <f>[1]!HeatTransferArea(K13,L13,0.36,P13)</f>
        <v>0.30265450173412117</v>
      </c>
      <c r="AC13" s="19">
        <f>[1]!Convection(K13,Q13,1000,9*10^-4,P13,0.6,0.36,7)</f>
        <v>20370.88891475011</v>
      </c>
      <c r="AD13" s="19">
        <f t="shared" si="16"/>
        <v>17.181685003019009</v>
      </c>
      <c r="AE13" s="19">
        <f t="shared" si="17"/>
        <v>1607.4995722362653</v>
      </c>
      <c r="AF13" s="19">
        <f>V13*Q13/(2*E13*R13*N13)</f>
        <v>0.34246118283689758</v>
      </c>
      <c r="AL13" s="19">
        <f>AC13*AB13/(R13*N13*F13)</f>
        <v>9817.5262924490216</v>
      </c>
      <c r="AM13" s="19">
        <f t="shared" si="18"/>
        <v>16.644164384028088</v>
      </c>
      <c r="AP13" s="19">
        <f t="shared" si="19"/>
        <v>6.1271000000000004</v>
      </c>
      <c r="AQ13" s="19">
        <v>0.98229999999999995</v>
      </c>
      <c r="AT13" s="19">
        <f>AC13*AB13/(Q13*V13)</f>
        <v>150.82155364058374</v>
      </c>
      <c r="AU13" s="19">
        <f t="shared" si="20"/>
        <v>40.878382999999999</v>
      </c>
      <c r="AV13" s="19">
        <f t="shared" si="21"/>
        <v>117.17677011766889</v>
      </c>
      <c r="AW13" s="19">
        <f t="shared" si="22"/>
        <v>6.1271000000000004</v>
      </c>
      <c r="AX13" s="19">
        <f t="shared" si="23"/>
        <v>96.561888757801228</v>
      </c>
      <c r="AY13" s="19">
        <f t="shared" si="24"/>
        <v>96.685595914796536</v>
      </c>
      <c r="AZ13" s="19">
        <f t="shared" si="25"/>
        <v>0</v>
      </c>
      <c r="BA13" s="19">
        <f t="shared" si="26"/>
        <v>1100.8017122920999</v>
      </c>
      <c r="BB13" s="19">
        <f t="shared" si="27"/>
        <v>1081.3175219845295</v>
      </c>
      <c r="BC13" s="19">
        <f t="shared" si="28"/>
        <v>67.459630717237516</v>
      </c>
      <c r="BD13" s="19">
        <f>AE13*(PI()*K13*L13)*(C13/2)</f>
        <v>152.31201003474533</v>
      </c>
    </row>
    <row r="14" spans="1:56" x14ac:dyDescent="0.25">
      <c r="C14" s="20">
        <v>23.069900000000001</v>
      </c>
      <c r="D14" s="20">
        <f t="shared" si="2"/>
        <v>276.93009999999998</v>
      </c>
      <c r="E14" s="19">
        <v>1</v>
      </c>
      <c r="F14" s="19">
        <f t="shared" si="3"/>
        <v>1.0522106306306307E-2</v>
      </c>
      <c r="G14" s="19">
        <f t="shared" si="4"/>
        <v>37.879582702702706</v>
      </c>
      <c r="H14" s="19">
        <v>0.29899999999999999</v>
      </c>
      <c r="I14" s="20">
        <v>9.0701000000000001</v>
      </c>
      <c r="K14" s="19">
        <f t="shared" si="5"/>
        <v>2.24E-2</v>
      </c>
      <c r="L14" s="19">
        <f t="shared" si="6"/>
        <v>0.1</v>
      </c>
      <c r="M14" s="19">
        <f t="shared" si="7"/>
        <v>0.19924754697496314</v>
      </c>
      <c r="N14" s="19">
        <f t="shared" si="8"/>
        <v>0.19531000000000001</v>
      </c>
      <c r="P14" s="19">
        <f t="shared" si="9"/>
        <v>5.0000000000000001E-4</v>
      </c>
      <c r="Q14" s="19">
        <f t="shared" si="10"/>
        <v>1.0522106306306307E-2</v>
      </c>
      <c r="R14" s="19">
        <f t="shared" si="11"/>
        <v>302.9055995028466</v>
      </c>
      <c r="S14" s="19">
        <f t="shared" si="12"/>
        <v>298.47512286481992</v>
      </c>
      <c r="T14" s="19">
        <f t="shared" si="13"/>
        <v>1.8052315881213872</v>
      </c>
      <c r="U14" s="19">
        <f t="shared" si="14"/>
        <v>1.7678185352172022</v>
      </c>
      <c r="V14" s="19">
        <v>3885</v>
      </c>
      <c r="X14" s="19">
        <v>0.5</v>
      </c>
      <c r="Y14" s="19">
        <f t="shared" si="15"/>
        <v>7.2163077012679835E-2</v>
      </c>
      <c r="AB14" s="19">
        <f>[1]!HeatTransferArea(K14,L14,0.36,P14)</f>
        <v>0.30265450173412117</v>
      </c>
      <c r="AC14" s="19">
        <f>[1]!Convection(K14,Q14,1000,9*10^-4,P14,0.6,0.36,7)</f>
        <v>20370.88891475011</v>
      </c>
      <c r="AD14" s="19">
        <f t="shared" si="16"/>
        <v>17.181685003019009</v>
      </c>
      <c r="AE14" s="19">
        <f t="shared" si="17"/>
        <v>1607.4995722362653</v>
      </c>
      <c r="AF14" s="19">
        <f>V14*Q14/(2*E14*R14*N14)</f>
        <v>0.34548717544924928</v>
      </c>
      <c r="AL14" s="19">
        <f>AC14*AB14/(R14*N14*F14)</f>
        <v>9904.2741153305069</v>
      </c>
      <c r="AM14" s="19">
        <f t="shared" si="18"/>
        <v>13.049925396989645</v>
      </c>
      <c r="AP14" s="19">
        <f t="shared" si="19"/>
        <v>9.0701000000000001</v>
      </c>
      <c r="AQ14" s="19">
        <v>0.98229999999999995</v>
      </c>
      <c r="AT14" s="19">
        <f>AC14*AB14/(Q14*V14)</f>
        <v>150.82155364058374</v>
      </c>
      <c r="AU14" s="19">
        <f t="shared" si="20"/>
        <v>40.878382999999999</v>
      </c>
      <c r="AV14" s="19">
        <f t="shared" si="21"/>
        <v>116.59035249345597</v>
      </c>
      <c r="AW14" s="19">
        <f t="shared" si="22"/>
        <v>9.0701000000000001</v>
      </c>
      <c r="AX14" s="19">
        <f t="shared" si="23"/>
        <v>104.58501543962998</v>
      </c>
      <c r="AY14" s="19">
        <f t="shared" si="24"/>
        <v>105.23629359569692</v>
      </c>
      <c r="AZ14" s="19">
        <f t="shared" si="25"/>
        <v>0</v>
      </c>
      <c r="BA14" s="19">
        <f t="shared" si="26"/>
        <v>943.06020797170004</v>
      </c>
      <c r="BB14" s="19">
        <f t="shared" si="27"/>
        <v>926.3680422906009</v>
      </c>
      <c r="BC14" s="19">
        <f t="shared" si="28"/>
        <v>73.794948262924308</v>
      </c>
      <c r="BD14" s="19">
        <f>AE14*(PI()*K14*L14)*(C14/2)</f>
        <v>130.48616681460936</v>
      </c>
    </row>
    <row r="15" spans="1:56" x14ac:dyDescent="0.25">
      <c r="C15" s="20">
        <v>15.045400000000001</v>
      </c>
      <c r="D15" s="20">
        <f t="shared" si="2"/>
        <v>284.95460000000003</v>
      </c>
      <c r="E15" s="19">
        <v>1</v>
      </c>
      <c r="F15" s="19">
        <f t="shared" si="3"/>
        <v>1.0522106306306307E-2</v>
      </c>
      <c r="G15" s="19">
        <f t="shared" si="4"/>
        <v>37.879582702702706</v>
      </c>
      <c r="H15" s="19">
        <v>0.29899999999999999</v>
      </c>
      <c r="I15" s="20">
        <v>13.973800000000001</v>
      </c>
      <c r="K15" s="19">
        <f t="shared" si="5"/>
        <v>2.24E-2</v>
      </c>
      <c r="L15" s="19">
        <f t="shared" si="6"/>
        <v>0.1</v>
      </c>
      <c r="M15" s="19">
        <f t="shared" si="7"/>
        <v>0.19924754697496314</v>
      </c>
      <c r="N15" s="19">
        <f t="shared" si="8"/>
        <v>0.19531000000000001</v>
      </c>
      <c r="P15" s="19">
        <f t="shared" si="9"/>
        <v>5.0000000000000001E-4</v>
      </c>
      <c r="Q15" s="19">
        <f t="shared" si="10"/>
        <v>1.0522106306306307E-2</v>
      </c>
      <c r="R15" s="19">
        <f t="shared" si="11"/>
        <v>282.23888148926198</v>
      </c>
      <c r="S15" s="19">
        <f t="shared" si="12"/>
        <v>293.0526387648531</v>
      </c>
      <c r="T15" s="19">
        <f t="shared" si="13"/>
        <v>2.0135944297944661</v>
      </c>
      <c r="U15" s="19">
        <f t="shared" si="14"/>
        <v>2.0503622474091117</v>
      </c>
      <c r="V15" s="19">
        <v>3885</v>
      </c>
      <c r="X15" s="19">
        <v>0.5</v>
      </c>
      <c r="Y15" s="19">
        <f t="shared" si="15"/>
        <v>7.2163077012679835E-2</v>
      </c>
      <c r="AB15" s="19">
        <f>[1]!HeatTransferArea(K15,L15,0.36,P15)</f>
        <v>0.30265450173412117</v>
      </c>
      <c r="AC15" s="19">
        <f>[1]!Convection(K15,Q15,1000,9*10^-4,P15,0.6,0.36,7)</f>
        <v>20370.88891475011</v>
      </c>
      <c r="AD15" s="19">
        <f t="shared" si="16"/>
        <v>17.181685003019009</v>
      </c>
      <c r="AE15" s="19">
        <f t="shared" si="17"/>
        <v>1607.4995722362653</v>
      </c>
      <c r="AF15" s="19">
        <f>V15*Q15/(2*E15*R15*N15)</f>
        <v>0.37078519957209188</v>
      </c>
      <c r="AL15" s="19">
        <f>AC15*AB15/(R15*N15*F15)</f>
        <v>10629.506723930424</v>
      </c>
      <c r="AM15" s="19">
        <f t="shared" si="18"/>
        <v>7.3379228568082251</v>
      </c>
      <c r="AP15" s="19">
        <f t="shared" si="19"/>
        <v>13.973800000000001</v>
      </c>
      <c r="AQ15" s="19">
        <v>0.98209999999999997</v>
      </c>
      <c r="AT15" s="19">
        <f>AC15*AB15/(Q15*V15)</f>
        <v>150.82155364058374</v>
      </c>
      <c r="AU15" s="19">
        <f t="shared" si="20"/>
        <v>40.878382999999999</v>
      </c>
      <c r="AV15" s="19">
        <f t="shared" si="21"/>
        <v>114.47222175432692</v>
      </c>
      <c r="AW15" s="19">
        <f t="shared" si="22"/>
        <v>13.973800000000001</v>
      </c>
      <c r="AX15" s="19">
        <f t="shared" si="23"/>
        <v>113.02432423820918</v>
      </c>
      <c r="AY15" s="19">
        <f t="shared" si="24"/>
        <v>115.2503140453548</v>
      </c>
      <c r="AZ15" s="19">
        <f t="shared" si="25"/>
        <v>0</v>
      </c>
      <c r="BA15" s="19">
        <f t="shared" si="26"/>
        <v>615.03162358819998</v>
      </c>
      <c r="BB15" s="19">
        <f t="shared" si="27"/>
        <v>604.02255752597114</v>
      </c>
      <c r="BC15" s="19">
        <f t="shared" si="28"/>
        <v>82.312484307804795</v>
      </c>
      <c r="BD15" s="19">
        <f>AE15*(PI()*K15*L15)*(C15/2)</f>
        <v>85.098616560649319</v>
      </c>
    </row>
    <row r="16" spans="1:56" x14ac:dyDescent="0.25">
      <c r="C16" s="20">
        <v>3.4952999999999999</v>
      </c>
      <c r="D16" s="20">
        <f t="shared" si="2"/>
        <v>296.50470000000001</v>
      </c>
      <c r="E16" s="19">
        <v>1</v>
      </c>
      <c r="F16" s="19">
        <f t="shared" si="3"/>
        <v>1.0522106306306307E-2</v>
      </c>
      <c r="G16" s="19">
        <f t="shared" si="4"/>
        <v>37.879582702702706</v>
      </c>
      <c r="H16" s="19">
        <v>0.29899999999999999</v>
      </c>
      <c r="I16" s="20">
        <v>18.394300000000001</v>
      </c>
      <c r="K16" s="19">
        <f t="shared" si="5"/>
        <v>2.24E-2</v>
      </c>
      <c r="L16" s="19">
        <f t="shared" si="6"/>
        <v>0.1</v>
      </c>
      <c r="M16" s="19">
        <f t="shared" si="7"/>
        <v>0.19924754697496314</v>
      </c>
      <c r="N16" s="19">
        <f t="shared" si="8"/>
        <v>0.19531000000000001</v>
      </c>
      <c r="P16" s="19">
        <f t="shared" si="9"/>
        <v>5.0000000000000001E-4</v>
      </c>
      <c r="Q16" s="19">
        <f t="shared" si="10"/>
        <v>1.0522106306306307E-2</v>
      </c>
      <c r="R16" s="19">
        <f t="shared" si="11"/>
        <v>245.53734290599823</v>
      </c>
      <c r="S16" s="19">
        <f t="shared" si="12"/>
        <v>279.79316445166523</v>
      </c>
      <c r="T16" s="19">
        <f t="shared" si="13"/>
        <v>1.7209670076626935</v>
      </c>
      <c r="U16" s="19">
        <f t="shared" si="14"/>
        <v>1.9101471152573595</v>
      </c>
      <c r="V16" s="19">
        <v>3885</v>
      </c>
      <c r="X16" s="19">
        <v>0.5</v>
      </c>
      <c r="Y16" s="19">
        <f t="shared" si="15"/>
        <v>7.2163077012679835E-2</v>
      </c>
      <c r="AB16" s="19">
        <f>[1]!HeatTransferArea(K16,L16,0.36,P16)</f>
        <v>0.30265450173412117</v>
      </c>
      <c r="AC16" s="19">
        <f>[1]!Convection(K16,Q16,1000,9*10^-4,P16,0.6,0.36,7)</f>
        <v>20370.88891475011</v>
      </c>
      <c r="AD16" s="19">
        <f t="shared" si="16"/>
        <v>17.181685003019009</v>
      </c>
      <c r="AE16" s="19">
        <f t="shared" si="17"/>
        <v>1607.4995722362653</v>
      </c>
      <c r="AF16" s="19">
        <f>V16*Q16/(2*E16*R16*N16)</f>
        <v>0.42620808208413458</v>
      </c>
      <c r="AL16" s="19">
        <f>AC16*AB16/(R16*N16*F16)</f>
        <v>12218.345499052088</v>
      </c>
      <c r="AM16" s="19">
        <f t="shared" si="18"/>
        <v>1.8298590574941493</v>
      </c>
      <c r="AP16" s="19">
        <f t="shared" si="19"/>
        <v>18.394300000000001</v>
      </c>
      <c r="AQ16" s="19">
        <v>0.98180000000000001</v>
      </c>
      <c r="AT16" s="19">
        <f>AC16*AB16/(Q16*V16)</f>
        <v>150.82155364058374</v>
      </c>
      <c r="AU16" s="19">
        <f t="shared" si="20"/>
        <v>40.878382999999999</v>
      </c>
      <c r="AV16" s="19">
        <f t="shared" si="21"/>
        <v>109.29280589810948</v>
      </c>
      <c r="AW16" s="19">
        <f t="shared" si="22"/>
        <v>18.394300000000001</v>
      </c>
      <c r="AX16" s="19">
        <f t="shared" si="23"/>
        <v>91.602821070415033</v>
      </c>
      <c r="AY16" s="19">
        <f t="shared" si="24"/>
        <v>94.04465656276453</v>
      </c>
      <c r="AZ16" s="19">
        <f t="shared" si="25"/>
        <v>0</v>
      </c>
      <c r="BA16" s="19">
        <f t="shared" si="26"/>
        <v>142.88221209989999</v>
      </c>
      <c r="BB16" s="19">
        <f t="shared" si="27"/>
        <v>140.28175583968181</v>
      </c>
      <c r="BC16" s="19">
        <f t="shared" si="28"/>
        <v>70.350348469599524</v>
      </c>
      <c r="BD16" s="19">
        <f>AE16*(PI()*K16*L16)*(C16/2)</f>
        <v>19.769842906432366</v>
      </c>
    </row>
    <row r="17" spans="3:56" x14ac:dyDescent="0.25">
      <c r="C17" s="20">
        <v>5.8999999999999997E-2</v>
      </c>
      <c r="D17" s="20">
        <f t="shared" si="2"/>
        <v>299.94099999999997</v>
      </c>
      <c r="E17" s="19">
        <v>1</v>
      </c>
      <c r="F17" s="19">
        <f t="shared" si="3"/>
        <v>1.0522106306306307E-2</v>
      </c>
      <c r="G17" s="19">
        <f t="shared" si="4"/>
        <v>37.879582702702706</v>
      </c>
      <c r="H17" s="19">
        <v>0.29899999999999999</v>
      </c>
      <c r="I17" s="20">
        <v>19.708500000000001</v>
      </c>
      <c r="K17" s="19">
        <f t="shared" si="5"/>
        <v>2.24E-2</v>
      </c>
      <c r="L17" s="19">
        <f t="shared" si="6"/>
        <v>0.1</v>
      </c>
      <c r="M17" s="19">
        <f t="shared" si="7"/>
        <v>0.19924754697496314</v>
      </c>
      <c r="N17" s="19">
        <f t="shared" si="8"/>
        <v>0.19531000000000001</v>
      </c>
      <c r="P17" s="19">
        <f t="shared" si="9"/>
        <v>5.0000000000000001E-4</v>
      </c>
      <c r="Q17" s="19">
        <f t="shared" si="10"/>
        <v>1.0522106306306307E-2</v>
      </c>
      <c r="R17" s="19">
        <f t="shared" si="11"/>
        <v>251.09323769621551</v>
      </c>
      <c r="S17" s="19">
        <f t="shared" si="12"/>
        <v>274.6058725658595</v>
      </c>
      <c r="T17" s="19">
        <f t="shared" si="13"/>
        <v>1.5098353826761013</v>
      </c>
      <c r="U17" s="19">
        <f t="shared" si="14"/>
        <v>1.637023826626546</v>
      </c>
      <c r="V17" s="19">
        <v>3885</v>
      </c>
      <c r="X17" s="19">
        <v>0.5</v>
      </c>
      <c r="Y17" s="19">
        <f t="shared" si="15"/>
        <v>7.2163077012679835E-2</v>
      </c>
      <c r="AB17" s="19">
        <f>[1]!HeatTransferArea(K17,L17,0.36,P17)</f>
        <v>0.30265450173412117</v>
      </c>
      <c r="AC17" s="19">
        <f>[1]!Convection(K17,Q17,1000,9*10^-4,P17,0.6,0.36,7)</f>
        <v>20370.88891475011</v>
      </c>
      <c r="AD17" s="19">
        <f t="shared" si="16"/>
        <v>17.181685003019009</v>
      </c>
      <c r="AE17" s="19">
        <f t="shared" si="17"/>
        <v>1607.4995722362653</v>
      </c>
      <c r="AF17" s="19">
        <f>V17*Q17/(2*E17*R17*N17)</f>
        <v>0.41677745271105437</v>
      </c>
      <c r="AL17" s="19">
        <f>AC17*AB17/(R17*N17*F17)</f>
        <v>11947.992371560111</v>
      </c>
      <c r="AM17" s="19">
        <f t="shared" si="18"/>
        <v>3.6041014822357657E-2</v>
      </c>
      <c r="AP17" s="19">
        <f t="shared" si="19"/>
        <v>19.708500000000001</v>
      </c>
      <c r="AQ17" s="19">
        <v>0.98170000000000002</v>
      </c>
      <c r="AT17" s="19">
        <f>AC17*AB17/(Q17*V17)</f>
        <v>150.82155364058374</v>
      </c>
      <c r="AU17" s="19">
        <f t="shared" si="20"/>
        <v>40.878382999999999</v>
      </c>
      <c r="AV17" s="19">
        <f t="shared" si="21"/>
        <v>107.26654594167604</v>
      </c>
      <c r="AW17" s="19">
        <f t="shared" si="22"/>
        <v>19.708500000000001</v>
      </c>
      <c r="AX17" s="19">
        <f t="shared" si="23"/>
        <v>80.281318638606166</v>
      </c>
      <c r="AY17" s="19">
        <f t="shared" si="24"/>
        <v>80.97741322009702</v>
      </c>
      <c r="AZ17" s="19">
        <f t="shared" si="25"/>
        <v>0</v>
      </c>
      <c r="BA17" s="19">
        <f t="shared" si="26"/>
        <v>2.4118245969999998</v>
      </c>
      <c r="BB17" s="19">
        <f t="shared" si="27"/>
        <v>2.3676882068748997</v>
      </c>
      <c r="BC17" s="19">
        <f t="shared" si="28"/>
        <v>61.719629039985236</v>
      </c>
      <c r="BD17" s="19">
        <f>AE17*(PI()*K17*L17)*(C17/2)</f>
        <v>0.3337111925956312</v>
      </c>
    </row>
    <row r="18" spans="3:56" x14ac:dyDescent="0.25">
      <c r="C18" s="20">
        <v>29.0871</v>
      </c>
      <c r="D18" s="20">
        <f t="shared" si="2"/>
        <v>270.91289999999998</v>
      </c>
      <c r="E18" s="19">
        <v>1</v>
      </c>
      <c r="F18" s="19">
        <f t="shared" si="3"/>
        <v>1.4428306306306307E-2</v>
      </c>
      <c r="G18" s="19">
        <f t="shared" si="4"/>
        <v>51.941902702702706</v>
      </c>
      <c r="H18" s="19">
        <v>0.41</v>
      </c>
      <c r="I18" s="20">
        <v>4.7930999999999999</v>
      </c>
      <c r="K18" s="19">
        <f t="shared" si="5"/>
        <v>2.24E-2</v>
      </c>
      <c r="L18" s="19">
        <f t="shared" si="6"/>
        <v>0.1</v>
      </c>
      <c r="M18" s="19">
        <f t="shared" ref="M18:M38" si="29">PI()*K18^2*L18*(1-0.36)*7900/4</f>
        <v>0.19924754697496314</v>
      </c>
      <c r="N18" s="19">
        <f t="shared" si="8"/>
        <v>0.19531000000000001</v>
      </c>
      <c r="P18" s="19">
        <f t="shared" si="9"/>
        <v>5.0000000000000001E-4</v>
      </c>
      <c r="Q18" s="19">
        <f t="shared" si="10"/>
        <v>1.4428306306306307E-2</v>
      </c>
      <c r="R18" s="19">
        <f t="shared" si="11"/>
        <v>305.73066219128668</v>
      </c>
      <c r="S18" s="19">
        <f t="shared" si="12"/>
        <v>300.50275064609718</v>
      </c>
      <c r="T18" s="19">
        <f t="shared" si="13"/>
        <v>1.5713150826195488</v>
      </c>
      <c r="U18" s="19">
        <f t="shared" si="14"/>
        <v>1.5465180598246207</v>
      </c>
      <c r="V18" s="19">
        <v>3885</v>
      </c>
      <c r="X18" s="19">
        <v>0.5</v>
      </c>
      <c r="Y18" s="19">
        <f t="shared" si="15"/>
        <v>9.895271429832353E-2</v>
      </c>
      <c r="AB18" s="19">
        <f>[1]!HeatTransferArea(K18,L18,0.36,P18)</f>
        <v>0.30265450173412117</v>
      </c>
      <c r="AC18" s="19">
        <f>[1]!Convection(K18,Q18,1000,9*10^-4,P18,0.6,0.36,7)</f>
        <v>20559.471958884773</v>
      </c>
      <c r="AD18" s="19">
        <f t="shared" si="16"/>
        <v>23.560170071029415</v>
      </c>
      <c r="AE18" s="19">
        <f t="shared" si="17"/>
        <v>2062.8605667868151</v>
      </c>
      <c r="AF18" s="19">
        <f>V18*Q18/(2*E18*R18*N18)</f>
        <v>0.4693673803323537</v>
      </c>
      <c r="AL18" s="19">
        <f>AC18*AB18/(R18*N18*F18)</f>
        <v>7222.3788180669317</v>
      </c>
      <c r="AM18" s="19">
        <f t="shared" si="18"/>
        <v>18.808121777316043</v>
      </c>
      <c r="AP18" s="19">
        <f t="shared" si="19"/>
        <v>4.7930999999999999</v>
      </c>
      <c r="AQ18" s="19">
        <v>0.97250000000000003</v>
      </c>
      <c r="AT18" s="19">
        <f>AC18*AB18/(Q18*V18)</f>
        <v>111.0076010964595</v>
      </c>
      <c r="AU18" s="19">
        <f t="shared" si="20"/>
        <v>56.05397</v>
      </c>
      <c r="AV18" s="19">
        <f t="shared" si="21"/>
        <v>117.38238445737849</v>
      </c>
      <c r="AW18" s="19">
        <f t="shared" si="22"/>
        <v>4.7930999999999999</v>
      </c>
      <c r="AX18" s="19">
        <f t="shared" si="23"/>
        <v>92.346081728649708</v>
      </c>
      <c r="AY18" s="19">
        <f t="shared" si="24"/>
        <v>92.222355565862657</v>
      </c>
      <c r="AZ18" s="19">
        <f t="shared" si="25"/>
        <v>0</v>
      </c>
      <c r="BA18" s="19">
        <f t="shared" si="26"/>
        <v>1630.447430787</v>
      </c>
      <c r="BB18" s="19">
        <f t="shared" si="27"/>
        <v>1585.6101264403576</v>
      </c>
      <c r="BC18" s="19">
        <f t="shared" si="28"/>
        <v>88.078448501703704</v>
      </c>
      <c r="BD18" s="19">
        <f>AE18*(PI()*K18*L18)*(C18/2)</f>
        <v>211.12428579879</v>
      </c>
    </row>
    <row r="19" spans="3:56" x14ac:dyDescent="0.25">
      <c r="C19" s="20">
        <v>26.244299999999999</v>
      </c>
      <c r="D19" s="20">
        <f t="shared" si="2"/>
        <v>273.75569999999999</v>
      </c>
      <c r="E19" s="19">
        <v>1</v>
      </c>
      <c r="F19" s="19">
        <f t="shared" si="3"/>
        <v>1.4428306306306307E-2</v>
      </c>
      <c r="G19" s="19">
        <f t="shared" si="4"/>
        <v>51.941902702702706</v>
      </c>
      <c r="H19" s="19">
        <v>0.41</v>
      </c>
      <c r="I19" s="20">
        <v>7.0879000000000003</v>
      </c>
      <c r="K19" s="19">
        <f t="shared" si="5"/>
        <v>2.24E-2</v>
      </c>
      <c r="L19" s="19">
        <f t="shared" si="6"/>
        <v>0.1</v>
      </c>
      <c r="M19" s="19">
        <f t="shared" si="29"/>
        <v>0.19924754697496314</v>
      </c>
      <c r="N19" s="19">
        <f t="shared" si="8"/>
        <v>0.19531000000000001</v>
      </c>
      <c r="P19" s="19">
        <f t="shared" si="9"/>
        <v>5.0000000000000001E-4</v>
      </c>
      <c r="Q19" s="19">
        <f t="shared" si="10"/>
        <v>1.4428306306306307E-2</v>
      </c>
      <c r="R19" s="19">
        <f t="shared" si="11"/>
        <v>305.38214951101691</v>
      </c>
      <c r="S19" s="19">
        <f t="shared" si="12"/>
        <v>299.7625235530038</v>
      </c>
      <c r="T19" s="19">
        <f t="shared" si="13"/>
        <v>1.6774110698315781</v>
      </c>
      <c r="U19" s="19">
        <f t="shared" si="14"/>
        <v>1.6429667370650805</v>
      </c>
      <c r="V19" s="19">
        <v>3885</v>
      </c>
      <c r="X19" s="19">
        <v>0.5</v>
      </c>
      <c r="Y19" s="19">
        <f t="shared" si="15"/>
        <v>9.895271429832353E-2</v>
      </c>
      <c r="AB19" s="19">
        <f>[1]!HeatTransferArea(K19,L19,0.36,P19)</f>
        <v>0.30265450173412117</v>
      </c>
      <c r="AC19" s="19">
        <f>[1]!Convection(K19,Q19,1000,9*10^-4,P19,0.6,0.36,7)</f>
        <v>20559.471958884773</v>
      </c>
      <c r="AD19" s="19">
        <f t="shared" si="16"/>
        <v>23.560170071029415</v>
      </c>
      <c r="AE19" s="19">
        <f t="shared" si="17"/>
        <v>2062.8605667868151</v>
      </c>
      <c r="AF19" s="19">
        <f>V19*Q19/(2*E19*R19*N19)</f>
        <v>0.46990303863462429</v>
      </c>
      <c r="AL19" s="19">
        <f>AC19*AB19/(R19*N19*F19)</f>
        <v>7230.6212467872692</v>
      </c>
      <c r="AM19" s="19">
        <f t="shared" si="18"/>
        <v>15.973725704807389</v>
      </c>
      <c r="AP19" s="19">
        <f t="shared" si="19"/>
        <v>7.0879000000000003</v>
      </c>
      <c r="AQ19" s="19">
        <v>0.97240000000000004</v>
      </c>
      <c r="AT19" s="19">
        <f>AC19*AB19/(Q19*V19)</f>
        <v>111.0076010964595</v>
      </c>
      <c r="AU19" s="19">
        <f t="shared" si="20"/>
        <v>56.05397</v>
      </c>
      <c r="AV19" s="19">
        <f t="shared" si="21"/>
        <v>117.09323695027435</v>
      </c>
      <c r="AW19" s="19">
        <f t="shared" si="22"/>
        <v>7.0879000000000003</v>
      </c>
      <c r="AX19" s="19">
        <f t="shared" si="23"/>
        <v>97.993416320566439</v>
      </c>
      <c r="AY19" s="19">
        <f t="shared" si="24"/>
        <v>98.206745931401073</v>
      </c>
      <c r="AZ19" s="19">
        <f t="shared" si="25"/>
        <v>0</v>
      </c>
      <c r="BA19" s="19">
        <f t="shared" si="26"/>
        <v>1471.097204871</v>
      </c>
      <c r="BB19" s="19">
        <f t="shared" si="27"/>
        <v>1430.4949220165604</v>
      </c>
      <c r="BC19" s="19">
        <f t="shared" si="28"/>
        <v>94.025549786007176</v>
      </c>
      <c r="BD19" s="19">
        <f>AE19*(PI()*K19*L19)*(C19/2)</f>
        <v>190.49025491675638</v>
      </c>
    </row>
    <row r="20" spans="3:56" x14ac:dyDescent="0.25">
      <c r="C20" s="20">
        <v>22.9954</v>
      </c>
      <c r="D20" s="20">
        <f t="shared" si="2"/>
        <v>277.00459999999998</v>
      </c>
      <c r="E20" s="19">
        <v>1</v>
      </c>
      <c r="F20" s="19">
        <f t="shared" si="3"/>
        <v>1.4428306306306307E-2</v>
      </c>
      <c r="G20" s="19">
        <f t="shared" si="4"/>
        <v>51.941902702702706</v>
      </c>
      <c r="H20" s="19">
        <v>0.41</v>
      </c>
      <c r="I20" s="20">
        <v>11.674200000000001</v>
      </c>
      <c r="K20" s="19">
        <f t="shared" si="5"/>
        <v>2.24E-2</v>
      </c>
      <c r="L20" s="19">
        <f t="shared" si="6"/>
        <v>0.1</v>
      </c>
      <c r="M20" s="19">
        <f t="shared" si="29"/>
        <v>0.19924754697496314</v>
      </c>
      <c r="N20" s="19">
        <f t="shared" si="8"/>
        <v>0.19531000000000001</v>
      </c>
      <c r="P20" s="19">
        <f t="shared" si="9"/>
        <v>5.0000000000000001E-4</v>
      </c>
      <c r="Q20" s="19">
        <f t="shared" si="10"/>
        <v>1.4428306306306307E-2</v>
      </c>
      <c r="R20" s="19">
        <f t="shared" si="11"/>
        <v>302.81139546260238</v>
      </c>
      <c r="S20" s="19">
        <f t="shared" si="12"/>
        <v>298.43906934167126</v>
      </c>
      <c r="T20" s="19">
        <f t="shared" si="13"/>
        <v>1.8081338359043002</v>
      </c>
      <c r="U20" s="19">
        <f t="shared" si="14"/>
        <v>1.7708331056521729</v>
      </c>
      <c r="V20" s="19">
        <v>3885</v>
      </c>
      <c r="X20" s="19">
        <v>0.5</v>
      </c>
      <c r="Y20" s="19">
        <f t="shared" si="15"/>
        <v>9.895271429832353E-2</v>
      </c>
      <c r="AB20" s="19">
        <f>[1]!HeatTransferArea(K20,L20,0.36,P20)</f>
        <v>0.30265450173412117</v>
      </c>
      <c r="AC20" s="19">
        <f>[1]!Convection(K20,Q20,1000,9*10^-4,P20,0.6,0.36,7)</f>
        <v>20559.471958884773</v>
      </c>
      <c r="AD20" s="19">
        <f t="shared" si="16"/>
        <v>23.560170071029415</v>
      </c>
      <c r="AE20" s="19">
        <f t="shared" si="17"/>
        <v>2062.8605667868151</v>
      </c>
      <c r="AF20" s="19">
        <f>V20*Q20/(2*E20*R20*N20)</f>
        <v>0.47389233744250697</v>
      </c>
      <c r="AL20" s="19">
        <f>AC20*AB20/(R20*N20*F20)</f>
        <v>7292.0064823538951</v>
      </c>
      <c r="AM20" s="19">
        <f t="shared" si="18"/>
        <v>12.985639316660007</v>
      </c>
      <c r="AP20" s="19">
        <f t="shared" si="19"/>
        <v>11.674200000000001</v>
      </c>
      <c r="AQ20" s="19">
        <v>0.97240000000000004</v>
      </c>
      <c r="AT20" s="19">
        <f>AC20*AB20/(Q20*V20)</f>
        <v>111.0076010964595</v>
      </c>
      <c r="AU20" s="19">
        <f t="shared" si="20"/>
        <v>56.05397</v>
      </c>
      <c r="AV20" s="19">
        <f t="shared" si="21"/>
        <v>116.57626926624363</v>
      </c>
      <c r="AW20" s="19">
        <f t="shared" si="22"/>
        <v>11.674200000000001</v>
      </c>
      <c r="AX20" s="19">
        <f t="shared" si="23"/>
        <v>104.73077736910687</v>
      </c>
      <c r="AY20" s="19">
        <f t="shared" si="24"/>
        <v>105.39274846189284</v>
      </c>
      <c r="AZ20" s="19">
        <f t="shared" si="25"/>
        <v>0</v>
      </c>
      <c r="BA20" s="19">
        <f t="shared" si="26"/>
        <v>1288.983461738</v>
      </c>
      <c r="BB20" s="19">
        <f t="shared" si="27"/>
        <v>1253.4075181940311</v>
      </c>
      <c r="BC20" s="19">
        <f t="shared" si="28"/>
        <v>101.35307979376456</v>
      </c>
      <c r="BD20" s="19">
        <f>AE20*(PI()*K20*L20)*(C20/2)</f>
        <v>166.90860902797101</v>
      </c>
    </row>
    <row r="21" spans="3:56" x14ac:dyDescent="0.25">
      <c r="C21" s="20">
        <v>16.8108</v>
      </c>
      <c r="D21" s="20">
        <f t="shared" si="2"/>
        <v>283.18920000000003</v>
      </c>
      <c r="E21" s="19">
        <v>1</v>
      </c>
      <c r="F21" s="19">
        <f t="shared" si="3"/>
        <v>1.4428306306306307E-2</v>
      </c>
      <c r="G21" s="19">
        <f t="shared" si="4"/>
        <v>51.941902702702706</v>
      </c>
      <c r="H21" s="19">
        <v>0.41</v>
      </c>
      <c r="I21" s="20">
        <v>17.487200000000001</v>
      </c>
      <c r="K21" s="19">
        <f t="shared" si="5"/>
        <v>2.24E-2</v>
      </c>
      <c r="L21" s="19">
        <f t="shared" si="6"/>
        <v>0.1</v>
      </c>
      <c r="M21" s="19">
        <f t="shared" si="29"/>
        <v>0.19924754697496314</v>
      </c>
      <c r="N21" s="19">
        <f t="shared" si="8"/>
        <v>0.19531000000000001</v>
      </c>
      <c r="P21" s="19">
        <f t="shared" si="9"/>
        <v>5.0000000000000001E-4</v>
      </c>
      <c r="Q21" s="19">
        <f t="shared" si="10"/>
        <v>1.4428306306306307E-2</v>
      </c>
      <c r="R21" s="19">
        <f t="shared" si="11"/>
        <v>288.46931916102767</v>
      </c>
      <c r="S21" s="19">
        <f t="shared" si="12"/>
        <v>294.51217909636193</v>
      </c>
      <c r="T21" s="19">
        <f t="shared" si="13"/>
        <v>1.9916406285337871</v>
      </c>
      <c r="U21" s="19">
        <f t="shared" si="14"/>
        <v>2.0016659780869759</v>
      </c>
      <c r="V21" s="19">
        <v>3885</v>
      </c>
      <c r="X21" s="19">
        <v>0.5</v>
      </c>
      <c r="Y21" s="19">
        <f t="shared" si="15"/>
        <v>9.895271429832353E-2</v>
      </c>
      <c r="AB21" s="19">
        <f>[1]!HeatTransferArea(K21,L21,0.36,P21)</f>
        <v>0.30265450173412117</v>
      </c>
      <c r="AC21" s="19">
        <f>[1]!Convection(K21,Q21,1000,9*10^-4,P21,0.6,0.36,7)</f>
        <v>20559.471958884773</v>
      </c>
      <c r="AD21" s="19">
        <f t="shared" si="16"/>
        <v>23.560170071029415</v>
      </c>
      <c r="AE21" s="19">
        <f t="shared" si="17"/>
        <v>2062.8605667868151</v>
      </c>
      <c r="AF21" s="19">
        <f>V21*Q21/(2*E21*R21*N21)</f>
        <v>0.49745324881463826</v>
      </c>
      <c r="AL21" s="19">
        <f>AC21*AB21/(R21*N21*F21)</f>
        <v>7654.549416436661</v>
      </c>
      <c r="AM21" s="19">
        <f t="shared" si="18"/>
        <v>8.3984042213008738</v>
      </c>
      <c r="AP21" s="19">
        <f t="shared" si="19"/>
        <v>17.487200000000001</v>
      </c>
      <c r="AQ21" s="19">
        <v>0.97219999999999995</v>
      </c>
      <c r="AT21" s="19">
        <f>AC21*AB21/(Q21*V21)</f>
        <v>111.0076010964595</v>
      </c>
      <c r="AU21" s="19">
        <f t="shared" si="20"/>
        <v>56.05397</v>
      </c>
      <c r="AV21" s="19">
        <f t="shared" si="21"/>
        <v>115.0423473986209</v>
      </c>
      <c r="AW21" s="19">
        <f t="shared" si="22"/>
        <v>17.487200000000001</v>
      </c>
      <c r="AX21" s="19">
        <f t="shared" si="23"/>
        <v>112.77574822666062</v>
      </c>
      <c r="AY21" s="19">
        <f t="shared" si="24"/>
        <v>114.56150654049581</v>
      </c>
      <c r="AZ21" s="19">
        <f t="shared" si="25"/>
        <v>0</v>
      </c>
      <c r="BA21" s="19">
        <f t="shared" si="26"/>
        <v>942.31207887599999</v>
      </c>
      <c r="BB21" s="19">
        <f t="shared" si="27"/>
        <v>916.1158030832471</v>
      </c>
      <c r="BC21" s="19">
        <f t="shared" si="28"/>
        <v>111.63936404261405</v>
      </c>
      <c r="BD21" s="19">
        <f>AE21*(PI()*K21*L21)*(C21/2)</f>
        <v>122.0186317544994</v>
      </c>
    </row>
    <row r="22" spans="3:56" x14ac:dyDescent="0.25">
      <c r="C22" s="20">
        <v>7.4313000000000002</v>
      </c>
      <c r="D22" s="20">
        <f t="shared" si="2"/>
        <v>292.56869999999998</v>
      </c>
      <c r="E22" s="19">
        <v>1</v>
      </c>
      <c r="F22" s="19">
        <f t="shared" si="3"/>
        <v>1.4428306306306307E-2</v>
      </c>
      <c r="G22" s="19">
        <f t="shared" si="4"/>
        <v>51.941902702702706</v>
      </c>
      <c r="H22" s="19">
        <v>0.41</v>
      </c>
      <c r="I22" s="20">
        <v>22.9099</v>
      </c>
      <c r="K22" s="19">
        <f t="shared" si="5"/>
        <v>2.24E-2</v>
      </c>
      <c r="L22" s="19">
        <f t="shared" si="6"/>
        <v>0.1</v>
      </c>
      <c r="M22" s="19">
        <f t="shared" si="29"/>
        <v>0.19924754697496314</v>
      </c>
      <c r="N22" s="19">
        <f t="shared" si="8"/>
        <v>0.19531000000000001</v>
      </c>
      <c r="P22" s="19">
        <f t="shared" si="9"/>
        <v>5.0000000000000001E-4</v>
      </c>
      <c r="Q22" s="19">
        <f t="shared" si="10"/>
        <v>1.4428306306306307E-2</v>
      </c>
      <c r="R22" s="19">
        <f t="shared" si="11"/>
        <v>253.08327145781368</v>
      </c>
      <c r="S22" s="19">
        <f t="shared" si="12"/>
        <v>285.03471102056574</v>
      </c>
      <c r="T22" s="19">
        <f t="shared" si="13"/>
        <v>1.9039300924123381</v>
      </c>
      <c r="U22" s="19">
        <f t="shared" si="14"/>
        <v>2.0726771296415336</v>
      </c>
      <c r="V22" s="19">
        <v>3885</v>
      </c>
      <c r="X22" s="19">
        <v>0.5</v>
      </c>
      <c r="Y22" s="19">
        <f t="shared" si="15"/>
        <v>9.895271429832353E-2</v>
      </c>
      <c r="AB22" s="19">
        <f>[1]!HeatTransferArea(K22,L22,0.36,P22)</f>
        <v>0.30265450173412117</v>
      </c>
      <c r="AC22" s="19">
        <f>[1]!Convection(K22,Q22,1000,9*10^-4,P22,0.6,0.36,7)</f>
        <v>20559.471958884773</v>
      </c>
      <c r="AD22" s="19">
        <f t="shared" si="16"/>
        <v>23.560170071029415</v>
      </c>
      <c r="AE22" s="19">
        <f t="shared" si="17"/>
        <v>2062.8605667868151</v>
      </c>
      <c r="AF22" s="19">
        <f>V22*Q22/(2*E22*R22*N22)</f>
        <v>0.56700705334417933</v>
      </c>
      <c r="AL22" s="19">
        <f>AC22*AB22/(R22*N22*F22)</f>
        <v>8724.8068429208415</v>
      </c>
      <c r="AM22" s="19">
        <f t="shared" si="18"/>
        <v>3.5853630523173825</v>
      </c>
      <c r="AP22" s="19">
        <f t="shared" si="19"/>
        <v>22.9099</v>
      </c>
      <c r="AQ22" s="19">
        <v>0.97160000000000002</v>
      </c>
      <c r="AT22" s="19">
        <f>AC22*AB22/(Q22*V22)</f>
        <v>111.0076010964595</v>
      </c>
      <c r="AU22" s="19">
        <f t="shared" si="20"/>
        <v>56.05397</v>
      </c>
      <c r="AV22" s="19">
        <f t="shared" si="21"/>
        <v>111.3402588188534</v>
      </c>
      <c r="AW22" s="19">
        <f t="shared" si="22"/>
        <v>22.9099</v>
      </c>
      <c r="AX22" s="19">
        <f t="shared" si="23"/>
        <v>102.45179575754682</v>
      </c>
      <c r="AY22" s="19">
        <f t="shared" si="24"/>
        <v>105.9920346310966</v>
      </c>
      <c r="AZ22" s="19">
        <f t="shared" si="25"/>
        <v>0</v>
      </c>
      <c r="BA22" s="19">
        <f t="shared" si="26"/>
        <v>416.55386726099999</v>
      </c>
      <c r="BB22" s="19">
        <f t="shared" si="27"/>
        <v>404.72373743078759</v>
      </c>
      <c r="BC22" s="19">
        <f t="shared" si="28"/>
        <v>106.72284028217842</v>
      </c>
      <c r="BD22" s="19">
        <f>AE22*(PI()*K22*L22)*(C22/2)</f>
        <v>53.938959368811204</v>
      </c>
    </row>
    <row r="23" spans="3:56" x14ac:dyDescent="0.25">
      <c r="C23" s="20">
        <v>6.9199999999999998E-2</v>
      </c>
      <c r="D23" s="20">
        <f t="shared" si="2"/>
        <v>299.93079999999998</v>
      </c>
      <c r="E23" s="19">
        <v>1</v>
      </c>
      <c r="F23" s="19">
        <f t="shared" si="3"/>
        <v>1.4428306306306307E-2</v>
      </c>
      <c r="G23" s="19">
        <f t="shared" si="4"/>
        <v>51.941902702702706</v>
      </c>
      <c r="H23" s="19">
        <v>0.41</v>
      </c>
      <c r="I23" s="20">
        <v>27.059100000000001</v>
      </c>
      <c r="K23" s="19">
        <f t="shared" si="5"/>
        <v>2.24E-2</v>
      </c>
      <c r="L23" s="19">
        <f t="shared" si="6"/>
        <v>0.1</v>
      </c>
      <c r="M23" s="19">
        <f t="shared" si="29"/>
        <v>0.19924754697496314</v>
      </c>
      <c r="N23" s="19">
        <f t="shared" si="8"/>
        <v>0.19531000000000001</v>
      </c>
      <c r="P23" s="19">
        <f t="shared" si="9"/>
        <v>5.0000000000000001E-4</v>
      </c>
      <c r="Q23" s="19">
        <f t="shared" si="10"/>
        <v>1.4428306306306307E-2</v>
      </c>
      <c r="R23" s="19">
        <f t="shared" si="11"/>
        <v>251.053202313371</v>
      </c>
      <c r="S23" s="19">
        <f t="shared" si="12"/>
        <v>274.62211316079811</v>
      </c>
      <c r="T23" s="19">
        <f t="shared" si="13"/>
        <v>1.5105100857617799</v>
      </c>
      <c r="U23" s="19">
        <f t="shared" si="14"/>
        <v>1.6380387581987179</v>
      </c>
      <c r="V23" s="19">
        <v>3885</v>
      </c>
      <c r="X23" s="19">
        <v>0.5</v>
      </c>
      <c r="Y23" s="19">
        <f t="shared" si="15"/>
        <v>9.895271429832353E-2</v>
      </c>
      <c r="AB23" s="19">
        <f>[1]!HeatTransferArea(K23,L23,0.36,P23)</f>
        <v>0.30265450173412117</v>
      </c>
      <c r="AC23" s="19">
        <f>[1]!Convection(K23,Q23,1000,9*10^-4,P23,0.6,0.36,7)</f>
        <v>20559.471958884773</v>
      </c>
      <c r="AD23" s="19">
        <f t="shared" si="16"/>
        <v>23.560170071029415</v>
      </c>
      <c r="AE23" s="19">
        <f t="shared" si="17"/>
        <v>2062.8605667868151</v>
      </c>
      <c r="AF23" s="19">
        <f>V23*Q23/(2*E23*R23*N23)</f>
        <v>0.57159199196702393</v>
      </c>
      <c r="AL23" s="19">
        <f>AC23*AB23/(R23*N23*F23)</f>
        <v>8795.3574712331902</v>
      </c>
      <c r="AM23" s="19">
        <f t="shared" si="18"/>
        <v>4.2245642634302694E-2</v>
      </c>
      <c r="AP23" s="19">
        <f t="shared" si="19"/>
        <v>27.059100000000001</v>
      </c>
      <c r="AQ23" s="19">
        <v>0.9708</v>
      </c>
      <c r="AT23" s="19">
        <f>AC23*AB23/(Q23*V23)</f>
        <v>111.0076010964595</v>
      </c>
      <c r="AU23" s="19">
        <f t="shared" si="20"/>
        <v>56.05397</v>
      </c>
      <c r="AV23" s="19">
        <f t="shared" si="21"/>
        <v>107.27288984287097</v>
      </c>
      <c r="AW23" s="19">
        <f t="shared" si="22"/>
        <v>27.059100000000001</v>
      </c>
      <c r="AX23" s="19">
        <f t="shared" si="23"/>
        <v>80.318283584530477</v>
      </c>
      <c r="AY23" s="19">
        <f t="shared" si="24"/>
        <v>81.018391018234496</v>
      </c>
      <c r="AZ23" s="19">
        <f t="shared" si="25"/>
        <v>0</v>
      </c>
      <c r="BA23" s="19">
        <f t="shared" si="26"/>
        <v>3.8789347240000001</v>
      </c>
      <c r="BB23" s="19">
        <f t="shared" si="27"/>
        <v>3.7656698300592</v>
      </c>
      <c r="BC23" s="19">
        <f t="shared" si="28"/>
        <v>84.670087031988231</v>
      </c>
      <c r="BD23" s="19">
        <f>AE23*(PI()*K23*L23)*(C23/2)</f>
        <v>0.50227766182521694</v>
      </c>
    </row>
    <row r="24" spans="3:56" x14ac:dyDescent="0.25">
      <c r="C24" s="20">
        <v>24.695399999999999</v>
      </c>
      <c r="D24" s="20">
        <f t="shared" si="2"/>
        <v>275.30459999999999</v>
      </c>
      <c r="E24" s="19">
        <v>1</v>
      </c>
      <c r="F24" s="19">
        <f t="shared" si="3"/>
        <v>2.1642459459459459E-2</v>
      </c>
      <c r="G24" s="19">
        <f t="shared" si="4"/>
        <v>77.912854054054051</v>
      </c>
      <c r="H24" s="19">
        <v>0.61499999999999999</v>
      </c>
      <c r="I24" s="20">
        <v>4.9112</v>
      </c>
      <c r="K24" s="19">
        <f t="shared" si="5"/>
        <v>2.24E-2</v>
      </c>
      <c r="L24" s="19">
        <f t="shared" si="6"/>
        <v>0.1</v>
      </c>
      <c r="M24" s="19">
        <f t="shared" si="29"/>
        <v>0.19924754697496314</v>
      </c>
      <c r="N24" s="19">
        <f t="shared" si="8"/>
        <v>0.19531000000000001</v>
      </c>
      <c r="P24" s="19">
        <f t="shared" si="9"/>
        <v>5.0000000000000001E-4</v>
      </c>
      <c r="Q24" s="19">
        <f t="shared" si="10"/>
        <v>2.1642459459459459E-2</v>
      </c>
      <c r="R24" s="19">
        <f t="shared" si="11"/>
        <v>304.52797342650592</v>
      </c>
      <c r="S24" s="19">
        <f t="shared" si="12"/>
        <v>299.19509879528914</v>
      </c>
      <c r="T24" s="19">
        <f t="shared" si="13"/>
        <v>1.74021595963859</v>
      </c>
      <c r="U24" s="19">
        <f t="shared" si="14"/>
        <v>1.7026222048891668</v>
      </c>
      <c r="V24" s="19">
        <v>3885</v>
      </c>
      <c r="X24" s="19">
        <v>0.5</v>
      </c>
      <c r="Y24" s="19">
        <f t="shared" si="15"/>
        <v>0.14842907144748527</v>
      </c>
      <c r="AB24" s="19">
        <f>[1]!HeatTransferArea(K24,L24,0.36,P24)</f>
        <v>0.30265450173412117</v>
      </c>
      <c r="AC24" s="19">
        <f>[1]!Convection(K24,Q24,1000,9*10^-4,P24,0.6,0.36,7)</f>
        <v>20860.457310775164</v>
      </c>
      <c r="AD24" s="19">
        <f t="shared" si="16"/>
        <v>35.340255106544113</v>
      </c>
      <c r="AE24" s="19">
        <f t="shared" si="17"/>
        <v>2841.7244812804515</v>
      </c>
      <c r="AF24" s="19">
        <f>V24*Q24/(2*E24*R24*N24)</f>
        <v>0.70683161739802502</v>
      </c>
      <c r="AL24" s="19">
        <f>AC24*AB24/(R24*N24*F24)</f>
        <v>4904.7025910178099</v>
      </c>
      <c r="AM24" s="19">
        <f t="shared" si="18"/>
        <v>14.504333333070539</v>
      </c>
      <c r="AP24" s="19">
        <f t="shared" si="19"/>
        <v>4.9112</v>
      </c>
      <c r="AQ24" s="19">
        <v>0.94689999999999996</v>
      </c>
      <c r="AT24" s="19">
        <f>AC24*AB24/(Q24*V24)</f>
        <v>75.088482443361428</v>
      </c>
      <c r="AU24" s="19">
        <f t="shared" si="20"/>
        <v>84.080955000000003</v>
      </c>
      <c r="AV24" s="19">
        <f t="shared" si="21"/>
        <v>116.87158949141585</v>
      </c>
      <c r="AW24" s="19">
        <f t="shared" si="22"/>
        <v>4.9112</v>
      </c>
      <c r="AX24" s="19">
        <f t="shared" si="23"/>
        <v>101.26747125310952</v>
      </c>
      <c r="AY24" s="19">
        <f t="shared" si="24"/>
        <v>101.69090263064579</v>
      </c>
      <c r="AZ24" s="19">
        <f t="shared" si="25"/>
        <v>0</v>
      </c>
      <c r="BA24" s="19">
        <f t="shared" si="26"/>
        <v>2076.4128161069998</v>
      </c>
      <c r="BB24" s="19">
        <f t="shared" si="27"/>
        <v>1966.1552955717179</v>
      </c>
      <c r="BC24" s="19">
        <f t="shared" si="28"/>
        <v>146.3190197926541</v>
      </c>
      <c r="BD24" s="19">
        <f>AE24*(PI()*K24*L24)*(C24/2)</f>
        <v>246.92549272639383</v>
      </c>
    </row>
    <row r="25" spans="3:56" x14ac:dyDescent="0.25">
      <c r="C25" s="20">
        <v>22.7745</v>
      </c>
      <c r="D25" s="20">
        <f t="shared" si="2"/>
        <v>277.22550000000001</v>
      </c>
      <c r="E25" s="19">
        <v>1</v>
      </c>
      <c r="F25" s="19">
        <f t="shared" si="3"/>
        <v>2.1642459459459459E-2</v>
      </c>
      <c r="G25" s="19">
        <f t="shared" si="4"/>
        <v>77.912854054054051</v>
      </c>
      <c r="H25" s="19">
        <v>0.61499999999999999</v>
      </c>
      <c r="I25" s="20">
        <v>7.9278000000000004</v>
      </c>
      <c r="K25" s="19">
        <f t="shared" si="5"/>
        <v>2.24E-2</v>
      </c>
      <c r="L25" s="19">
        <f t="shared" si="6"/>
        <v>0.1</v>
      </c>
      <c r="M25" s="19">
        <f t="shared" si="29"/>
        <v>0.19924754697496314</v>
      </c>
      <c r="N25" s="19">
        <f t="shared" si="8"/>
        <v>0.19531000000000001</v>
      </c>
      <c r="P25" s="19">
        <f t="shared" si="9"/>
        <v>5.0000000000000001E-4</v>
      </c>
      <c r="Q25" s="19">
        <f t="shared" si="10"/>
        <v>2.1642459459459459E-2</v>
      </c>
      <c r="R25" s="19">
        <f t="shared" si="11"/>
        <v>302.52138551324606</v>
      </c>
      <c r="S25" s="19">
        <f t="shared" si="12"/>
        <v>298.33059270589433</v>
      </c>
      <c r="T25" s="19">
        <f t="shared" si="13"/>
        <v>1.8166835389274638</v>
      </c>
      <c r="U25" s="19">
        <f t="shared" si="14"/>
        <v>1.779773957453699</v>
      </c>
      <c r="V25" s="19">
        <v>3885</v>
      </c>
      <c r="X25" s="19">
        <v>0.5</v>
      </c>
      <c r="Y25" s="19">
        <f t="shared" si="15"/>
        <v>0.14842907144748527</v>
      </c>
      <c r="AB25" s="19">
        <f>[1]!HeatTransferArea(K25,L25,0.36,P25)</f>
        <v>0.30265450173412117</v>
      </c>
      <c r="AC25" s="19">
        <f>[1]!Convection(K25,Q25,1000,9*10^-4,P25,0.6,0.36,7)</f>
        <v>20860.457310775164</v>
      </c>
      <c r="AD25" s="19">
        <f t="shared" si="16"/>
        <v>35.340255106544113</v>
      </c>
      <c r="AE25" s="19">
        <f t="shared" si="17"/>
        <v>2841.7244812804515</v>
      </c>
      <c r="AF25" s="19">
        <f>V25*Q25/(2*E25*R25*N25)</f>
        <v>0.71151994638268368</v>
      </c>
      <c r="AL25" s="19">
        <f>AC25*AB25/(R25*N25*F25)</f>
        <v>4937.2348925626211</v>
      </c>
      <c r="AM25" s="19">
        <f t="shared" si="18"/>
        <v>12.796287924441371</v>
      </c>
      <c r="AP25" s="19">
        <f t="shared" si="19"/>
        <v>7.9278000000000004</v>
      </c>
      <c r="AQ25" s="19">
        <v>0.94669999999999999</v>
      </c>
      <c r="AT25" s="19">
        <f>AC25*AB25/(Q25*V25)</f>
        <v>75.088482443361428</v>
      </c>
      <c r="AU25" s="19">
        <f t="shared" si="20"/>
        <v>84.080955000000003</v>
      </c>
      <c r="AV25" s="19">
        <f t="shared" si="21"/>
        <v>116.53389612277645</v>
      </c>
      <c r="AW25" s="19">
        <f t="shared" si="22"/>
        <v>7.9278000000000004</v>
      </c>
      <c r="AX25" s="19">
        <f t="shared" si="23"/>
        <v>105.15874838619867</v>
      </c>
      <c r="AY25" s="19">
        <f t="shared" si="24"/>
        <v>105.85260540666549</v>
      </c>
      <c r="AZ25" s="19">
        <f t="shared" si="25"/>
        <v>0</v>
      </c>
      <c r="BA25" s="19">
        <f t="shared" si="26"/>
        <v>1914.9017096475</v>
      </c>
      <c r="BB25" s="19">
        <f t="shared" si="27"/>
        <v>1812.8374485232882</v>
      </c>
      <c r="BC25" s="19">
        <f t="shared" si="28"/>
        <v>152.74848688580084</v>
      </c>
      <c r="BD25" s="19">
        <f>AE25*(PI()*K25*L25)*(C25/2)</f>
        <v>227.71871012809092</v>
      </c>
    </row>
    <row r="26" spans="3:56" x14ac:dyDescent="0.25">
      <c r="C26" s="20">
        <v>20.224699999999999</v>
      </c>
      <c r="D26" s="20">
        <f t="shared" si="2"/>
        <v>279.77530000000002</v>
      </c>
      <c r="E26" s="19">
        <v>1</v>
      </c>
      <c r="F26" s="19">
        <f t="shared" si="3"/>
        <v>2.1642459459459459E-2</v>
      </c>
      <c r="G26" s="19">
        <f t="shared" si="4"/>
        <v>77.912854054054051</v>
      </c>
      <c r="H26" s="19">
        <v>0.61499999999999999</v>
      </c>
      <c r="I26" s="21">
        <v>12.850099999999999</v>
      </c>
      <c r="K26" s="19">
        <f t="shared" si="5"/>
        <v>2.24E-2</v>
      </c>
      <c r="L26" s="19">
        <f t="shared" si="6"/>
        <v>0.1</v>
      </c>
      <c r="M26" s="19">
        <f t="shared" si="29"/>
        <v>0.19924754697496314</v>
      </c>
      <c r="N26" s="19">
        <f t="shared" si="8"/>
        <v>0.19531000000000001</v>
      </c>
      <c r="P26" s="19">
        <f t="shared" si="9"/>
        <v>5.0000000000000001E-4</v>
      </c>
      <c r="Q26" s="19">
        <f t="shared" si="10"/>
        <v>2.1642459459459459E-2</v>
      </c>
      <c r="R26" s="19">
        <f t="shared" si="11"/>
        <v>297.97605941817164</v>
      </c>
      <c r="S26" s="19">
        <f t="shared" si="12"/>
        <v>296.90802760834094</v>
      </c>
      <c r="T26" s="19">
        <f t="shared" si="13"/>
        <v>1.9070357607197366</v>
      </c>
      <c r="U26" s="19">
        <f t="shared" si="14"/>
        <v>1.8814181218251633</v>
      </c>
      <c r="V26" s="19">
        <v>3885</v>
      </c>
      <c r="X26" s="19">
        <v>0.5</v>
      </c>
      <c r="Y26" s="19">
        <f t="shared" si="15"/>
        <v>0.14842907144748527</v>
      </c>
      <c r="AB26" s="19">
        <f>[1]!HeatTransferArea(K26,L26,0.36,P26)</f>
        <v>0.30265450173412117</v>
      </c>
      <c r="AC26" s="19">
        <f>[1]!Convection(K26,Q26,1000,9*10^-4,P26,0.6,0.36,7)</f>
        <v>20860.457310775164</v>
      </c>
      <c r="AD26" s="19">
        <f t="shared" si="16"/>
        <v>35.340255106544113</v>
      </c>
      <c r="AE26" s="19">
        <f t="shared" si="17"/>
        <v>2841.7244812804515</v>
      </c>
      <c r="AF26" s="19">
        <f>V26*Q26/(2*E26*R26*N26)</f>
        <v>0.72237346993680418</v>
      </c>
      <c r="AL26" s="19">
        <f>AC26*AB26/(R26*N26*F26)</f>
        <v>5012.5474617619584</v>
      </c>
      <c r="AM26" s="19">
        <f t="shared" si="18"/>
        <v>10.7497104260801</v>
      </c>
      <c r="AP26" s="19">
        <f t="shared" si="19"/>
        <v>12.850099999999999</v>
      </c>
      <c r="AQ26" s="19">
        <v>0.94640000000000002</v>
      </c>
      <c r="AT26" s="19">
        <f>AC26*AB26/(Q26*V26)</f>
        <v>75.088482443361428</v>
      </c>
      <c r="AU26" s="19">
        <f t="shared" si="20"/>
        <v>84.080955000000003</v>
      </c>
      <c r="AV26" s="19">
        <f t="shared" si="21"/>
        <v>115.97821374437015</v>
      </c>
      <c r="AW26" s="19">
        <f t="shared" si="22"/>
        <v>12.850099999999999</v>
      </c>
      <c r="AX26" s="19">
        <f t="shared" si="23"/>
        <v>109.49421526458137</v>
      </c>
      <c r="AY26" s="19">
        <f t="shared" si="24"/>
        <v>110.58730053745558</v>
      </c>
      <c r="AZ26" s="19">
        <f t="shared" si="25"/>
        <v>0</v>
      </c>
      <c r="BA26" s="19">
        <f t="shared" si="26"/>
        <v>1700.5120905884999</v>
      </c>
      <c r="BB26" s="19">
        <f t="shared" si="27"/>
        <v>1609.3646425329564</v>
      </c>
      <c r="BC26" s="19">
        <f t="shared" si="28"/>
        <v>160.34538798046694</v>
      </c>
      <c r="BD26" s="19">
        <f>AE26*(PI()*K26*L26)*(C26/2)</f>
        <v>202.22365350403302</v>
      </c>
    </row>
    <row r="27" spans="3:56" x14ac:dyDescent="0.25">
      <c r="C27" s="20">
        <v>15.7349</v>
      </c>
      <c r="D27" s="20">
        <f t="shared" si="2"/>
        <v>284.26510000000002</v>
      </c>
      <c r="E27" s="19">
        <v>1</v>
      </c>
      <c r="F27" s="19">
        <f t="shared" si="3"/>
        <v>2.1642459459459459E-2</v>
      </c>
      <c r="G27" s="19">
        <f t="shared" si="4"/>
        <v>77.912854054054051</v>
      </c>
      <c r="H27" s="19">
        <v>0.61499999999999999</v>
      </c>
      <c r="I27" s="21">
        <v>22.219899999999999</v>
      </c>
      <c r="K27" s="19">
        <f t="shared" si="5"/>
        <v>2.24E-2</v>
      </c>
      <c r="L27" s="19">
        <f t="shared" si="6"/>
        <v>0.1</v>
      </c>
      <c r="M27" s="19">
        <f t="shared" si="29"/>
        <v>0.19924754697496314</v>
      </c>
      <c r="N27" s="19">
        <f t="shared" si="8"/>
        <v>0.19531000000000001</v>
      </c>
      <c r="P27" s="19">
        <f t="shared" si="9"/>
        <v>5.0000000000000001E-4</v>
      </c>
      <c r="Q27" s="19">
        <f t="shared" si="10"/>
        <v>2.1642459459459459E-2</v>
      </c>
      <c r="R27" s="19">
        <f t="shared" si="11"/>
        <v>284.75987741351128</v>
      </c>
      <c r="S27" s="19">
        <f t="shared" si="12"/>
        <v>293.64057869392968</v>
      </c>
      <c r="T27" s="19">
        <f t="shared" si="13"/>
        <v>2.0069849515566602</v>
      </c>
      <c r="U27" s="19">
        <f t="shared" si="14"/>
        <v>2.0327377511687246</v>
      </c>
      <c r="V27" s="19">
        <v>3885</v>
      </c>
      <c r="X27" s="19">
        <v>0.5</v>
      </c>
      <c r="Y27" s="19">
        <f t="shared" si="15"/>
        <v>0.14842907144748527</v>
      </c>
      <c r="AB27" s="19">
        <f>[1]!HeatTransferArea(K27,L27,0.36,P27)</f>
        <v>0.30265450173412117</v>
      </c>
      <c r="AC27" s="19">
        <f>[1]!Convection(K27,Q27,1000,9*10^-4,P27,0.6,0.36,7)</f>
        <v>20860.457310775164</v>
      </c>
      <c r="AD27" s="19">
        <f t="shared" si="16"/>
        <v>35.340255106544113</v>
      </c>
      <c r="AE27" s="19">
        <f t="shared" si="17"/>
        <v>2841.7244812804515</v>
      </c>
      <c r="AF27" s="19">
        <f>V27*Q27/(2*E27*R27*N27)</f>
        <v>0.75590003042256826</v>
      </c>
      <c r="AL27" s="19">
        <f>AC27*AB27/(R27*N27*F27)</f>
        <v>5245.1881700083823</v>
      </c>
      <c r="AM27" s="19">
        <f t="shared" si="18"/>
        <v>7.7407427450753072</v>
      </c>
      <c r="AP27" s="19">
        <f t="shared" si="19"/>
        <v>22.219899999999999</v>
      </c>
      <c r="AQ27" s="19">
        <v>0.9456</v>
      </c>
      <c r="AT27" s="19">
        <f>AC27*AB27/(Q27*V27)</f>
        <v>75.088482443361428</v>
      </c>
      <c r="AU27" s="19">
        <f t="shared" si="20"/>
        <v>84.080955000000003</v>
      </c>
      <c r="AV27" s="19">
        <f t="shared" si="21"/>
        <v>114.70188284942282</v>
      </c>
      <c r="AW27" s="19">
        <f t="shared" si="22"/>
        <v>22.219899999999999</v>
      </c>
      <c r="AX27" s="19">
        <f t="shared" si="23"/>
        <v>113.05366087052077</v>
      </c>
      <c r="AY27" s="19">
        <f t="shared" si="24"/>
        <v>115.10247639700329</v>
      </c>
      <c r="AZ27" s="19">
        <f t="shared" si="25"/>
        <v>0</v>
      </c>
      <c r="BA27" s="19">
        <f t="shared" si="26"/>
        <v>1323.0054188295001</v>
      </c>
      <c r="BB27" s="19">
        <f t="shared" si="27"/>
        <v>1251.0339240451754</v>
      </c>
      <c r="BC27" s="19">
        <f t="shared" si="28"/>
        <v>168.74921139751274</v>
      </c>
      <c r="BD27" s="19">
        <f>AE27*(PI()*K27*L27)*(C27/2)</f>
        <v>157.33083632986444</v>
      </c>
    </row>
    <row r="28" spans="3:56" x14ac:dyDescent="0.25">
      <c r="C28" s="20">
        <v>9.5546000000000006</v>
      </c>
      <c r="D28" s="20">
        <f t="shared" si="2"/>
        <v>290.44540000000001</v>
      </c>
      <c r="E28" s="19">
        <v>1</v>
      </c>
      <c r="F28" s="19">
        <f t="shared" si="3"/>
        <v>2.1642459459459459E-2</v>
      </c>
      <c r="G28" s="19">
        <f t="shared" si="4"/>
        <v>77.912854054054051</v>
      </c>
      <c r="H28" s="19">
        <v>0.61499999999999999</v>
      </c>
      <c r="I28" s="21">
        <v>28.335999999999999</v>
      </c>
      <c r="K28" s="19">
        <f t="shared" si="5"/>
        <v>2.24E-2</v>
      </c>
      <c r="L28" s="19">
        <f t="shared" si="6"/>
        <v>0.1</v>
      </c>
      <c r="M28" s="19">
        <f t="shared" si="29"/>
        <v>0.19924754697496314</v>
      </c>
      <c r="N28" s="19">
        <f t="shared" si="8"/>
        <v>0.19531000000000001</v>
      </c>
      <c r="P28" s="19">
        <f t="shared" si="9"/>
        <v>5.0000000000000001E-4</v>
      </c>
      <c r="Q28" s="19">
        <f t="shared" si="10"/>
        <v>2.1642459459459459E-2</v>
      </c>
      <c r="R28" s="19">
        <f t="shared" si="11"/>
        <v>260.51852668821812</v>
      </c>
      <c r="S28" s="19">
        <f t="shared" si="12"/>
        <v>287.55189907709791</v>
      </c>
      <c r="T28" s="19">
        <f t="shared" si="13"/>
        <v>1.9686755456641549</v>
      </c>
      <c r="U28" s="19">
        <f t="shared" si="14"/>
        <v>2.1047247402705125</v>
      </c>
      <c r="V28" s="19">
        <v>3885</v>
      </c>
      <c r="X28" s="19">
        <v>0.5</v>
      </c>
      <c r="Y28" s="19">
        <f t="shared" si="15"/>
        <v>0.14842907144748527</v>
      </c>
      <c r="AB28" s="19">
        <f>[1]!HeatTransferArea(K28,L28,0.36,P28)</f>
        <v>0.30265450173412117</v>
      </c>
      <c r="AC28" s="19">
        <f>[1]!Convection(K28,Q28,1000,9*10^-4,P28,0.6,0.36,7)</f>
        <v>20860.457310775164</v>
      </c>
      <c r="AD28" s="19">
        <f t="shared" si="16"/>
        <v>35.340255106544113</v>
      </c>
      <c r="AE28" s="19">
        <f t="shared" si="17"/>
        <v>2841.7244812804515</v>
      </c>
      <c r="AF28" s="19">
        <f>V28*Q28/(2*E28*R28*N28)</f>
        <v>0.82623682367744111</v>
      </c>
      <c r="AL28" s="19">
        <f>AC28*AB28/(R28*N28*F28)</f>
        <v>5733.2549791743277</v>
      </c>
      <c r="AM28" s="19">
        <f t="shared" si="18"/>
        <v>4.5395959942828359</v>
      </c>
      <c r="AP28" s="19">
        <f t="shared" si="19"/>
        <v>28.335999999999999</v>
      </c>
      <c r="AQ28" s="19">
        <v>0.94410000000000005</v>
      </c>
      <c r="AT28" s="19">
        <f>AC28*AB28/(Q28*V28)</f>
        <v>75.088482443361428</v>
      </c>
      <c r="AU28" s="19">
        <f t="shared" si="20"/>
        <v>84.080955000000003</v>
      </c>
      <c r="AV28" s="19">
        <f t="shared" si="21"/>
        <v>112.323522817496</v>
      </c>
      <c r="AW28" s="19">
        <f t="shared" si="22"/>
        <v>28.335999999999999</v>
      </c>
      <c r="AX28" s="19">
        <f t="shared" si="23"/>
        <v>107.09233787621577</v>
      </c>
      <c r="AY28" s="19">
        <f t="shared" si="24"/>
        <v>110.56428628682704</v>
      </c>
      <c r="AZ28" s="19">
        <f t="shared" si="25"/>
        <v>0</v>
      </c>
      <c r="BA28" s="19">
        <f t="shared" si="26"/>
        <v>803.35989264300008</v>
      </c>
      <c r="BB28" s="19">
        <f t="shared" si="27"/>
        <v>758.45207464425641</v>
      </c>
      <c r="BC28" s="19">
        <f t="shared" si="28"/>
        <v>165.52811996458826</v>
      </c>
      <c r="BD28" s="19">
        <f>AE28*(PI()*K28*L28)*(C28/2)</f>
        <v>95.534970593859697</v>
      </c>
    </row>
    <row r="29" spans="3:56" x14ac:dyDescent="0.25">
      <c r="C29" s="20">
        <v>4.6784999999999997</v>
      </c>
      <c r="D29" s="20">
        <f t="shared" si="2"/>
        <v>295.32150000000001</v>
      </c>
      <c r="E29" s="19">
        <v>1</v>
      </c>
      <c r="F29" s="19">
        <f t="shared" si="3"/>
        <v>2.1642459459459459E-2</v>
      </c>
      <c r="G29" s="19">
        <f t="shared" si="4"/>
        <v>77.912854054054051</v>
      </c>
      <c r="H29" s="19">
        <v>0.61499999999999999</v>
      </c>
      <c r="I29" s="20">
        <v>33.8932</v>
      </c>
      <c r="K29" s="19">
        <f t="shared" si="5"/>
        <v>2.24E-2</v>
      </c>
      <c r="L29" s="19">
        <f t="shared" si="6"/>
        <v>0.1</v>
      </c>
      <c r="M29" s="19">
        <f t="shared" si="29"/>
        <v>0.19924754697496314</v>
      </c>
      <c r="N29" s="19">
        <f t="shared" si="8"/>
        <v>0.19531000000000001</v>
      </c>
      <c r="P29" s="19">
        <f t="shared" si="9"/>
        <v>5.0000000000000001E-4</v>
      </c>
      <c r="Q29" s="19">
        <f t="shared" si="10"/>
        <v>2.1642459459459459E-2</v>
      </c>
      <c r="R29" s="19">
        <f t="shared" si="11"/>
        <v>246.61632592976093</v>
      </c>
      <c r="S29" s="19">
        <f t="shared" si="12"/>
        <v>281.44740536822019</v>
      </c>
      <c r="T29" s="19">
        <f t="shared" si="13"/>
        <v>1.7837340297119226</v>
      </c>
      <c r="U29" s="19">
        <f t="shared" si="14"/>
        <v>1.9745205782703579</v>
      </c>
      <c r="V29" s="19">
        <v>3885</v>
      </c>
      <c r="X29" s="19">
        <v>0.5</v>
      </c>
      <c r="Y29" s="19">
        <f t="shared" si="15"/>
        <v>0.14842907144748527</v>
      </c>
      <c r="AB29" s="19">
        <f>[1]!HeatTransferArea(K29,L29,0.36,P29)</f>
        <v>0.30265450173412117</v>
      </c>
      <c r="AC29" s="19">
        <f>[1]!Convection(K29,Q29,1000,9*10^-4,P29,0.6,0.36,7)</f>
        <v>20860.457310775164</v>
      </c>
      <c r="AD29" s="19">
        <f t="shared" si="16"/>
        <v>35.340255106544113</v>
      </c>
      <c r="AE29" s="19">
        <f t="shared" si="17"/>
        <v>2841.7244812804515</v>
      </c>
      <c r="AF29" s="19">
        <f>V29*Q29/(2*E29*R29*N29)</f>
        <v>0.87281326241680202</v>
      </c>
      <c r="AL29" s="19">
        <f>AC29*AB29/(R29*N29*F29)</f>
        <v>6056.4487556585609</v>
      </c>
      <c r="AM29" s="19">
        <f t="shared" si="18"/>
        <v>2.3694359286436386</v>
      </c>
      <c r="AP29" s="19">
        <f t="shared" si="19"/>
        <v>33.8932</v>
      </c>
      <c r="AQ29" s="19">
        <v>0.9425</v>
      </c>
      <c r="AT29" s="19">
        <f>AC29*AB29/(Q29*V29)</f>
        <v>75.088482443361428</v>
      </c>
      <c r="AU29" s="19">
        <f t="shared" si="20"/>
        <v>84.080955000000003</v>
      </c>
      <c r="AV29" s="19">
        <f t="shared" si="21"/>
        <v>109.93898548493418</v>
      </c>
      <c r="AW29" s="19">
        <f t="shared" si="22"/>
        <v>33.8932</v>
      </c>
      <c r="AX29" s="19">
        <f t="shared" si="23"/>
        <v>95.106011237970392</v>
      </c>
      <c r="AY29" s="19">
        <f t="shared" si="24"/>
        <v>98.05095480074111</v>
      </c>
      <c r="AZ29" s="19">
        <f t="shared" si="25"/>
        <v>0</v>
      </c>
      <c r="BA29" s="19">
        <f t="shared" si="26"/>
        <v>393.3727479675</v>
      </c>
      <c r="BB29" s="19">
        <f t="shared" si="27"/>
        <v>370.75381495936875</v>
      </c>
      <c r="BC29" s="19">
        <f t="shared" si="28"/>
        <v>149.97806068417682</v>
      </c>
      <c r="BD29" s="19">
        <f>AE29*(PI()*K29*L29)*(C29/2)</f>
        <v>46.779599347264408</v>
      </c>
    </row>
    <row r="30" spans="3:56" x14ac:dyDescent="0.25">
      <c r="C30" s="20">
        <v>6.6299999999999998E-2</v>
      </c>
      <c r="D30" s="20">
        <f t="shared" si="2"/>
        <v>299.93369999999999</v>
      </c>
      <c r="E30" s="19">
        <v>1</v>
      </c>
      <c r="F30" s="19">
        <f t="shared" si="3"/>
        <v>2.1642459459459459E-2</v>
      </c>
      <c r="G30" s="19">
        <f t="shared" si="4"/>
        <v>77.912854054054051</v>
      </c>
      <c r="H30" s="19">
        <v>0.61499999999999999</v>
      </c>
      <c r="I30" s="20">
        <v>39.563499999999998</v>
      </c>
      <c r="K30" s="19">
        <f t="shared" si="5"/>
        <v>2.24E-2</v>
      </c>
      <c r="L30" s="19">
        <f t="shared" si="6"/>
        <v>0.1</v>
      </c>
      <c r="M30" s="19">
        <f t="shared" si="29"/>
        <v>0.19924754697496314</v>
      </c>
      <c r="N30" s="19">
        <f t="shared" si="8"/>
        <v>0.19531000000000001</v>
      </c>
      <c r="P30" s="19">
        <f t="shared" si="9"/>
        <v>5.0000000000000001E-4</v>
      </c>
      <c r="Q30" s="19">
        <f t="shared" si="10"/>
        <v>2.1642459459459459E-2</v>
      </c>
      <c r="R30" s="19">
        <f t="shared" si="11"/>
        <v>251.06456854939461</v>
      </c>
      <c r="S30" s="19">
        <f t="shared" si="12"/>
        <v>274.61749624749245</v>
      </c>
      <c r="T30" s="19">
        <f t="shared" si="13"/>
        <v>1.5103182796301553</v>
      </c>
      <c r="U30" s="19">
        <f t="shared" si="14"/>
        <v>1.637750329479104</v>
      </c>
      <c r="V30" s="19">
        <v>3885</v>
      </c>
      <c r="X30" s="19">
        <v>0.5</v>
      </c>
      <c r="Y30" s="19">
        <f t="shared" si="15"/>
        <v>0.14842907144748527</v>
      </c>
      <c r="AB30" s="19">
        <f>[1]!HeatTransferArea(K30,L30,0.36,P30)</f>
        <v>0.30265450173412117</v>
      </c>
      <c r="AC30" s="19">
        <f>[1]!Convection(K30,Q30,1000,9*10^-4,P30,0.6,0.36,7)</f>
        <v>20860.457310775164</v>
      </c>
      <c r="AD30" s="19">
        <f t="shared" si="16"/>
        <v>35.340255106544113</v>
      </c>
      <c r="AE30" s="19">
        <f t="shared" si="17"/>
        <v>2841.7244812804515</v>
      </c>
      <c r="AF30" s="19">
        <f>V30*Q30/(2*E30*R30*N30)</f>
        <v>0.85734917214195261</v>
      </c>
      <c r="AL30" s="19">
        <f>AC30*AB30/(R30*N30*F30)</f>
        <v>5949.1434770435599</v>
      </c>
      <c r="AM30" s="19">
        <f t="shared" si="18"/>
        <v>4.0482360959797271E-2</v>
      </c>
      <c r="AP30" s="19">
        <f t="shared" si="19"/>
        <v>39.563499999999998</v>
      </c>
      <c r="AQ30" s="19">
        <v>0.94059999999999999</v>
      </c>
      <c r="AT30" s="19">
        <f>AC30*AB30/(Q30*V30)</f>
        <v>75.088482443361428</v>
      </c>
      <c r="AU30" s="19">
        <f t="shared" si="20"/>
        <v>84.080955000000003</v>
      </c>
      <c r="AV30" s="19">
        <f t="shared" si="21"/>
        <v>107.27108638419551</v>
      </c>
      <c r="AW30" s="19">
        <f t="shared" si="22"/>
        <v>39.563499999999998</v>
      </c>
      <c r="AX30" s="19">
        <f t="shared" si="23"/>
        <v>80.307776707905845</v>
      </c>
      <c r="AY30" s="19">
        <f t="shared" si="24"/>
        <v>81.006741320917968</v>
      </c>
      <c r="AZ30" s="19">
        <f t="shared" si="25"/>
        <v>0</v>
      </c>
      <c r="BA30" s="19">
        <f t="shared" si="26"/>
        <v>5.5745673164999996</v>
      </c>
      <c r="BB30" s="19">
        <f t="shared" si="27"/>
        <v>5.2434380178998996</v>
      </c>
      <c r="BC30" s="19">
        <f t="shared" si="28"/>
        <v>126.98900330526051</v>
      </c>
      <c r="BD30" s="19">
        <f>AE30*(PI()*K30*L30)*(C30/2)</f>
        <v>0.6629234662228557</v>
      </c>
    </row>
    <row r="31" spans="3:56" x14ac:dyDescent="0.25">
      <c r="C31" s="20">
        <v>19.167899999999999</v>
      </c>
      <c r="D31" s="20">
        <f t="shared" si="2"/>
        <v>280.83210000000003</v>
      </c>
      <c r="E31" s="19">
        <v>1</v>
      </c>
      <c r="F31" s="19">
        <f t="shared" si="3"/>
        <v>2.8856612612612614E-2</v>
      </c>
      <c r="G31" s="19">
        <f t="shared" si="4"/>
        <v>103.88380540540541</v>
      </c>
      <c r="H31" s="19">
        <v>0.82</v>
      </c>
      <c r="I31" s="20">
        <v>7.7797000000000001</v>
      </c>
      <c r="K31" s="19">
        <f t="shared" si="5"/>
        <v>2.24E-2</v>
      </c>
      <c r="L31" s="19">
        <f t="shared" si="6"/>
        <v>0.1</v>
      </c>
      <c r="M31" s="19">
        <f t="shared" si="29"/>
        <v>0.19924754697496314</v>
      </c>
      <c r="N31" s="19">
        <f t="shared" si="8"/>
        <v>0.19531000000000001</v>
      </c>
      <c r="P31" s="19">
        <f t="shared" si="9"/>
        <v>5.0000000000000001E-4</v>
      </c>
      <c r="Q31" s="19">
        <f t="shared" si="10"/>
        <v>2.8856612612612614E-2</v>
      </c>
      <c r="R31" s="19">
        <f t="shared" si="11"/>
        <v>295.43700316548347</v>
      </c>
      <c r="S31" s="19">
        <f t="shared" si="12"/>
        <v>296.22647086360007</v>
      </c>
      <c r="T31" s="19">
        <f t="shared" si="13"/>
        <v>1.9384665963152656</v>
      </c>
      <c r="U31" s="19">
        <f t="shared" si="14"/>
        <v>1.9213900996298889</v>
      </c>
      <c r="V31" s="19">
        <v>3885</v>
      </c>
      <c r="X31" s="19">
        <v>0.5</v>
      </c>
      <c r="Y31" s="19">
        <f t="shared" si="15"/>
        <v>0.19790542859664706</v>
      </c>
      <c r="AB31" s="19">
        <f>[1]!HeatTransferArea(K31,L31,0.36,P31)</f>
        <v>0.30265450173412117</v>
      </c>
      <c r="AC31" s="19">
        <f>[1]!Convection(K31,Q31,1000,9*10^-4,P31,0.6,0.36,7)</f>
        <v>21123.049752051884</v>
      </c>
      <c r="AD31" s="19">
        <f t="shared" si="16"/>
        <v>47.120340142058829</v>
      </c>
      <c r="AE31" s="19">
        <f t="shared" si="17"/>
        <v>3566.8395259680938</v>
      </c>
      <c r="AF31" s="19">
        <f>V31*Q31/(2*E31*R31*N31)</f>
        <v>0.97144229370361679</v>
      </c>
      <c r="AL31" s="19">
        <f>AC31*AB31/(R31*N31*F31)</f>
        <v>3839.450222303497</v>
      </c>
      <c r="AM31" s="19">
        <f t="shared" si="18"/>
        <v>9.9760584816650457</v>
      </c>
      <c r="AP31" s="19">
        <f t="shared" si="19"/>
        <v>7.7797000000000001</v>
      </c>
      <c r="AQ31" s="19">
        <v>0.89380000000000004</v>
      </c>
      <c r="AT31" s="19">
        <f>AC31*AB31/(Q31*V31)</f>
        <v>57.025274907489283</v>
      </c>
      <c r="AU31" s="19">
        <f t="shared" si="20"/>
        <v>112.10794</v>
      </c>
      <c r="AV31" s="19">
        <f t="shared" si="21"/>
        <v>115.71198404873947</v>
      </c>
      <c r="AW31" s="19">
        <f t="shared" si="22"/>
        <v>7.7797000000000001</v>
      </c>
      <c r="AX31" s="19">
        <f t="shared" si="23"/>
        <v>110.86766934177783</v>
      </c>
      <c r="AY31" s="19">
        <f t="shared" si="24"/>
        <v>112.15190793592315</v>
      </c>
      <c r="AZ31" s="19">
        <f t="shared" si="25"/>
        <v>0</v>
      </c>
      <c r="BA31" s="19">
        <f t="shared" si="26"/>
        <v>2148.873783126</v>
      </c>
      <c r="BB31" s="19">
        <f t="shared" si="27"/>
        <v>1920.663387358019</v>
      </c>
      <c r="BC31" s="19">
        <f t="shared" si="28"/>
        <v>217.31749687171603</v>
      </c>
      <c r="BD31" s="19">
        <f>AE31*(PI()*K31*L31)*(C31/2)</f>
        <v>240.56143235076067</v>
      </c>
    </row>
    <row r="32" spans="3:56" x14ac:dyDescent="0.25">
      <c r="C32" s="20">
        <v>17.622399999999999</v>
      </c>
      <c r="D32" s="20">
        <f t="shared" si="2"/>
        <v>282.37760000000003</v>
      </c>
      <c r="E32" s="19">
        <v>1</v>
      </c>
      <c r="F32" s="19">
        <f t="shared" si="3"/>
        <v>2.8856612612612614E-2</v>
      </c>
      <c r="G32" s="19">
        <f t="shared" si="4"/>
        <v>103.88380540540541</v>
      </c>
      <c r="H32" s="19">
        <v>0.82</v>
      </c>
      <c r="I32" s="20">
        <v>12.2478</v>
      </c>
      <c r="K32" s="19">
        <f t="shared" si="5"/>
        <v>2.24E-2</v>
      </c>
      <c r="L32" s="19">
        <f t="shared" si="6"/>
        <v>0.1</v>
      </c>
      <c r="M32" s="19">
        <f t="shared" si="29"/>
        <v>0.19924754697496314</v>
      </c>
      <c r="N32" s="19">
        <f t="shared" si="8"/>
        <v>0.19531000000000001</v>
      </c>
      <c r="P32" s="19">
        <f t="shared" si="9"/>
        <v>5.0000000000000001E-4</v>
      </c>
      <c r="Q32" s="19">
        <f t="shared" si="10"/>
        <v>2.8856612612612614E-2</v>
      </c>
      <c r="R32" s="19">
        <f t="shared" si="11"/>
        <v>291.06030623428524</v>
      </c>
      <c r="S32" s="19">
        <f t="shared" si="12"/>
        <v>295.13270828340069</v>
      </c>
      <c r="T32" s="19">
        <f t="shared" si="13"/>
        <v>1.976214261369023</v>
      </c>
      <c r="U32" s="19">
        <f t="shared" si="14"/>
        <v>1.9757034559281692</v>
      </c>
      <c r="V32" s="19">
        <v>3885</v>
      </c>
      <c r="X32" s="19">
        <v>0.5</v>
      </c>
      <c r="Y32" s="19">
        <f t="shared" si="15"/>
        <v>0.19790542859664706</v>
      </c>
      <c r="AB32" s="19">
        <f>[1]!HeatTransferArea(K32,L32,0.36,P32)</f>
        <v>0.30265450173412117</v>
      </c>
      <c r="AC32" s="19">
        <f>[1]!Convection(K32,Q32,1000,9*10^-4,P32,0.6,0.36,7)</f>
        <v>21123.049752051884</v>
      </c>
      <c r="AD32" s="19">
        <f t="shared" si="16"/>
        <v>47.120340142058829</v>
      </c>
      <c r="AE32" s="19">
        <f t="shared" si="17"/>
        <v>3566.8395259680938</v>
      </c>
      <c r="AF32" s="19">
        <f>V32*Q32/(2*E32*R32*N32)</f>
        <v>0.9860499485937565</v>
      </c>
      <c r="AL32" s="19">
        <f>AC32*AB32/(R32*N32*F32)</f>
        <v>3897.1843400980333</v>
      </c>
      <c r="AM32" s="19">
        <f t="shared" si="18"/>
        <v>8.9195572073953482</v>
      </c>
      <c r="AP32" s="19">
        <f t="shared" si="19"/>
        <v>12.2478</v>
      </c>
      <c r="AQ32" s="19">
        <v>0.89300000000000002</v>
      </c>
      <c r="AT32" s="19">
        <f>AC32*AB32/(Q32*V32)</f>
        <v>57.025274907489283</v>
      </c>
      <c r="AU32" s="19">
        <f t="shared" si="20"/>
        <v>112.10794</v>
      </c>
      <c r="AV32" s="19">
        <f t="shared" si="21"/>
        <v>115.28473850966198</v>
      </c>
      <c r="AW32" s="19">
        <f t="shared" si="22"/>
        <v>12.2478</v>
      </c>
      <c r="AX32" s="19">
        <f t="shared" si="23"/>
        <v>112.31279146196707</v>
      </c>
      <c r="AY32" s="19">
        <f t="shared" si="24"/>
        <v>113.91367218049631</v>
      </c>
      <c r="AZ32" s="19">
        <f t="shared" si="25"/>
        <v>0</v>
      </c>
      <c r="BA32" s="19">
        <f t="shared" si="26"/>
        <v>1975.6109618559999</v>
      </c>
      <c r="BB32" s="19">
        <f t="shared" si="27"/>
        <v>1764.2205889374079</v>
      </c>
      <c r="BC32" s="19">
        <f t="shared" si="28"/>
        <v>221.54930984070276</v>
      </c>
      <c r="BD32" s="19">
        <f>AE32*(PI()*K32*L32)*(C32/2)</f>
        <v>221.16506166340835</v>
      </c>
    </row>
    <row r="33" spans="3:56" x14ac:dyDescent="0.25">
      <c r="C33" s="20">
        <v>15.4876</v>
      </c>
      <c r="D33" s="20">
        <f t="shared" si="2"/>
        <v>284.51240000000001</v>
      </c>
      <c r="E33" s="19">
        <v>1</v>
      </c>
      <c r="F33" s="19">
        <f t="shared" si="3"/>
        <v>2.8856612612612614E-2</v>
      </c>
      <c r="G33" s="19">
        <f t="shared" si="4"/>
        <v>103.88380540540541</v>
      </c>
      <c r="H33" s="19">
        <v>0.82</v>
      </c>
      <c r="I33" s="20">
        <v>19.326799999999999</v>
      </c>
      <c r="K33" s="19">
        <f t="shared" si="5"/>
        <v>2.24E-2</v>
      </c>
      <c r="L33" s="19">
        <f t="shared" si="6"/>
        <v>0.1</v>
      </c>
      <c r="M33" s="19">
        <f t="shared" si="29"/>
        <v>0.19924754697496314</v>
      </c>
      <c r="N33" s="19">
        <f t="shared" si="8"/>
        <v>0.19531000000000001</v>
      </c>
      <c r="P33" s="19">
        <f t="shared" si="9"/>
        <v>5.0000000000000001E-4</v>
      </c>
      <c r="Q33" s="19">
        <f t="shared" si="10"/>
        <v>2.8856612612612614E-2</v>
      </c>
      <c r="R33" s="19">
        <f t="shared" si="11"/>
        <v>283.8675226457417</v>
      </c>
      <c r="S33" s="19">
        <f t="shared" si="12"/>
        <v>293.43234312454069</v>
      </c>
      <c r="T33" s="19">
        <f t="shared" si="13"/>
        <v>2.0096519382059341</v>
      </c>
      <c r="U33" s="19">
        <f t="shared" si="14"/>
        <v>2.0392776621863504</v>
      </c>
      <c r="V33" s="19">
        <v>3885</v>
      </c>
      <c r="X33" s="19">
        <v>0.5</v>
      </c>
      <c r="Y33" s="19">
        <f t="shared" si="15"/>
        <v>0.19790542859664706</v>
      </c>
      <c r="AB33" s="19">
        <f>[1]!HeatTransferArea(K33,L33,0.36,P33)</f>
        <v>0.30265450173412117</v>
      </c>
      <c r="AC33" s="19">
        <f>[1]!Convection(K33,Q33,1000,9*10^-4,P33,0.6,0.36,7)</f>
        <v>21123.049752051884</v>
      </c>
      <c r="AD33" s="19">
        <f t="shared" si="16"/>
        <v>47.120340142058829</v>
      </c>
      <c r="AE33" s="19">
        <f t="shared" si="17"/>
        <v>3566.8395259680938</v>
      </c>
      <c r="AF33" s="19">
        <f>V33*Q33/(2*E33*R33*N33)</f>
        <v>1.0110349973292561</v>
      </c>
      <c r="AL33" s="19">
        <f>AC33*AB33/(R33*N33*F33)</f>
        <v>3995.9332328974706</v>
      </c>
      <c r="AM33" s="19">
        <f t="shared" si="18"/>
        <v>7.5946499523735449</v>
      </c>
      <c r="AP33" s="19">
        <f t="shared" si="19"/>
        <v>19.326799999999999</v>
      </c>
      <c r="AQ33" s="19">
        <v>0.89159999999999995</v>
      </c>
      <c r="AT33" s="19">
        <f>AC33*AB33/(Q33*V33)</f>
        <v>57.025274907489283</v>
      </c>
      <c r="AU33" s="19">
        <f t="shared" si="20"/>
        <v>112.10794</v>
      </c>
      <c r="AV33" s="19">
        <f t="shared" si="21"/>
        <v>114.62054187130809</v>
      </c>
      <c r="AW33" s="19">
        <f t="shared" si="22"/>
        <v>19.326799999999999</v>
      </c>
      <c r="AX33" s="19">
        <f t="shared" si="23"/>
        <v>113.06197035693462</v>
      </c>
      <c r="AY33" s="19">
        <f t="shared" si="24"/>
        <v>115.17369706494436</v>
      </c>
      <c r="AZ33" s="19">
        <f t="shared" si="25"/>
        <v>0</v>
      </c>
      <c r="BA33" s="19">
        <f t="shared" si="26"/>
        <v>1736.2829315440001</v>
      </c>
      <c r="BB33" s="19">
        <f t="shared" si="27"/>
        <v>1548.0698617646303</v>
      </c>
      <c r="BC33" s="19">
        <f t="shared" si="28"/>
        <v>225.29793890927456</v>
      </c>
      <c r="BD33" s="19">
        <f>AE33*(PI()*K33*L33)*(C33/2)</f>
        <v>194.37284416527848</v>
      </c>
    </row>
    <row r="34" spans="3:56" x14ac:dyDescent="0.25">
      <c r="C34" s="20">
        <v>11.2362</v>
      </c>
      <c r="D34" s="20">
        <f t="shared" si="2"/>
        <v>288.7638</v>
      </c>
      <c r="E34" s="19">
        <v>1</v>
      </c>
      <c r="F34" s="19">
        <f t="shared" si="3"/>
        <v>2.8856612612612614E-2</v>
      </c>
      <c r="G34" s="19">
        <f t="shared" si="4"/>
        <v>103.88380540540541</v>
      </c>
      <c r="H34" s="19">
        <v>0.82</v>
      </c>
      <c r="I34" s="21">
        <v>27.401800000000001</v>
      </c>
      <c r="K34" s="19">
        <f t="shared" si="5"/>
        <v>2.24E-2</v>
      </c>
      <c r="L34" s="19">
        <f t="shared" si="6"/>
        <v>0.1</v>
      </c>
      <c r="M34" s="19">
        <f t="shared" si="29"/>
        <v>0.19924754697496314</v>
      </c>
      <c r="N34" s="19">
        <f t="shared" si="8"/>
        <v>0.19531000000000001</v>
      </c>
      <c r="P34" s="19">
        <f t="shared" si="9"/>
        <v>5.0000000000000001E-4</v>
      </c>
      <c r="Q34" s="19">
        <f t="shared" si="10"/>
        <v>2.8856612612612614E-2</v>
      </c>
      <c r="R34" s="19">
        <f t="shared" si="11"/>
        <v>267.14582512900233</v>
      </c>
      <c r="S34" s="19">
        <f t="shared" si="12"/>
        <v>289.39108305489344</v>
      </c>
      <c r="T34" s="19">
        <f t="shared" si="13"/>
        <v>2.0013254401201266</v>
      </c>
      <c r="U34" s="19">
        <f t="shared" si="14"/>
        <v>2.106905233486259</v>
      </c>
      <c r="V34" s="19">
        <v>3885</v>
      </c>
      <c r="X34" s="19">
        <v>0.5</v>
      </c>
      <c r="Y34" s="19">
        <f t="shared" si="15"/>
        <v>0.19790542859664706</v>
      </c>
      <c r="AB34" s="19">
        <f>[1]!HeatTransferArea(K34,L34,0.36,P34)</f>
        <v>0.30265450173412117</v>
      </c>
      <c r="AC34" s="19">
        <f>[1]!Convection(K34,Q34,1000,9*10^-4,P34,0.6,0.36,7)</f>
        <v>21123.049752051884</v>
      </c>
      <c r="AD34" s="19">
        <f t="shared" si="16"/>
        <v>47.120340142058829</v>
      </c>
      <c r="AE34" s="19">
        <f t="shared" si="17"/>
        <v>3566.8395259680938</v>
      </c>
      <c r="AF34" s="19">
        <f>V34*Q34/(2*E34*R34*N34)</f>
        <v>1.0743196149945831</v>
      </c>
      <c r="AL34" s="19">
        <f>AC34*AB34/(R34*N34*F34)</f>
        <v>4246.0542549472511</v>
      </c>
      <c r="AM34" s="19">
        <f t="shared" si="18"/>
        <v>5.3330353076239971</v>
      </c>
      <c r="AP34" s="19">
        <f t="shared" si="19"/>
        <v>27.401800000000001</v>
      </c>
      <c r="AQ34" s="19">
        <v>0.88839999999999997</v>
      </c>
      <c r="AT34" s="19">
        <f>AC34*AB34/(Q34*V34)</f>
        <v>57.025274907489283</v>
      </c>
      <c r="AU34" s="19">
        <f t="shared" si="20"/>
        <v>112.10794</v>
      </c>
      <c r="AV34" s="19">
        <f t="shared" si="21"/>
        <v>113.04194486290248</v>
      </c>
      <c r="AW34" s="19">
        <f t="shared" si="22"/>
        <v>27.401800000000001</v>
      </c>
      <c r="AX34" s="19">
        <f t="shared" si="23"/>
        <v>109.93041651880968</v>
      </c>
      <c r="AY34" s="19">
        <f t="shared" si="24"/>
        <v>113.1168600273917</v>
      </c>
      <c r="AZ34" s="19">
        <f t="shared" si="25"/>
        <v>0</v>
      </c>
      <c r="BA34" s="19">
        <f t="shared" si="26"/>
        <v>1259.6672354279999</v>
      </c>
      <c r="BB34" s="19">
        <f t="shared" si="27"/>
        <v>1119.0883719542351</v>
      </c>
      <c r="BC34" s="19">
        <f t="shared" si="28"/>
        <v>224.36447236146074</v>
      </c>
      <c r="BD34" s="19">
        <f>AE34*(PI()*K34*L34)*(C34/2)</f>
        <v>141.01682323987589</v>
      </c>
    </row>
    <row r="35" spans="3:56" x14ac:dyDescent="0.25">
      <c r="C35" s="20">
        <v>6.9836</v>
      </c>
      <c r="D35" s="20">
        <f t="shared" si="2"/>
        <v>293.01639999999998</v>
      </c>
      <c r="E35" s="19">
        <v>1</v>
      </c>
      <c r="F35" s="19">
        <f t="shared" si="3"/>
        <v>2.8856612612612614E-2</v>
      </c>
      <c r="G35" s="19">
        <f t="shared" si="4"/>
        <v>103.88380540540541</v>
      </c>
      <c r="H35" s="19">
        <v>0.82</v>
      </c>
      <c r="I35" s="20">
        <v>34.402700000000003</v>
      </c>
      <c r="K35" s="19">
        <f t="shared" si="5"/>
        <v>2.24E-2</v>
      </c>
      <c r="L35" s="19">
        <f t="shared" si="6"/>
        <v>0.1</v>
      </c>
      <c r="M35" s="19">
        <f t="shared" si="29"/>
        <v>0.19924754697496314</v>
      </c>
      <c r="N35" s="19">
        <f t="shared" si="8"/>
        <v>0.19531000000000001</v>
      </c>
      <c r="P35" s="19">
        <f t="shared" si="9"/>
        <v>5.0000000000000001E-4</v>
      </c>
      <c r="Q35" s="19">
        <f t="shared" si="10"/>
        <v>2.8856612612612614E-2</v>
      </c>
      <c r="R35" s="19">
        <f t="shared" si="11"/>
        <v>251.73457168787718</v>
      </c>
      <c r="S35" s="19">
        <f t="shared" si="12"/>
        <v>284.47618948522995</v>
      </c>
      <c r="T35" s="19">
        <f t="shared" si="13"/>
        <v>1.8870550255232956</v>
      </c>
      <c r="U35" s="19">
        <f t="shared" si="14"/>
        <v>2.0613048703201002</v>
      </c>
      <c r="V35" s="19">
        <v>3885</v>
      </c>
      <c r="X35" s="19">
        <v>0.5</v>
      </c>
      <c r="Y35" s="19">
        <f t="shared" si="15"/>
        <v>0.19790542859664706</v>
      </c>
      <c r="AB35" s="19">
        <f>[1]!HeatTransferArea(K35,L35,0.36,P35)</f>
        <v>0.30265450173412117</v>
      </c>
      <c r="AC35" s="19">
        <f>[1]!Convection(K35,Q35,1000,9*10^-4,P35,0.6,0.36,7)</f>
        <v>21123.049752051884</v>
      </c>
      <c r="AD35" s="19">
        <f t="shared" si="16"/>
        <v>47.120340142058829</v>
      </c>
      <c r="AE35" s="19">
        <f t="shared" si="17"/>
        <v>3566.8395259680938</v>
      </c>
      <c r="AF35" s="19">
        <f>V35*Q35/(2*E35*R35*N35)</f>
        <v>1.1400897305271522</v>
      </c>
      <c r="AL35" s="19">
        <f>AC35*AB35/(R35*N35*F35)</f>
        <v>4505.9987584336232</v>
      </c>
      <c r="AM35" s="19">
        <f t="shared" si="18"/>
        <v>3.3879510501110475</v>
      </c>
      <c r="AP35" s="19">
        <f t="shared" si="19"/>
        <v>34.402700000000003</v>
      </c>
      <c r="AQ35" s="19">
        <v>0.88339999999999996</v>
      </c>
      <c r="AT35" s="19">
        <f>AC35*AB35/(Q35*V35)</f>
        <v>57.025274907489283</v>
      </c>
      <c r="AU35" s="19">
        <f t="shared" si="20"/>
        <v>112.10794</v>
      </c>
      <c r="AV35" s="19">
        <f t="shared" si="21"/>
        <v>111.12208913672053</v>
      </c>
      <c r="AW35" s="19">
        <f t="shared" si="22"/>
        <v>34.402700000000003</v>
      </c>
      <c r="AX35" s="19">
        <f t="shared" si="23"/>
        <v>101.34669076297324</v>
      </c>
      <c r="AY35" s="19">
        <f t="shared" si="24"/>
        <v>104.84674837604805</v>
      </c>
      <c r="AZ35" s="19">
        <f t="shared" si="25"/>
        <v>0</v>
      </c>
      <c r="BA35" s="19">
        <f t="shared" si="26"/>
        <v>782.91700978400002</v>
      </c>
      <c r="BB35" s="19">
        <f t="shared" si="27"/>
        <v>691.62888644318559</v>
      </c>
      <c r="BC35" s="19">
        <f t="shared" si="28"/>
        <v>211.5538515780641</v>
      </c>
      <c r="BD35" s="19">
        <f>AE35*(PI()*K35*L35)*(C35/2)</f>
        <v>87.645742046065152</v>
      </c>
    </row>
    <row r="36" spans="3:56" x14ac:dyDescent="0.25">
      <c r="C36" s="20">
        <v>4.6106999999999996</v>
      </c>
      <c r="D36" s="20">
        <f t="shared" si="2"/>
        <v>295.38929999999999</v>
      </c>
      <c r="E36" s="19">
        <v>1</v>
      </c>
      <c r="F36" s="19">
        <f t="shared" si="3"/>
        <v>2.8856612612612614E-2</v>
      </c>
      <c r="G36" s="19">
        <f t="shared" si="4"/>
        <v>103.88380540540541</v>
      </c>
      <c r="H36" s="19">
        <v>0.82</v>
      </c>
      <c r="I36" s="20">
        <v>40.0533</v>
      </c>
      <c r="K36" s="19">
        <f t="shared" si="5"/>
        <v>2.24E-2</v>
      </c>
      <c r="L36" s="19">
        <f t="shared" si="6"/>
        <v>0.1</v>
      </c>
      <c r="M36" s="19">
        <f t="shared" si="29"/>
        <v>0.19924754697496314</v>
      </c>
      <c r="N36" s="19">
        <f t="shared" si="8"/>
        <v>0.19531000000000001</v>
      </c>
      <c r="P36" s="19">
        <f t="shared" si="9"/>
        <v>5.0000000000000001E-4</v>
      </c>
      <c r="Q36" s="19">
        <f t="shared" si="10"/>
        <v>2.8856612612612614E-2</v>
      </c>
      <c r="R36" s="19">
        <f t="shared" si="11"/>
        <v>246.5219633821398</v>
      </c>
      <c r="S36" s="19">
        <f t="shared" si="12"/>
        <v>281.35443817496116</v>
      </c>
      <c r="T36" s="19">
        <f t="shared" si="13"/>
        <v>1.7803037720368593</v>
      </c>
      <c r="U36" s="19">
        <f t="shared" si="14"/>
        <v>1.9712113040025088</v>
      </c>
      <c r="V36" s="19">
        <v>3885</v>
      </c>
      <c r="X36" s="19">
        <v>0.5</v>
      </c>
      <c r="Y36" s="19">
        <f t="shared" si="15"/>
        <v>0.19790542859664706</v>
      </c>
      <c r="AB36" s="19">
        <f>[1]!HeatTransferArea(K36,L36,0.36,P36)</f>
        <v>0.30265450173412117</v>
      </c>
      <c r="AC36" s="19">
        <f>[1]!Convection(K36,Q36,1000,9*10^-4,P36,0.6,0.36,7)</f>
        <v>21123.049752051884</v>
      </c>
      <c r="AD36" s="19">
        <f t="shared" si="16"/>
        <v>47.120340142058829</v>
      </c>
      <c r="AE36" s="19">
        <f t="shared" si="17"/>
        <v>3566.8395259680938</v>
      </c>
      <c r="AF36" s="19">
        <f>V36*Q36/(2*E36*R36*N36)</f>
        <v>1.1641964718377413</v>
      </c>
      <c r="AL36" s="19">
        <f>AC36*AB36/(R36*N36*F36)</f>
        <v>4601.2762997594</v>
      </c>
      <c r="AM36" s="19">
        <f t="shared" si="18"/>
        <v>2.3390186484006343</v>
      </c>
      <c r="AP36" s="19">
        <f t="shared" si="19"/>
        <v>40.0533</v>
      </c>
      <c r="AQ36" s="19">
        <v>0.87970000000000004</v>
      </c>
      <c r="AT36" s="19">
        <f>AC36*AB36/(Q36*V36)</f>
        <v>57.025274907489283</v>
      </c>
      <c r="AU36" s="19">
        <f t="shared" si="20"/>
        <v>112.10794</v>
      </c>
      <c r="AV36" s="19">
        <f t="shared" si="21"/>
        <v>109.90267063990333</v>
      </c>
      <c r="AW36" s="19">
        <f t="shared" si="22"/>
        <v>40.0533</v>
      </c>
      <c r="AX36" s="19">
        <f t="shared" si="23"/>
        <v>94.910285309314645</v>
      </c>
      <c r="AY36" s="19">
        <f t="shared" si="24"/>
        <v>97.830069548572254</v>
      </c>
      <c r="AZ36" s="19">
        <f t="shared" si="25"/>
        <v>0</v>
      </c>
      <c r="BA36" s="19">
        <f t="shared" si="26"/>
        <v>516.89607895799998</v>
      </c>
      <c r="BB36" s="19">
        <f t="shared" si="27"/>
        <v>454.71348065935257</v>
      </c>
      <c r="BC36" s="19">
        <f t="shared" si="28"/>
        <v>199.58618845728191</v>
      </c>
      <c r="BD36" s="19">
        <f>AE36*(PI()*K36*L36)*(C36/2)</f>
        <v>57.865316291281367</v>
      </c>
    </row>
    <row r="37" spans="3:56" x14ac:dyDescent="0.25">
      <c r="C37" s="20">
        <v>2.3946999999999998</v>
      </c>
      <c r="D37" s="20">
        <f t="shared" si="2"/>
        <v>297.6053</v>
      </c>
      <c r="E37" s="19">
        <v>1</v>
      </c>
      <c r="F37" s="19">
        <f t="shared" si="3"/>
        <v>2.8856612612612614E-2</v>
      </c>
      <c r="G37" s="19">
        <f t="shared" si="4"/>
        <v>103.88380540540541</v>
      </c>
      <c r="H37" s="19">
        <v>0.82</v>
      </c>
      <c r="I37" s="20">
        <v>46.968299999999999</v>
      </c>
      <c r="K37" s="19">
        <f t="shared" si="5"/>
        <v>2.24E-2</v>
      </c>
      <c r="L37" s="19">
        <f t="shared" si="6"/>
        <v>0.1</v>
      </c>
      <c r="M37" s="19">
        <f t="shared" si="29"/>
        <v>0.19924754697496314</v>
      </c>
      <c r="N37" s="19">
        <f t="shared" si="8"/>
        <v>0.19531000000000001</v>
      </c>
      <c r="P37" s="19">
        <f t="shared" si="9"/>
        <v>5.0000000000000001E-4</v>
      </c>
      <c r="Q37" s="19">
        <f t="shared" si="10"/>
        <v>2.8856612612612614E-2</v>
      </c>
      <c r="R37" s="19">
        <f t="shared" si="11"/>
        <v>245.75371545832604</v>
      </c>
      <c r="S37" s="19">
        <f t="shared" si="12"/>
        <v>278.19376548380251</v>
      </c>
      <c r="T37" s="19">
        <f t="shared" si="13"/>
        <v>1.6574858941748971</v>
      </c>
      <c r="U37" s="19">
        <f t="shared" si="14"/>
        <v>1.8371528670588759</v>
      </c>
      <c r="V37" s="19">
        <v>3885</v>
      </c>
      <c r="X37" s="19">
        <v>0.5</v>
      </c>
      <c r="Y37" s="19">
        <f t="shared" si="15"/>
        <v>0.19790542859664706</v>
      </c>
      <c r="AB37" s="19">
        <f>[1]!HeatTransferArea(K37,L37,0.36,P37)</f>
        <v>0.30265450173412117</v>
      </c>
      <c r="AC37" s="19">
        <f>[1]!Convection(K37,Q37,1000,9*10^-4,P37,0.6,0.36,7)</f>
        <v>21123.049752051884</v>
      </c>
      <c r="AD37" s="19">
        <f t="shared" si="16"/>
        <v>47.120340142058829</v>
      </c>
      <c r="AE37" s="19">
        <f t="shared" si="17"/>
        <v>3566.8395259680938</v>
      </c>
      <c r="AF37" s="19">
        <f>V37*Q37/(2*E37*R37*N37)</f>
        <v>1.1678358533247419</v>
      </c>
      <c r="AL37" s="19">
        <f>AC37*AB37/(R37*N37*F37)</f>
        <v>4615.6602978104202</v>
      </c>
      <c r="AM37" s="19">
        <f t="shared" si="18"/>
        <v>1.3034843441382802</v>
      </c>
      <c r="AP37" s="19">
        <f t="shared" si="19"/>
        <v>46.968299999999999</v>
      </c>
      <c r="AQ37" s="19">
        <v>0.87570000000000003</v>
      </c>
      <c r="AT37" s="19">
        <f>AC37*AB37/(Q37*V37)</f>
        <v>57.025274907489283</v>
      </c>
      <c r="AU37" s="19">
        <f t="shared" si="20"/>
        <v>112.10794</v>
      </c>
      <c r="AV37" s="19">
        <f t="shared" si="21"/>
        <v>108.66804867328294</v>
      </c>
      <c r="AW37" s="19">
        <f t="shared" si="22"/>
        <v>46.968299999999999</v>
      </c>
      <c r="AX37" s="19">
        <f t="shared" si="23"/>
        <v>88.179953888516636</v>
      </c>
      <c r="AY37" s="19">
        <f t="shared" si="24"/>
        <v>90.057878911738811</v>
      </c>
      <c r="AZ37" s="19">
        <f t="shared" si="25"/>
        <v>0</v>
      </c>
      <c r="BA37" s="19">
        <f t="shared" si="26"/>
        <v>268.464883918</v>
      </c>
      <c r="BB37" s="19">
        <f t="shared" si="27"/>
        <v>235.0946988469926</v>
      </c>
      <c r="BC37" s="19">
        <f t="shared" si="28"/>
        <v>185.81732917500571</v>
      </c>
      <c r="BD37" s="19">
        <f>AE37*(PI()*K37*L37)*(C37/2)</f>
        <v>30.054020630865487</v>
      </c>
    </row>
    <row r="38" spans="3:56" x14ac:dyDescent="0.25">
      <c r="C38" s="20">
        <v>6.4699999999999994E-2</v>
      </c>
      <c r="D38" s="20">
        <f t="shared" si="2"/>
        <v>299.93529999999998</v>
      </c>
      <c r="E38" s="19">
        <v>1</v>
      </c>
      <c r="F38" s="19">
        <f t="shared" si="3"/>
        <v>2.8856612612612614E-2</v>
      </c>
      <c r="G38" s="19">
        <f t="shared" si="4"/>
        <v>103.88380540540541</v>
      </c>
      <c r="H38" s="19">
        <v>0.82</v>
      </c>
      <c r="I38" s="20">
        <v>53.713000000000001</v>
      </c>
      <c r="K38" s="19">
        <f t="shared" si="5"/>
        <v>2.24E-2</v>
      </c>
      <c r="L38" s="19">
        <f t="shared" si="6"/>
        <v>0.1</v>
      </c>
      <c r="M38" s="19">
        <f t="shared" si="29"/>
        <v>0.19924754697496314</v>
      </c>
      <c r="N38" s="19">
        <f t="shared" si="8"/>
        <v>0.19531000000000001</v>
      </c>
      <c r="P38" s="19">
        <f t="shared" si="9"/>
        <v>5.0000000000000001E-4</v>
      </c>
      <c r="Q38" s="19">
        <f t="shared" si="10"/>
        <v>2.8856612612612614E-2</v>
      </c>
      <c r="R38" s="19">
        <f t="shared" si="11"/>
        <v>251.07084514200687</v>
      </c>
      <c r="S38" s="19">
        <f t="shared" si="12"/>
        <v>274.61494881127282</v>
      </c>
      <c r="T38" s="19">
        <f t="shared" si="13"/>
        <v>1.5102124483528314</v>
      </c>
      <c r="U38" s="19">
        <f t="shared" si="14"/>
        <v>1.6375911520956379</v>
      </c>
      <c r="V38" s="19">
        <v>3885</v>
      </c>
      <c r="X38" s="19">
        <v>0.5</v>
      </c>
      <c r="Y38" s="19">
        <f t="shared" si="15"/>
        <v>0.19790542859664706</v>
      </c>
      <c r="AB38" s="19">
        <f>[1]!HeatTransferArea(K38,L38,0.36,P38)</f>
        <v>0.30265450173412117</v>
      </c>
      <c r="AC38" s="19">
        <f>[1]!Convection(K38,Q38,1000,9*10^-4,P38,0.6,0.36,7)</f>
        <v>21123.049752051884</v>
      </c>
      <c r="AD38" s="19">
        <f t="shared" si="16"/>
        <v>47.120340142058829</v>
      </c>
      <c r="AE38" s="19">
        <f t="shared" si="17"/>
        <v>3566.8395259680938</v>
      </c>
      <c r="AF38" s="19">
        <f>V38*Q38/(2*E38*R38*N38)</f>
        <v>1.1431036520296549</v>
      </c>
      <c r="AL38" s="19">
        <f>AC38*AB38/(R38*N38*F38)</f>
        <v>4517.9107388546854</v>
      </c>
      <c r="AM38" s="19">
        <f t="shared" si="18"/>
        <v>3.9509251083338422E-2</v>
      </c>
      <c r="AP38" s="19">
        <f t="shared" si="19"/>
        <v>53.713000000000001</v>
      </c>
      <c r="AQ38" s="19">
        <v>0.87119999999999997</v>
      </c>
      <c r="AT38" s="19">
        <f>AC38*AB38/(Q38*V38)</f>
        <v>57.025274907489283</v>
      </c>
      <c r="AU38" s="19">
        <f t="shared" si="20"/>
        <v>112.10794</v>
      </c>
      <c r="AV38" s="19">
        <f t="shared" si="21"/>
        <v>107.2700913046594</v>
      </c>
      <c r="AW38" s="19">
        <f t="shared" si="22"/>
        <v>53.713000000000001</v>
      </c>
      <c r="AX38" s="19">
        <f t="shared" si="23"/>
        <v>80.30197887028794</v>
      </c>
      <c r="AY38" s="19">
        <f t="shared" si="24"/>
        <v>81.000313612120721</v>
      </c>
      <c r="AZ38" s="19">
        <f t="shared" si="25"/>
        <v>0</v>
      </c>
      <c r="BA38" s="19">
        <f t="shared" si="26"/>
        <v>7.2533837179999994</v>
      </c>
      <c r="BB38" s="19">
        <f t="shared" si="27"/>
        <v>6.3191478951215991</v>
      </c>
      <c r="BC38" s="19">
        <f t="shared" si="28"/>
        <v>169.30680654719231</v>
      </c>
      <c r="BD38" s="19">
        <f>AE38*(PI()*K38*L38)*(C38/2)</f>
        <v>0.81199947167369479</v>
      </c>
    </row>
    <row r="39" spans="3:56" x14ac:dyDescent="0.25">
      <c r="C39" s="20">
        <v>21.518000000000001</v>
      </c>
      <c r="D39" s="20">
        <f t="shared" si="2"/>
        <v>278.48199999999997</v>
      </c>
      <c r="E39" s="19">
        <v>0.5</v>
      </c>
      <c r="F39" s="19">
        <f t="shared" si="3"/>
        <v>5.278648648648649E-3</v>
      </c>
      <c r="G39" s="19">
        <f t="shared" si="4"/>
        <v>19.003135135135135</v>
      </c>
      <c r="H39" s="19">
        <v>0.15</v>
      </c>
      <c r="I39" s="20">
        <v>2.1027</v>
      </c>
      <c r="J39" s="3">
        <f>0.020865+0.018125</f>
        <v>3.8989999999999997E-2</v>
      </c>
      <c r="K39" s="19">
        <f t="shared" si="5"/>
        <v>2.24E-2</v>
      </c>
      <c r="L39" s="19">
        <f t="shared" si="6"/>
        <v>0.1</v>
      </c>
      <c r="M39" s="19">
        <f t="shared" ref="M39:M81" si="30">PI()*K39^2*L39*(1-0.36)*7900/4</f>
        <v>0.19924754697496314</v>
      </c>
      <c r="N39" s="19">
        <f t="shared" si="8"/>
        <v>0.19531000000000001</v>
      </c>
      <c r="P39" s="19">
        <f t="shared" si="9"/>
        <v>5.0000000000000001E-4</v>
      </c>
      <c r="Q39" s="19">
        <f>F39</f>
        <v>5.278648648648649E-3</v>
      </c>
      <c r="R39" s="19">
        <f t="shared" si="11"/>
        <v>300.56057363376021</v>
      </c>
      <c r="S39" s="19">
        <f t="shared" si="12"/>
        <v>297.66878114153383</v>
      </c>
      <c r="T39" s="19">
        <f t="shared" si="13"/>
        <v>1.86338975950639</v>
      </c>
      <c r="U39" s="19">
        <f t="shared" si="14"/>
        <v>1.8304373997809762</v>
      </c>
      <c r="V39" s="19">
        <v>3885</v>
      </c>
      <c r="X39" s="19">
        <v>0.5</v>
      </c>
      <c r="Y39" s="19">
        <f t="shared" si="15"/>
        <v>3.6202212548167148E-2</v>
      </c>
      <c r="AB39" s="19">
        <f>[1]!HeatTransferArea(K39,L39,0.36,P39)</f>
        <v>0.30265450173412117</v>
      </c>
      <c r="AC39" s="19">
        <f>[1]!Convection(K39,Q39,1000,9*10^-4,P39,0.6,0.36,7)</f>
        <v>20064.427190692513</v>
      </c>
      <c r="AD39" s="19">
        <f t="shared" si="16"/>
        <v>8.6195744162302734</v>
      </c>
      <c r="AE39" s="19">
        <f t="shared" si="17"/>
        <v>932.14338494894275</v>
      </c>
      <c r="AF39" s="19">
        <f>V39*Q39/(2*E39*R39*N39)</f>
        <v>0.34934721720336098</v>
      </c>
      <c r="AL39" s="19">
        <f>AC39*AB39/(R39*N39*F39)</f>
        <v>19597.228523146154</v>
      </c>
      <c r="AM39" s="19">
        <f t="shared" si="18"/>
        <v>11.755660151270275</v>
      </c>
      <c r="AP39" s="19">
        <f t="shared" si="19"/>
        <v>2.1027</v>
      </c>
      <c r="AQ39" s="19">
        <v>0.99039999999999995</v>
      </c>
      <c r="AT39" s="19">
        <f>AC39*AB39/(Q39*V39)</f>
        <v>296.11480717977497</v>
      </c>
      <c r="AU39" s="19">
        <f t="shared" si="20"/>
        <v>20.507550000000002</v>
      </c>
      <c r="AV39" s="19">
        <f t="shared" si="21"/>
        <v>58.137689644752975</v>
      </c>
      <c r="AW39" s="19">
        <f>AP39</f>
        <v>2.1027</v>
      </c>
      <c r="AX39" s="19">
        <f t="shared" si="23"/>
        <v>53.725612584494947</v>
      </c>
      <c r="AY39" s="19">
        <f t="shared" si="24"/>
        <v>54.166587762696693</v>
      </c>
      <c r="AZ39" s="19">
        <f t="shared" si="25"/>
        <v>3.8989999999999997E-2</v>
      </c>
      <c r="BA39" s="19">
        <f t="shared" si="26"/>
        <v>441.28146090000007</v>
      </c>
      <c r="BB39" s="19">
        <f t="shared" si="27"/>
        <v>437.04515887536007</v>
      </c>
      <c r="BC39" s="19">
        <f t="shared" si="28"/>
        <v>38.213558662565269</v>
      </c>
      <c r="BD39" s="19">
        <f>AE39*(PI()*K39*L39)*(C39/2)</f>
        <v>70.575265473344544</v>
      </c>
    </row>
    <row r="40" spans="3:56" x14ac:dyDescent="0.25">
      <c r="C40" s="20">
        <v>13.5594</v>
      </c>
      <c r="D40" s="20">
        <f t="shared" si="2"/>
        <v>286.44060000000002</v>
      </c>
      <c r="E40" s="19">
        <v>0.5</v>
      </c>
      <c r="F40" s="19">
        <f t="shared" si="3"/>
        <v>5.278648648648649E-3</v>
      </c>
      <c r="G40" s="19">
        <f t="shared" si="4"/>
        <v>19.003135135135135</v>
      </c>
      <c r="H40" s="19">
        <v>0.15</v>
      </c>
      <c r="I40" s="20">
        <v>3.9407999999999999</v>
      </c>
      <c r="J40" s="3">
        <f>0.017656+0.015679</f>
        <v>3.3335000000000004E-2</v>
      </c>
      <c r="K40" s="19">
        <f t="shared" si="5"/>
        <v>2.24E-2</v>
      </c>
      <c r="L40" s="19">
        <f t="shared" si="6"/>
        <v>0.1</v>
      </c>
      <c r="M40" s="19">
        <f t="shared" si="30"/>
        <v>0.19924754697496314</v>
      </c>
      <c r="N40" s="19">
        <f t="shared" si="8"/>
        <v>0.19531000000000001</v>
      </c>
      <c r="P40" s="19">
        <f t="shared" si="9"/>
        <v>5.0000000000000001E-4</v>
      </c>
      <c r="Q40" s="19">
        <f t="shared" ref="Q39:Q81" si="31">F40</f>
        <v>5.278648648648649E-3</v>
      </c>
      <c r="R40" s="19">
        <f t="shared" si="11"/>
        <v>276.50939204730093</v>
      </c>
      <c r="S40" s="19">
        <f t="shared" si="12"/>
        <v>291.7075253585981</v>
      </c>
      <c r="T40" s="19">
        <f t="shared" si="13"/>
        <v>2.0188392893323908</v>
      </c>
      <c r="U40" s="19">
        <f t="shared" si="14"/>
        <v>2.0813217730030829</v>
      </c>
      <c r="V40" s="19">
        <v>3885</v>
      </c>
      <c r="X40" s="19">
        <v>0.5</v>
      </c>
      <c r="Y40" s="19">
        <f t="shared" si="15"/>
        <v>3.6202212548167148E-2</v>
      </c>
      <c r="AB40" s="19">
        <f>[1]!HeatTransferArea(K40,L40,0.36,P40)</f>
        <v>0.30265450173412117</v>
      </c>
      <c r="AC40" s="19">
        <f>[1]!Convection(K40,Q40,1000,9*10^-4,P40,0.6,0.36,7)</f>
        <v>20064.427190692513</v>
      </c>
      <c r="AD40" s="19">
        <f t="shared" si="16"/>
        <v>8.6195744162302734</v>
      </c>
      <c r="AE40" s="19">
        <f t="shared" si="17"/>
        <v>932.14338494894275</v>
      </c>
      <c r="AF40" s="19">
        <f>V40*Q40/(2*E40*R40*N40)</f>
        <v>0.37973393678446277</v>
      </c>
      <c r="AL40" s="19">
        <f>AC40*AB40/(R40*N40*F40)</f>
        <v>21301.823431520545</v>
      </c>
      <c r="AM40" s="19">
        <f t="shared" si="18"/>
        <v>6.5148023606342758</v>
      </c>
      <c r="AP40" s="19">
        <f t="shared" si="19"/>
        <v>3.9407999999999999</v>
      </c>
      <c r="AQ40" s="19">
        <v>0.99029999999999996</v>
      </c>
      <c r="AT40" s="19">
        <f>AC40*AB40/(Q40*V40)</f>
        <v>296.11480717977497</v>
      </c>
      <c r="AU40" s="19">
        <f t="shared" si="20"/>
        <v>20.507550000000002</v>
      </c>
      <c r="AV40" s="19">
        <f t="shared" si="21"/>
        <v>56.973396777787798</v>
      </c>
      <c r="AW40" s="19">
        <f t="shared" si="22"/>
        <v>3.9407999999999999</v>
      </c>
      <c r="AX40" s="19">
        <f t="shared" si="23"/>
        <v>56.200942543326285</v>
      </c>
      <c r="AY40" s="19">
        <f t="shared" si="24"/>
        <v>57.510065930860719</v>
      </c>
      <c r="AZ40" s="19">
        <f t="shared" si="25"/>
        <v>3.3335000000000004E-2</v>
      </c>
      <c r="BA40" s="19">
        <f t="shared" si="26"/>
        <v>278.07007347000001</v>
      </c>
      <c r="BB40" s="19">
        <f t="shared" si="27"/>
        <v>275.37279375734101</v>
      </c>
      <c r="BC40" s="19">
        <f t="shared" si="28"/>
        <v>41.401447667948474</v>
      </c>
      <c r="BD40" s="19">
        <f>AE40*(PI()*K40*L40)*(C40/2)</f>
        <v>44.472453511444748</v>
      </c>
    </row>
    <row r="41" spans="3:56" x14ac:dyDescent="0.25">
      <c r="C41" s="20">
        <v>2.9529999999999998</v>
      </c>
      <c r="D41" s="20">
        <f t="shared" si="2"/>
        <v>297.04700000000003</v>
      </c>
      <c r="E41" s="19">
        <v>0.5</v>
      </c>
      <c r="F41" s="19">
        <f t="shared" si="3"/>
        <v>5.278648648648649E-3</v>
      </c>
      <c r="G41" s="19">
        <f t="shared" si="4"/>
        <v>19.003135135135135</v>
      </c>
      <c r="H41" s="19">
        <v>0.15</v>
      </c>
      <c r="I41" s="20">
        <v>5.3028000000000004</v>
      </c>
      <c r="J41" s="3">
        <f>0.016057+0.014544</f>
        <v>3.0600999999999996E-2</v>
      </c>
      <c r="K41" s="19">
        <f t="shared" si="5"/>
        <v>2.24E-2</v>
      </c>
      <c r="L41" s="19">
        <f t="shared" si="6"/>
        <v>0.1</v>
      </c>
      <c r="M41" s="19">
        <f t="shared" si="30"/>
        <v>0.19924754697496314</v>
      </c>
      <c r="N41" s="19">
        <f t="shared" si="8"/>
        <v>0.19531000000000001</v>
      </c>
      <c r="P41" s="19">
        <f t="shared" si="9"/>
        <v>5.0000000000000001E-4</v>
      </c>
      <c r="Q41" s="19">
        <f t="shared" si="31"/>
        <v>5.278648648648649E-3</v>
      </c>
      <c r="R41" s="19">
        <f t="shared" si="11"/>
        <v>245.48367743007839</v>
      </c>
      <c r="S41" s="19">
        <f t="shared" si="12"/>
        <v>279.01239513260862</v>
      </c>
      <c r="T41" s="19">
        <f t="shared" si="13"/>
        <v>1.6902585582647589</v>
      </c>
      <c r="U41" s="19">
        <f t="shared" si="14"/>
        <v>1.8758073864967173</v>
      </c>
      <c r="V41" s="19">
        <v>3885</v>
      </c>
      <c r="X41" s="19">
        <v>0.5</v>
      </c>
      <c r="Y41" s="19">
        <f t="shared" si="15"/>
        <v>3.6202212548167148E-2</v>
      </c>
      <c r="AB41" s="19">
        <f>[1]!HeatTransferArea(K41,L41,0.36,P41)</f>
        <v>0.30265450173412117</v>
      </c>
      <c r="AC41" s="19">
        <f>[1]!Convection(K41,Q41,1000,9*10^-4,P41,0.6,0.36,7)</f>
        <v>20064.427190692513</v>
      </c>
      <c r="AD41" s="19">
        <f t="shared" si="16"/>
        <v>8.6195744162302734</v>
      </c>
      <c r="AE41" s="19">
        <f t="shared" si="17"/>
        <v>932.14338494894275</v>
      </c>
      <c r="AF41" s="19">
        <f>V41*Q41/(2*E41*R41*N41)</f>
        <v>0.42772701264387475</v>
      </c>
      <c r="AL41" s="19">
        <f>AC41*AB41/(R41*N41*F41)</f>
        <v>23994.076951313393</v>
      </c>
      <c r="AM41" s="19">
        <f t="shared" si="18"/>
        <v>1.5742554492841943</v>
      </c>
      <c r="AP41" s="19">
        <f t="shared" si="19"/>
        <v>5.3028000000000004</v>
      </c>
      <c r="AQ41" s="19">
        <v>0.99009999999999998</v>
      </c>
      <c r="AT41" s="19">
        <f>AC41*AB41/(Q41*V41)</f>
        <v>296.11480717977497</v>
      </c>
      <c r="AU41" s="19">
        <f t="shared" si="20"/>
        <v>20.507550000000002</v>
      </c>
      <c r="AV41" s="19">
        <f t="shared" si="21"/>
        <v>54.493910893349792</v>
      </c>
      <c r="AW41" s="19">
        <f t="shared" si="22"/>
        <v>5.3028000000000004</v>
      </c>
      <c r="AX41" s="19">
        <f t="shared" si="23"/>
        <v>44.968183715087655</v>
      </c>
      <c r="AY41" s="19">
        <f t="shared" si="24"/>
        <v>46.05439963040083</v>
      </c>
      <c r="AZ41" s="19">
        <f t="shared" si="25"/>
        <v>3.0600999999999996E-2</v>
      </c>
      <c r="BA41" s="19">
        <f t="shared" si="26"/>
        <v>60.558795150000002</v>
      </c>
      <c r="BB41" s="19">
        <f t="shared" si="27"/>
        <v>59.959263078014999</v>
      </c>
      <c r="BC41" s="19">
        <f t="shared" si="28"/>
        <v>34.663061896542459</v>
      </c>
      <c r="BD41" s="19">
        <f>AE41*(PI()*K41*L41)*(C41/2)</f>
        <v>9.6853220068215649</v>
      </c>
    </row>
    <row r="42" spans="3:56" x14ac:dyDescent="0.25">
      <c r="C42" s="20">
        <v>7.0000000000000001E-3</v>
      </c>
      <c r="D42" s="20">
        <f t="shared" si="2"/>
        <v>299.99299999999999</v>
      </c>
      <c r="E42" s="19">
        <v>0.5</v>
      </c>
      <c r="F42" s="19">
        <f t="shared" si="3"/>
        <v>5.278648648648649E-3</v>
      </c>
      <c r="G42" s="19">
        <f t="shared" si="4"/>
        <v>19.003135135135135</v>
      </c>
      <c r="H42" s="19">
        <v>0.15</v>
      </c>
      <c r="I42" s="20">
        <v>5.4127999999999998</v>
      </c>
      <c r="J42" s="5">
        <f>0.015674+0.014423</f>
        <v>3.0096999999999999E-2</v>
      </c>
      <c r="K42" s="19">
        <f t="shared" si="5"/>
        <v>2.24E-2</v>
      </c>
      <c r="L42" s="19">
        <f t="shared" si="6"/>
        <v>0.1</v>
      </c>
      <c r="M42" s="19">
        <f t="shared" si="30"/>
        <v>0.19924754697496314</v>
      </c>
      <c r="N42" s="19">
        <f t="shared" si="8"/>
        <v>0.19531000000000001</v>
      </c>
      <c r="P42" s="19">
        <f t="shared" si="9"/>
        <v>5.0000000000000001E-4</v>
      </c>
      <c r="Q42" s="19">
        <f t="shared" si="31"/>
        <v>5.278648648648649E-3</v>
      </c>
      <c r="R42" s="19">
        <f t="shared" si="11"/>
        <v>251.29984709061682</v>
      </c>
      <c r="S42" s="19">
        <f t="shared" si="12"/>
        <v>274.52299934306939</v>
      </c>
      <c r="T42" s="19">
        <f t="shared" si="13"/>
        <v>1.5063925001377356</v>
      </c>
      <c r="U42" s="19">
        <f t="shared" si="14"/>
        <v>1.6318297474083465</v>
      </c>
      <c r="V42" s="19">
        <v>3885</v>
      </c>
      <c r="X42" s="19">
        <v>0.5</v>
      </c>
      <c r="Y42" s="19">
        <f t="shared" si="15"/>
        <v>3.6202212548167148E-2</v>
      </c>
      <c r="AB42" s="19">
        <f>[1]!HeatTransferArea(K42,L42,0.36,P42)</f>
        <v>0.30265450173412117</v>
      </c>
      <c r="AC42" s="19">
        <f>[1]!Convection(K42,Q42,1000,9*10^-4,P42,0.6,0.36,7)</f>
        <v>20064.427190692513</v>
      </c>
      <c r="AD42" s="19">
        <f t="shared" si="16"/>
        <v>8.6195744162302734</v>
      </c>
      <c r="AE42" s="19">
        <f t="shared" si="17"/>
        <v>932.14338494894275</v>
      </c>
      <c r="AF42" s="19">
        <f>V42*Q42/(2*E42*R42*N42)</f>
        <v>0.41782755228712021</v>
      </c>
      <c r="AL42" s="19">
        <f>AC42*AB42/(R42*N42*F42)</f>
        <v>23438.749823133599</v>
      </c>
      <c r="AM42" s="19">
        <f t="shared" si="18"/>
        <v>4.2896631901197541E-3</v>
      </c>
      <c r="AP42" s="19">
        <f t="shared" si="19"/>
        <v>5.4127999999999998</v>
      </c>
      <c r="AQ42" s="19">
        <v>0.99</v>
      </c>
      <c r="AT42" s="19">
        <f>AC42*AB42/(Q42*V42)</f>
        <v>296.11480717977497</v>
      </c>
      <c r="AU42" s="19">
        <f t="shared" si="20"/>
        <v>20.507550000000002</v>
      </c>
      <c r="AV42" s="19">
        <f t="shared" si="21"/>
        <v>53.617087001694884</v>
      </c>
      <c r="AW42" s="19">
        <f t="shared" si="22"/>
        <v>5.4127999999999998</v>
      </c>
      <c r="AX42" s="19">
        <f t="shared" si="23"/>
        <v>40.046222362889893</v>
      </c>
      <c r="AY42" s="19">
        <f t="shared" si="24"/>
        <v>40.384188869292821</v>
      </c>
      <c r="AZ42" s="19">
        <f t="shared" si="25"/>
        <v>3.0096999999999999E-2</v>
      </c>
      <c r="BA42" s="19">
        <f t="shared" si="26"/>
        <v>0.14355285000000001</v>
      </c>
      <c r="BB42" s="19">
        <f t="shared" si="27"/>
        <v>0.1421173215</v>
      </c>
      <c r="BC42" s="19">
        <f t="shared" si="28"/>
        <v>30.892419516199624</v>
      </c>
      <c r="BD42" s="19">
        <f>AE42*(PI()*K42*L42)*(C42/2)</f>
        <v>2.2958772112343703E-2</v>
      </c>
    </row>
    <row r="43" spans="3:56" x14ac:dyDescent="0.25">
      <c r="C43" s="20">
        <v>25.350899999999999</v>
      </c>
      <c r="D43" s="20">
        <f t="shared" si="2"/>
        <v>274.64909999999998</v>
      </c>
      <c r="E43" s="19">
        <v>0.5</v>
      </c>
      <c r="F43" s="19">
        <f t="shared" si="3"/>
        <v>7.882781981981982E-3</v>
      </c>
      <c r="G43" s="19">
        <f t="shared" si="4"/>
        <v>28.378015135135136</v>
      </c>
      <c r="H43" s="19">
        <v>0.224</v>
      </c>
      <c r="I43" s="20">
        <v>2.8393999999999999</v>
      </c>
      <c r="J43" s="5">
        <f>0.059194+0.050524</f>
        <v>0.109718</v>
      </c>
      <c r="K43" s="19">
        <f t="shared" si="5"/>
        <v>2.24E-2</v>
      </c>
      <c r="L43" s="19">
        <f t="shared" si="6"/>
        <v>0.1</v>
      </c>
      <c r="M43" s="19">
        <f t="shared" si="30"/>
        <v>0.19924754697496314</v>
      </c>
      <c r="N43" s="19">
        <f t="shared" si="8"/>
        <v>0.19531000000000001</v>
      </c>
      <c r="P43" s="19">
        <f t="shared" si="9"/>
        <v>5.0000000000000001E-4</v>
      </c>
      <c r="Q43" s="19">
        <f t="shared" si="31"/>
        <v>7.882781981981982E-3</v>
      </c>
      <c r="R43" s="19">
        <f t="shared" si="11"/>
        <v>304.96412082202733</v>
      </c>
      <c r="S43" s="19">
        <f t="shared" si="12"/>
        <v>299.44936369163861</v>
      </c>
      <c r="T43" s="19">
        <f t="shared" si="13"/>
        <v>1.7135496771588805</v>
      </c>
      <c r="U43" s="19">
        <f t="shared" si="14"/>
        <v>1.676961346021244</v>
      </c>
      <c r="V43" s="19">
        <v>3885</v>
      </c>
      <c r="X43" s="19">
        <v>0.5</v>
      </c>
      <c r="Y43" s="19">
        <f t="shared" si="15"/>
        <v>5.4061970738596268E-2</v>
      </c>
      <c r="AB43" s="19">
        <f>[1]!HeatTransferArea(K43,L43,0.36,P43)</f>
        <v>0.30265450173412117</v>
      </c>
      <c r="AC43" s="19">
        <f>[1]!Convection(K43,Q43,1000,9*10^-4,P43,0.6,0.36,7)</f>
        <v>20227.030211143698</v>
      </c>
      <c r="AD43" s="19">
        <f t="shared" si="16"/>
        <v>12.871897794903875</v>
      </c>
      <c r="AE43" s="19">
        <f t="shared" si="17"/>
        <v>1279.5774023589292</v>
      </c>
      <c r="AF43" s="19">
        <f>V43*Q43/(2*E43*R43*N43)</f>
        <v>0.51415884457931438</v>
      </c>
      <c r="AL43" s="19">
        <f>AC43*AB43/(R43*N43*F43)</f>
        <v>13038.466591701717</v>
      </c>
      <c r="AM43" s="19">
        <f t="shared" si="18"/>
        <v>15.117164185177856</v>
      </c>
      <c r="AP43" s="19">
        <f t="shared" si="19"/>
        <v>2.8393999999999999</v>
      </c>
      <c r="AQ43" s="19">
        <v>0.9829</v>
      </c>
      <c r="AT43" s="19">
        <f>AC43*AB43/(Q43*V43)</f>
        <v>199.89812604669785</v>
      </c>
      <c r="AU43" s="19">
        <f t="shared" si="20"/>
        <v>30.624607999999998</v>
      </c>
      <c r="AV43" s="19">
        <f t="shared" si="21"/>
        <v>58.485455222613943</v>
      </c>
      <c r="AW43" s="19">
        <f t="shared" si="22"/>
        <v>2.8393999999999999</v>
      </c>
      <c r="AX43" s="19">
        <f t="shared" si="23"/>
        <v>49.942040669428486</v>
      </c>
      <c r="AY43" s="19">
        <f t="shared" si="24"/>
        <v>50.108866457600143</v>
      </c>
      <c r="AZ43" s="19">
        <f t="shared" si="25"/>
        <v>0.109718</v>
      </c>
      <c r="BA43" s="19">
        <f t="shared" si="26"/>
        <v>776.36137494719992</v>
      </c>
      <c r="BB43" s="19">
        <f t="shared" si="27"/>
        <v>763.08559543560284</v>
      </c>
      <c r="BC43" s="19">
        <f t="shared" si="28"/>
        <v>52.476787151517264</v>
      </c>
      <c r="BD43" s="19">
        <f>AE43*(PI()*K43*L43)*(C43/2)</f>
        <v>114.13736424390827</v>
      </c>
    </row>
    <row r="44" spans="3:56" x14ac:dyDescent="0.25">
      <c r="C44" s="20">
        <v>19.071100000000001</v>
      </c>
      <c r="D44" s="20">
        <f t="shared" si="2"/>
        <v>280.9289</v>
      </c>
      <c r="E44" s="19">
        <v>0.5</v>
      </c>
      <c r="F44" s="19">
        <f t="shared" si="3"/>
        <v>7.882781981981982E-3</v>
      </c>
      <c r="G44" s="19">
        <f t="shared" si="4"/>
        <v>28.378015135135136</v>
      </c>
      <c r="H44" s="19">
        <v>0.224</v>
      </c>
      <c r="I44" s="20">
        <v>4.8605</v>
      </c>
      <c r="J44" s="5">
        <f>0.050226+0.043638</f>
        <v>9.3864000000000003E-2</v>
      </c>
      <c r="K44" s="19">
        <f t="shared" si="5"/>
        <v>2.24E-2</v>
      </c>
      <c r="L44" s="19">
        <f t="shared" si="6"/>
        <v>0.1</v>
      </c>
      <c r="M44" s="19">
        <f t="shared" si="30"/>
        <v>0.19924754697496314</v>
      </c>
      <c r="N44" s="19">
        <f t="shared" si="8"/>
        <v>0.19531000000000001</v>
      </c>
      <c r="P44" s="19">
        <f t="shared" si="9"/>
        <v>5.0000000000000001E-4</v>
      </c>
      <c r="Q44" s="19">
        <f t="shared" si="31"/>
        <v>7.882781981981982E-3</v>
      </c>
      <c r="R44" s="19">
        <f t="shared" si="11"/>
        <v>295.1855744458735</v>
      </c>
      <c r="S44" s="19">
        <f t="shared" si="12"/>
        <v>296.1613480171784</v>
      </c>
      <c r="T44" s="19">
        <f t="shared" si="13"/>
        <v>1.9411304314489826</v>
      </c>
      <c r="U44" s="19">
        <f t="shared" si="14"/>
        <v>1.924950976473383</v>
      </c>
      <c r="V44" s="19">
        <v>3885</v>
      </c>
      <c r="X44" s="19">
        <v>0.5</v>
      </c>
      <c r="Y44" s="19">
        <f t="shared" si="15"/>
        <v>5.4061970738596268E-2</v>
      </c>
      <c r="AB44" s="19">
        <f>[1]!HeatTransferArea(K44,L44,0.36,P44)</f>
        <v>0.30265450173412117</v>
      </c>
      <c r="AC44" s="19">
        <f>[1]!Convection(K44,Q44,1000,9*10^-4,P44,0.6,0.36,7)</f>
        <v>20227.030211143698</v>
      </c>
      <c r="AD44" s="19">
        <f t="shared" si="16"/>
        <v>12.871897794903875</v>
      </c>
      <c r="AE44" s="19">
        <f t="shared" si="17"/>
        <v>1279.5774023589292</v>
      </c>
      <c r="AF44" s="19">
        <f>V44*Q44/(2*E44*R44*N44)</f>
        <v>0.53119126940517725</v>
      </c>
      <c r="AL44" s="19">
        <f>AC44*AB44/(R44*N44*F44)</f>
        <v>13470.388952678288</v>
      </c>
      <c r="AM44" s="19">
        <f t="shared" si="18"/>
        <v>9.9073172424054743</v>
      </c>
      <c r="AP44" s="19">
        <f t="shared" si="19"/>
        <v>4.8605</v>
      </c>
      <c r="AQ44" s="19">
        <v>0.98270000000000002</v>
      </c>
      <c r="AT44" s="19">
        <f>AC44*AB44/(Q44*V44)</f>
        <v>199.89812604669785</v>
      </c>
      <c r="AU44" s="19">
        <f t="shared" si="20"/>
        <v>30.624607999999998</v>
      </c>
      <c r="AV44" s="19">
        <f t="shared" si="21"/>
        <v>57.843272881235116</v>
      </c>
      <c r="AW44" s="19">
        <f t="shared" si="22"/>
        <v>4.8605</v>
      </c>
      <c r="AX44" s="19">
        <f t="shared" si="23"/>
        <v>55.489305330382386</v>
      </c>
      <c r="AY44" s="19">
        <f t="shared" si="24"/>
        <v>56.140668622186574</v>
      </c>
      <c r="AZ44" s="19">
        <f t="shared" si="25"/>
        <v>9.3864000000000003E-2</v>
      </c>
      <c r="BA44" s="19">
        <f t="shared" si="26"/>
        <v>584.04496162880002</v>
      </c>
      <c r="BB44" s="19">
        <f t="shared" si="27"/>
        <v>573.94098379262175</v>
      </c>
      <c r="BC44" s="19">
        <f t="shared" si="28"/>
        <v>59.446358539995963</v>
      </c>
      <c r="BD44" s="19">
        <f>AE44*(PI()*K44*L44)*(C44/2)</f>
        <v>85.863818926823072</v>
      </c>
    </row>
    <row r="45" spans="3:56" x14ac:dyDescent="0.25">
      <c r="C45" s="20">
        <v>10.6668</v>
      </c>
      <c r="D45" s="20">
        <f t="shared" si="2"/>
        <v>289.33319999999998</v>
      </c>
      <c r="E45" s="19">
        <v>0.5</v>
      </c>
      <c r="F45" s="19">
        <f t="shared" si="3"/>
        <v>7.882781981981982E-3</v>
      </c>
      <c r="G45" s="19">
        <f t="shared" si="4"/>
        <v>28.378015135135136</v>
      </c>
      <c r="H45" s="19">
        <v>0.224</v>
      </c>
      <c r="I45" s="20">
        <v>6.9260000000000002</v>
      </c>
      <c r="J45" s="5">
        <f>0.04294+0.03817</f>
        <v>8.1110000000000002E-2</v>
      </c>
      <c r="K45" s="19">
        <f t="shared" si="5"/>
        <v>2.24E-2</v>
      </c>
      <c r="L45" s="19">
        <f t="shared" si="6"/>
        <v>0.1</v>
      </c>
      <c r="M45" s="19">
        <f t="shared" si="30"/>
        <v>0.19924754697496314</v>
      </c>
      <c r="N45" s="19">
        <f t="shared" si="8"/>
        <v>0.19531000000000001</v>
      </c>
      <c r="P45" s="19">
        <f t="shared" si="9"/>
        <v>5.0000000000000001E-4</v>
      </c>
      <c r="Q45" s="19">
        <f t="shared" si="31"/>
        <v>7.882781981981982E-3</v>
      </c>
      <c r="R45" s="19">
        <f t="shared" si="11"/>
        <v>264.86196391191334</v>
      </c>
      <c r="S45" s="19">
        <f t="shared" si="12"/>
        <v>288.78360279084245</v>
      </c>
      <c r="T45" s="19">
        <f t="shared" si="13"/>
        <v>1.9921473115682602</v>
      </c>
      <c r="U45" s="19">
        <f t="shared" si="14"/>
        <v>2.1082784801503749</v>
      </c>
      <c r="V45" s="19">
        <v>3885</v>
      </c>
      <c r="X45" s="19">
        <v>0.5</v>
      </c>
      <c r="Y45" s="19">
        <f t="shared" si="15"/>
        <v>5.4061970738596268E-2</v>
      </c>
      <c r="AB45" s="19">
        <f>[1]!HeatTransferArea(K45,L45,0.36,P45)</f>
        <v>0.30265450173412117</v>
      </c>
      <c r="AC45" s="19">
        <f>[1]!Convection(K45,Q45,1000,9*10^-4,P45,0.6,0.36,7)</f>
        <v>20227.030211143698</v>
      </c>
      <c r="AD45" s="19">
        <f t="shared" si="16"/>
        <v>12.871897794903875</v>
      </c>
      <c r="AE45" s="19">
        <f t="shared" si="17"/>
        <v>1279.5774023589292</v>
      </c>
      <c r="AF45" s="19">
        <f>V45*Q45/(2*E45*R45*N45)</f>
        <v>0.59200648399687872</v>
      </c>
      <c r="AL45" s="19">
        <f>AC45*AB45/(R45*N45*F45)</f>
        <v>15012.59162424733</v>
      </c>
      <c r="AM45" s="19">
        <f t="shared" si="18"/>
        <v>5.0594834128550135</v>
      </c>
      <c r="AP45" s="19">
        <f t="shared" si="19"/>
        <v>6.9260000000000002</v>
      </c>
      <c r="AQ45" s="19">
        <v>0.98229999999999995</v>
      </c>
      <c r="AT45" s="19">
        <f>AC45*AB45/(Q45*V45)</f>
        <v>199.89812604669785</v>
      </c>
      <c r="AU45" s="19">
        <f t="shared" si="20"/>
        <v>30.624607999999998</v>
      </c>
      <c r="AV45" s="19">
        <f t="shared" si="21"/>
        <v>56.402325461079442</v>
      </c>
      <c r="AW45" s="19">
        <f t="shared" si="22"/>
        <v>6.9260000000000002</v>
      </c>
      <c r="AX45" s="19">
        <f t="shared" si="23"/>
        <v>54.530823356473093</v>
      </c>
      <c r="AY45" s="19">
        <f t="shared" si="24"/>
        <v>56.180870516743724</v>
      </c>
      <c r="AZ45" s="19">
        <f t="shared" si="25"/>
        <v>8.1110000000000002E-2</v>
      </c>
      <c r="BA45" s="19">
        <f t="shared" si="26"/>
        <v>326.66656861439998</v>
      </c>
      <c r="BB45" s="19">
        <f t="shared" si="27"/>
        <v>320.88457034992507</v>
      </c>
      <c r="BC45" s="19">
        <f t="shared" si="28"/>
        <v>61.008730495031834</v>
      </c>
      <c r="BD45" s="19">
        <f>AE45*(PI()*K45*L45)*(C45/2)</f>
        <v>48.025136658537598</v>
      </c>
    </row>
    <row r="46" spans="3:56" x14ac:dyDescent="0.25">
      <c r="C46" s="20">
        <v>6.9900000000000004E-2</v>
      </c>
      <c r="D46" s="20">
        <f t="shared" si="2"/>
        <v>299.93009999999998</v>
      </c>
      <c r="E46" s="19">
        <v>0.5</v>
      </c>
      <c r="F46" s="19">
        <f t="shared" si="3"/>
        <v>7.882781981981982E-3</v>
      </c>
      <c r="G46" s="19">
        <f t="shared" si="4"/>
        <v>28.378015135135136</v>
      </c>
      <c r="H46" s="19">
        <v>0.224</v>
      </c>
      <c r="I46" s="20">
        <v>8.2445000000000004</v>
      </c>
      <c r="J46" s="5">
        <f>0.038652+0.035023</f>
        <v>7.367499999999999E-2</v>
      </c>
      <c r="K46" s="19">
        <f t="shared" si="5"/>
        <v>2.24E-2</v>
      </c>
      <c r="L46" s="19">
        <f t="shared" si="6"/>
        <v>0.1</v>
      </c>
      <c r="M46" s="19">
        <f t="shared" si="30"/>
        <v>0.19924754697496314</v>
      </c>
      <c r="N46" s="19">
        <f t="shared" si="8"/>
        <v>0.19531000000000001</v>
      </c>
      <c r="P46" s="19">
        <f t="shared" si="9"/>
        <v>5.0000000000000001E-4</v>
      </c>
      <c r="Q46" s="19">
        <f t="shared" si="31"/>
        <v>7.882781981981982E-3</v>
      </c>
      <c r="R46" s="19">
        <f t="shared" si="11"/>
        <v>251.05046068690717</v>
      </c>
      <c r="S46" s="19">
        <f t="shared" si="12"/>
        <v>274.62322752735008</v>
      </c>
      <c r="T46" s="19">
        <f t="shared" si="13"/>
        <v>1.5105563812467153</v>
      </c>
      <c r="U46" s="19">
        <f t="shared" si="14"/>
        <v>1.6381083634216793</v>
      </c>
      <c r="V46" s="19">
        <v>3885</v>
      </c>
      <c r="X46" s="19">
        <v>0.5</v>
      </c>
      <c r="Y46" s="19">
        <f t="shared" si="15"/>
        <v>5.4061970738596268E-2</v>
      </c>
      <c r="AB46" s="19">
        <f>[1]!HeatTransferArea(K46,L46,0.36,P46)</f>
        <v>0.30265450173412117</v>
      </c>
      <c r="AC46" s="19">
        <f>[1]!Convection(K46,Q46,1000,9*10^-4,P46,0.6,0.36,7)</f>
        <v>20227.030211143698</v>
      </c>
      <c r="AD46" s="19">
        <f t="shared" si="16"/>
        <v>12.871897794903875</v>
      </c>
      <c r="AE46" s="19">
        <f t="shared" si="17"/>
        <v>1279.5774023589292</v>
      </c>
      <c r="AF46" s="19">
        <f>V46*Q46/(2*E46*R46*N46)</f>
        <v>0.62457563141280237</v>
      </c>
      <c r="AL46" s="19">
        <f>AC46*AB46/(R46*N46*F46)</f>
        <v>15838.50708788227</v>
      </c>
      <c r="AM46" s="19">
        <f t="shared" si="18"/>
        <v>4.2671169722858227E-2</v>
      </c>
      <c r="AP46" s="19">
        <f t="shared" si="19"/>
        <v>8.2445000000000004</v>
      </c>
      <c r="AQ46" s="19">
        <v>0.98160000000000003</v>
      </c>
      <c r="AT46" s="19">
        <f>AC46*AB46/(Q46*V46)</f>
        <v>199.89812604669785</v>
      </c>
      <c r="AU46" s="19">
        <f t="shared" si="20"/>
        <v>30.624607999999998</v>
      </c>
      <c r="AV46" s="19">
        <f t="shared" si="21"/>
        <v>53.636662568366745</v>
      </c>
      <c r="AW46" s="19">
        <f t="shared" si="22"/>
        <v>8.2445000000000004</v>
      </c>
      <c r="AX46" s="19">
        <f t="shared" si="23"/>
        <v>40.160409699168873</v>
      </c>
      <c r="AY46" s="19">
        <f t="shared" si="24"/>
        <v>40.510601455711608</v>
      </c>
      <c r="AZ46" s="19">
        <f t="shared" si="25"/>
        <v>7.367499999999999E-2</v>
      </c>
      <c r="BA46" s="19">
        <f t="shared" si="26"/>
        <v>2.1406600992000002</v>
      </c>
      <c r="BB46" s="19">
        <f t="shared" si="27"/>
        <v>2.1012719533747202</v>
      </c>
      <c r="BC46" s="19">
        <f t="shared" si="28"/>
        <v>46.260197037579204</v>
      </c>
      <c r="BD46" s="19">
        <f>AE46*(PI()*K46*L46)*(C46/2)</f>
        <v>0.3147107897806069</v>
      </c>
    </row>
    <row r="47" spans="3:56" x14ac:dyDescent="0.25">
      <c r="C47" s="20">
        <v>27.8064</v>
      </c>
      <c r="D47" s="20">
        <f t="shared" si="2"/>
        <v>272.1936</v>
      </c>
      <c r="E47" s="19">
        <v>0.5</v>
      </c>
      <c r="F47" s="19">
        <f t="shared" si="3"/>
        <v>1.0522106306306307E-2</v>
      </c>
      <c r="G47" s="19">
        <f t="shared" si="4"/>
        <v>37.879582702702706</v>
      </c>
      <c r="H47" s="19">
        <v>0.29899999999999999</v>
      </c>
      <c r="I47" s="20">
        <v>2.7117</v>
      </c>
      <c r="J47" s="5">
        <f>0.127123+0.106402</f>
        <v>0.23352500000000001</v>
      </c>
      <c r="K47" s="19">
        <f t="shared" si="5"/>
        <v>2.24E-2</v>
      </c>
      <c r="L47" s="19">
        <f t="shared" si="6"/>
        <v>0.1</v>
      </c>
      <c r="M47" s="19">
        <f t="shared" si="30"/>
        <v>0.19924754697496314</v>
      </c>
      <c r="N47" s="19">
        <f t="shared" si="8"/>
        <v>0.19531000000000001</v>
      </c>
      <c r="P47" s="19">
        <f t="shared" si="9"/>
        <v>5.0000000000000001E-4</v>
      </c>
      <c r="Q47" s="19">
        <f t="shared" si="31"/>
        <v>1.0522106306306307E-2</v>
      </c>
      <c r="R47" s="19">
        <f t="shared" si="11"/>
        <v>305.71376851014793</v>
      </c>
      <c r="S47" s="19">
        <f t="shared" si="12"/>
        <v>300.21753938697202</v>
      </c>
      <c r="T47" s="19">
        <f t="shared" si="13"/>
        <v>1.6166255882853875</v>
      </c>
      <c r="U47" s="19">
        <f t="shared" si="14"/>
        <v>1.5873179775505832</v>
      </c>
      <c r="V47" s="19">
        <v>3885</v>
      </c>
      <c r="X47" s="19">
        <v>0.5</v>
      </c>
      <c r="Y47" s="19">
        <f t="shared" si="15"/>
        <v>7.2163077012679835E-2</v>
      </c>
      <c r="AB47" s="19">
        <f>[1]!HeatTransferArea(K47,L47,0.36,P47)</f>
        <v>0.30265450173412117</v>
      </c>
      <c r="AC47" s="19">
        <f>[1]!Convection(K47,Q47,1000,9*10^-4,P47,0.6,0.36,7)</f>
        <v>20370.88891475011</v>
      </c>
      <c r="AD47" s="19">
        <f t="shared" si="16"/>
        <v>17.181685003019009</v>
      </c>
      <c r="AE47" s="19">
        <f t="shared" si="17"/>
        <v>1607.4995722362653</v>
      </c>
      <c r="AF47" s="19">
        <f>V47*Q47/(2*E47*R47*N47)</f>
        <v>0.68462732646944047</v>
      </c>
      <c r="AL47" s="19">
        <f>AC47*AB47/(R47*N47*F47)</f>
        <v>9813.2972654946934</v>
      </c>
      <c r="AM47" s="19">
        <f t="shared" si="18"/>
        <v>17.517851113176778</v>
      </c>
      <c r="AP47" s="19">
        <f t="shared" si="19"/>
        <v>2.7117</v>
      </c>
      <c r="AQ47" s="19">
        <v>0.97109999999999996</v>
      </c>
      <c r="AT47" s="19">
        <f>AC47*AB47/(Q47*V47)</f>
        <v>150.82155364058374</v>
      </c>
      <c r="AU47" s="19">
        <f t="shared" si="20"/>
        <v>40.878382999999999</v>
      </c>
      <c r="AV47" s="19">
        <f t="shared" si="21"/>
        <v>58.635487617669511</v>
      </c>
      <c r="AW47" s="19">
        <f t="shared" si="22"/>
        <v>2.7117</v>
      </c>
      <c r="AX47" s="19">
        <f t="shared" si="23"/>
        <v>47.388549741152119</v>
      </c>
      <c r="AY47" s="19">
        <f t="shared" si="24"/>
        <v>47.395814832157761</v>
      </c>
      <c r="AZ47" s="19">
        <f t="shared" si="25"/>
        <v>0.23352500000000001</v>
      </c>
      <c r="BA47" s="19">
        <f t="shared" si="26"/>
        <v>1136.6806690512001</v>
      </c>
      <c r="BB47" s="19">
        <f t="shared" si="27"/>
        <v>1103.8305977156203</v>
      </c>
      <c r="BC47" s="19">
        <f t="shared" si="28"/>
        <v>66.085039965530385</v>
      </c>
      <c r="BD47" s="19">
        <f>AE47*(PI()*K47*L47)*(C47/2)</f>
        <v>157.27638823374846</v>
      </c>
    </row>
    <row r="48" spans="3:56" x14ac:dyDescent="0.25">
      <c r="C48" s="20">
        <v>22.556000000000001</v>
      </c>
      <c r="D48" s="20">
        <f t="shared" si="2"/>
        <v>277.44400000000002</v>
      </c>
      <c r="E48" s="19">
        <v>0.5</v>
      </c>
      <c r="F48" s="19">
        <f t="shared" si="3"/>
        <v>1.0522106306306307E-2</v>
      </c>
      <c r="G48" s="19">
        <f t="shared" si="4"/>
        <v>37.879582702702706</v>
      </c>
      <c r="H48" s="19">
        <v>0.29899999999999999</v>
      </c>
      <c r="I48" s="21">
        <v>4.9856999999999996</v>
      </c>
      <c r="J48" s="4">
        <f>0.111361+0.094214</f>
        <v>0.20557500000000001</v>
      </c>
      <c r="K48" s="19">
        <f t="shared" si="5"/>
        <v>2.24E-2</v>
      </c>
      <c r="L48" s="19">
        <f t="shared" si="6"/>
        <v>0.1</v>
      </c>
      <c r="M48" s="19">
        <f t="shared" si="30"/>
        <v>0.19924754697496314</v>
      </c>
      <c r="N48" s="19">
        <f t="shared" si="8"/>
        <v>0.19531000000000001</v>
      </c>
      <c r="P48" s="19">
        <f t="shared" si="9"/>
        <v>5.0000000000000001E-4</v>
      </c>
      <c r="Q48" s="19">
        <f t="shared" si="31"/>
        <v>1.0522106306306307E-2</v>
      </c>
      <c r="R48" s="19">
        <f t="shared" si="11"/>
        <v>302.21866229828447</v>
      </c>
      <c r="S48" s="19">
        <f t="shared" si="12"/>
        <v>298.2209783261676</v>
      </c>
      <c r="T48" s="19">
        <f t="shared" si="13"/>
        <v>1.8250523782189703</v>
      </c>
      <c r="U48" s="19">
        <f t="shared" si="14"/>
        <v>1.7886166749506174</v>
      </c>
      <c r="V48" s="19">
        <v>3885</v>
      </c>
      <c r="X48" s="19">
        <v>0.5</v>
      </c>
      <c r="Y48" s="19">
        <f t="shared" si="15"/>
        <v>7.2163077012679835E-2</v>
      </c>
      <c r="AB48" s="19">
        <f>[1]!HeatTransferArea(K48,L48,0.36,P48)</f>
        <v>0.30265450173412117</v>
      </c>
      <c r="AC48" s="19">
        <f>[1]!Convection(K48,Q48,1000,9*10^-4,P48,0.6,0.36,7)</f>
        <v>20370.88891475011</v>
      </c>
      <c r="AD48" s="19">
        <f t="shared" si="16"/>
        <v>17.181685003019009</v>
      </c>
      <c r="AE48" s="19">
        <f t="shared" si="17"/>
        <v>1607.4995722362653</v>
      </c>
      <c r="AF48" s="19">
        <f>V48*Q48/(2*E48*R48*N48)</f>
        <v>0.69254492230339026</v>
      </c>
      <c r="AL48" s="19">
        <f>AC48*AB48/(R48*N48*F48)</f>
        <v>9926.7863398313439</v>
      </c>
      <c r="AM48" s="19">
        <f t="shared" si="18"/>
        <v>12.610863085363306</v>
      </c>
      <c r="AP48" s="19">
        <f t="shared" si="19"/>
        <v>4.9856999999999996</v>
      </c>
      <c r="AQ48" s="19">
        <v>0.97089999999999999</v>
      </c>
      <c r="AT48" s="19">
        <f>AC48*AB48/(Q48*V48)</f>
        <v>150.82155364058374</v>
      </c>
      <c r="AU48" s="19">
        <f t="shared" si="20"/>
        <v>40.878382999999999</v>
      </c>
      <c r="AV48" s="19">
        <f t="shared" si="21"/>
        <v>58.245539276883797</v>
      </c>
      <c r="AW48" s="19">
        <f t="shared" si="22"/>
        <v>4.9856999999999996</v>
      </c>
      <c r="AX48" s="19">
        <f t="shared" si="23"/>
        <v>52.787736307152699</v>
      </c>
      <c r="AY48" s="19">
        <f t="shared" si="24"/>
        <v>53.15057998896161</v>
      </c>
      <c r="AZ48" s="19">
        <f t="shared" si="25"/>
        <v>0.20557500000000001</v>
      </c>
      <c r="BA48" s="19">
        <f t="shared" si="26"/>
        <v>922.05280694800001</v>
      </c>
      <c r="BB48" s="19">
        <f t="shared" si="27"/>
        <v>895.22107026581318</v>
      </c>
      <c r="BC48" s="19">
        <f t="shared" si="28"/>
        <v>74.605190111895922</v>
      </c>
      <c r="BD48" s="19">
        <f>AE48*(PI()*K48*L48)*(C48/2)</f>
        <v>127.57948576588234</v>
      </c>
    </row>
    <row r="49" spans="3:56" x14ac:dyDescent="0.25">
      <c r="C49" s="20">
        <v>15.18</v>
      </c>
      <c r="D49" s="20">
        <f t="shared" si="2"/>
        <v>284.82</v>
      </c>
      <c r="E49" s="19">
        <v>0.5</v>
      </c>
      <c r="F49" s="19">
        <f t="shared" si="3"/>
        <v>1.0522106306306307E-2</v>
      </c>
      <c r="G49" s="19">
        <f t="shared" si="4"/>
        <v>37.879582702702706</v>
      </c>
      <c r="H49" s="19">
        <v>0.29899999999999999</v>
      </c>
      <c r="I49" s="20">
        <v>7.6535000000000002</v>
      </c>
      <c r="J49" s="5">
        <f>0.092599+0.079875</f>
        <v>0.17247400000000002</v>
      </c>
      <c r="K49" s="19">
        <f t="shared" si="5"/>
        <v>2.24E-2</v>
      </c>
      <c r="L49" s="19">
        <f t="shared" si="6"/>
        <v>0.1</v>
      </c>
      <c r="M49" s="19">
        <f t="shared" si="30"/>
        <v>0.19924754697496314</v>
      </c>
      <c r="N49" s="19">
        <f t="shared" si="8"/>
        <v>0.19531000000000001</v>
      </c>
      <c r="P49" s="19">
        <f t="shared" si="9"/>
        <v>5.0000000000000001E-4</v>
      </c>
      <c r="Q49" s="19">
        <f t="shared" si="31"/>
        <v>1.0522106306306307E-2</v>
      </c>
      <c r="R49" s="19">
        <f t="shared" si="11"/>
        <v>282.73891715146601</v>
      </c>
      <c r="S49" s="19">
        <f t="shared" si="12"/>
        <v>293.16921477962592</v>
      </c>
      <c r="T49" s="19">
        <f t="shared" si="13"/>
        <v>2.0125075760588516</v>
      </c>
      <c r="U49" s="19">
        <f t="shared" si="14"/>
        <v>2.047073080146447</v>
      </c>
      <c r="V49" s="19">
        <v>3885</v>
      </c>
      <c r="X49" s="19">
        <v>0.5</v>
      </c>
      <c r="Y49" s="19">
        <f t="shared" si="15"/>
        <v>7.2163077012679835E-2</v>
      </c>
      <c r="AB49" s="19">
        <f>[1]!HeatTransferArea(K49,L49,0.36,P49)</f>
        <v>0.30265450173412117</v>
      </c>
      <c r="AC49" s="19">
        <f>[1]!Convection(K49,Q49,1000,9*10^-4,P49,0.6,0.36,7)</f>
        <v>20370.88891475011</v>
      </c>
      <c r="AD49" s="19">
        <f t="shared" si="16"/>
        <v>17.181685003019009</v>
      </c>
      <c r="AE49" s="19">
        <f t="shared" si="17"/>
        <v>1607.4995722362653</v>
      </c>
      <c r="AF49" s="19">
        <f>V49*Q49/(2*E49*R49*N49)</f>
        <v>0.74025890071537592</v>
      </c>
      <c r="AL49" s="19">
        <f>AC49*AB49/(R49*N49*F49)</f>
        <v>10610.7079943917</v>
      </c>
      <c r="AM49" s="19">
        <f t="shared" si="18"/>
        <v>7.415465596818863</v>
      </c>
      <c r="AP49" s="19">
        <f t="shared" si="19"/>
        <v>7.6535000000000002</v>
      </c>
      <c r="AQ49" s="19">
        <v>0.97</v>
      </c>
      <c r="AT49" s="19">
        <f>AC49*AB49/(Q49*V49)</f>
        <v>150.82155364058374</v>
      </c>
      <c r="AU49" s="19">
        <f t="shared" si="20"/>
        <v>40.878382999999999</v>
      </c>
      <c r="AV49" s="19">
        <f t="shared" si="21"/>
        <v>57.258879338608743</v>
      </c>
      <c r="AW49" s="19">
        <f t="shared" si="22"/>
        <v>7.6535000000000002</v>
      </c>
      <c r="AX49" s="19">
        <f t="shared" si="23"/>
        <v>56.52146655605759</v>
      </c>
      <c r="AY49" s="19">
        <f t="shared" si="24"/>
        <v>57.616964232794871</v>
      </c>
      <c r="AZ49" s="19">
        <f t="shared" si="25"/>
        <v>0.17247400000000002</v>
      </c>
      <c r="BA49" s="19">
        <f t="shared" si="26"/>
        <v>620.53385393999997</v>
      </c>
      <c r="BB49" s="19">
        <f t="shared" si="27"/>
        <v>601.91783832179999</v>
      </c>
      <c r="BC49" s="19">
        <f t="shared" si="28"/>
        <v>82.268055484535367</v>
      </c>
      <c r="BD49" s="19">
        <f>AE49*(PI()*K49*L49)*(C49/2)</f>
        <v>85.859930569520031</v>
      </c>
    </row>
    <row r="50" spans="3:56" x14ac:dyDescent="0.25">
      <c r="C50" s="20">
        <v>6.0487000000000002</v>
      </c>
      <c r="D50" s="20">
        <f t="shared" si="2"/>
        <v>293.9513</v>
      </c>
      <c r="E50" s="19">
        <v>0.5</v>
      </c>
      <c r="F50" s="19">
        <f t="shared" si="3"/>
        <v>1.0522106306306307E-2</v>
      </c>
      <c r="G50" s="19">
        <f t="shared" si="4"/>
        <v>37.879582702702706</v>
      </c>
      <c r="H50" s="19">
        <v>0.29899999999999999</v>
      </c>
      <c r="I50" s="20">
        <v>9.3312000000000008</v>
      </c>
      <c r="J50" s="5">
        <f>0.081644+0.071795</f>
        <v>0.15343899999999999</v>
      </c>
      <c r="K50" s="19">
        <f t="shared" si="5"/>
        <v>2.24E-2</v>
      </c>
      <c r="L50" s="19">
        <f t="shared" si="6"/>
        <v>0.1</v>
      </c>
      <c r="M50" s="19">
        <f t="shared" si="30"/>
        <v>0.19924754697496314</v>
      </c>
      <c r="N50" s="19">
        <f t="shared" si="8"/>
        <v>0.19531000000000001</v>
      </c>
      <c r="P50" s="19">
        <f t="shared" si="9"/>
        <v>5.0000000000000001E-4</v>
      </c>
      <c r="Q50" s="19">
        <f t="shared" si="31"/>
        <v>1.0522106306306307E-2</v>
      </c>
      <c r="R50" s="19">
        <f t="shared" si="11"/>
        <v>249.25245502498001</v>
      </c>
      <c r="S50" s="19">
        <f t="shared" si="12"/>
        <v>283.27868376922788</v>
      </c>
      <c r="T50" s="19">
        <f t="shared" si="13"/>
        <v>1.8483755045745056</v>
      </c>
      <c r="U50" s="19">
        <f t="shared" si="14"/>
        <v>2.0319658809705743</v>
      </c>
      <c r="V50" s="19">
        <v>3885</v>
      </c>
      <c r="X50" s="19">
        <v>0.5</v>
      </c>
      <c r="Y50" s="19">
        <f t="shared" si="15"/>
        <v>7.2163077012679835E-2</v>
      </c>
      <c r="AB50" s="19">
        <f>[1]!HeatTransferArea(K50,L50,0.36,P50)</f>
        <v>0.30265450173412117</v>
      </c>
      <c r="AC50" s="19">
        <f>[1]!Convection(K50,Q50,1000,9*10^-4,P50,0.6,0.36,7)</f>
        <v>20370.88891475011</v>
      </c>
      <c r="AD50" s="19">
        <f t="shared" si="16"/>
        <v>17.181685003019009</v>
      </c>
      <c r="AE50" s="19">
        <f t="shared" si="17"/>
        <v>1607.4995722362653</v>
      </c>
      <c r="AF50" s="19">
        <f>V50*Q50/(2*E50*R50*N50)</f>
        <v>0.83971088661503457</v>
      </c>
      <c r="AL50" s="19">
        <f>AC50*AB50/(R50*N50*F50)</f>
        <v>12036.230849738462</v>
      </c>
      <c r="AM50" s="19">
        <f t="shared" si="18"/>
        <v>2.9767724235166888</v>
      </c>
      <c r="AP50" s="19">
        <f t="shared" si="19"/>
        <v>9.3312000000000008</v>
      </c>
      <c r="AQ50" s="19">
        <v>0.96819999999999995</v>
      </c>
      <c r="AT50" s="19">
        <f>AC50*AB50/(Q50*V50)</f>
        <v>150.82155364058374</v>
      </c>
      <c r="AU50" s="19">
        <f t="shared" si="20"/>
        <v>40.878382999999999</v>
      </c>
      <c r="AV50" s="19">
        <f t="shared" si="21"/>
        <v>55.327159726967899</v>
      </c>
      <c r="AW50" s="19">
        <f t="shared" si="22"/>
        <v>9.3312000000000008</v>
      </c>
      <c r="AX50" s="19">
        <f t="shared" si="23"/>
        <v>49.45957046006955</v>
      </c>
      <c r="AY50" s="19">
        <f t="shared" si="24"/>
        <v>51.132683388504276</v>
      </c>
      <c r="AZ50" s="19">
        <f t="shared" si="25"/>
        <v>0.15343899999999999</v>
      </c>
      <c r="BA50" s="19">
        <f t="shared" si="26"/>
        <v>247.2610752521</v>
      </c>
      <c r="BB50" s="19">
        <f t="shared" si="27"/>
        <v>239.39817305908321</v>
      </c>
      <c r="BC50" s="19">
        <f t="shared" si="28"/>
        <v>75.558601803814895</v>
      </c>
      <c r="BD50" s="19">
        <f>AE50*(PI()*K50*L50)*(C50/2)</f>
        <v>34.212184587342279</v>
      </c>
    </row>
    <row r="51" spans="3:56" x14ac:dyDescent="0.25">
      <c r="C51" s="20">
        <v>8.5000000000000006E-3</v>
      </c>
      <c r="D51" s="20">
        <f t="shared" si="2"/>
        <v>299.99149999999997</v>
      </c>
      <c r="E51" s="19">
        <v>0.5</v>
      </c>
      <c r="F51" s="19">
        <f t="shared" si="3"/>
        <v>1.0522106306306307E-2</v>
      </c>
      <c r="G51" s="19">
        <f t="shared" si="4"/>
        <v>37.879582702702706</v>
      </c>
      <c r="H51" s="19">
        <v>0.29899999999999999</v>
      </c>
      <c r="I51" s="20">
        <v>10.6244</v>
      </c>
      <c r="J51" s="5">
        <f>0.079268+0.070363</f>
        <v>0.14963100000000001</v>
      </c>
      <c r="K51" s="19">
        <f t="shared" si="5"/>
        <v>2.24E-2</v>
      </c>
      <c r="L51" s="19">
        <f t="shared" si="6"/>
        <v>0.1</v>
      </c>
      <c r="M51" s="19">
        <f t="shared" si="30"/>
        <v>0.19924754697496314</v>
      </c>
      <c r="N51" s="19">
        <f t="shared" si="8"/>
        <v>0.19531000000000001</v>
      </c>
      <c r="P51" s="19">
        <f t="shared" si="9"/>
        <v>5.0000000000000001E-4</v>
      </c>
      <c r="Q51" s="19">
        <f t="shared" si="31"/>
        <v>1.0522106306306307E-2</v>
      </c>
      <c r="R51" s="19">
        <f t="shared" si="11"/>
        <v>251.29382834210992</v>
      </c>
      <c r="S51" s="19">
        <f t="shared" si="12"/>
        <v>274.52539174434287</v>
      </c>
      <c r="T51" s="19">
        <f t="shared" si="13"/>
        <v>1.5064918889402179</v>
      </c>
      <c r="U51" s="19">
        <f t="shared" si="14"/>
        <v>1.6319800435178422</v>
      </c>
      <c r="V51" s="19">
        <v>3885</v>
      </c>
      <c r="X51" s="19">
        <v>0.5</v>
      </c>
      <c r="Y51" s="19">
        <f t="shared" si="15"/>
        <v>7.2163077012679835E-2</v>
      </c>
      <c r="AB51" s="19">
        <f>[1]!HeatTransferArea(K51,L51,0.36,P51)</f>
        <v>0.30265450173412117</v>
      </c>
      <c r="AC51" s="19">
        <f>[1]!Convection(K51,Q51,1000,9*10^-4,P51,0.6,0.36,7)</f>
        <v>20370.88891475011</v>
      </c>
      <c r="AD51" s="19">
        <f t="shared" si="16"/>
        <v>17.181685003019009</v>
      </c>
      <c r="AE51" s="19">
        <f t="shared" si="17"/>
        <v>1607.4995722362653</v>
      </c>
      <c r="AF51" s="19">
        <f>V51*Q51/(2*E51*R51*N51)</f>
        <v>0.8328895356517082</v>
      </c>
      <c r="AL51" s="19">
        <f>AC51*AB51/(R51*N51*F51)</f>
        <v>11938.455107860622</v>
      </c>
      <c r="AM51" s="19">
        <f t="shared" si="18"/>
        <v>5.2083970228445206E-3</v>
      </c>
      <c r="AP51" s="19">
        <f t="shared" si="19"/>
        <v>10.6244</v>
      </c>
      <c r="AQ51" s="19">
        <v>0.96660000000000001</v>
      </c>
      <c r="AT51" s="19">
        <f>AC51*AB51/(Q51*V51)</f>
        <v>150.82155364058374</v>
      </c>
      <c r="AU51" s="19">
        <f t="shared" si="20"/>
        <v>40.878382999999999</v>
      </c>
      <c r="AV51" s="19">
        <f t="shared" si="21"/>
        <v>53.617554261587607</v>
      </c>
      <c r="AW51" s="19">
        <f t="shared" si="22"/>
        <v>10.6244</v>
      </c>
      <c r="AX51" s="19">
        <f t="shared" si="23"/>
        <v>40.048951518569964</v>
      </c>
      <c r="AY51" s="19">
        <f t="shared" si="24"/>
        <v>40.387205299946871</v>
      </c>
      <c r="AZ51" s="19">
        <f t="shared" si="25"/>
        <v>0.14963100000000001</v>
      </c>
      <c r="BA51" s="19">
        <f t="shared" si="26"/>
        <v>0.34746625550000004</v>
      </c>
      <c r="BB51" s="19">
        <f t="shared" si="27"/>
        <v>0.33586088256630003</v>
      </c>
      <c r="BC51" s="19">
        <f t="shared" si="28"/>
        <v>61.582952422491694</v>
      </c>
      <c r="BD51" s="19">
        <f>AE51*(PI()*K51*L51)*(C51/2)</f>
        <v>4.8077036221404496E-2</v>
      </c>
    </row>
    <row r="52" spans="3:56" x14ac:dyDescent="0.25">
      <c r="C52" s="20">
        <v>27.9712</v>
      </c>
      <c r="D52" s="20">
        <f t="shared" si="2"/>
        <v>272.02879999999999</v>
      </c>
      <c r="E52" s="19">
        <v>0.5</v>
      </c>
      <c r="F52" s="19">
        <f t="shared" si="3"/>
        <v>1.4428306306306307E-2</v>
      </c>
      <c r="G52" s="19">
        <f t="shared" si="4"/>
        <v>51.941902702702706</v>
      </c>
      <c r="H52" s="19">
        <v>0.41</v>
      </c>
      <c r="I52" s="20">
        <v>3.6078000000000001</v>
      </c>
      <c r="J52" s="5">
        <f>0.215556+0.183818</f>
        <v>0.39937400000000001</v>
      </c>
      <c r="K52" s="19">
        <f t="shared" si="5"/>
        <v>2.24E-2</v>
      </c>
      <c r="L52" s="19">
        <f t="shared" si="6"/>
        <v>0.1</v>
      </c>
      <c r="M52" s="19">
        <f t="shared" si="30"/>
        <v>0.19924754697496314</v>
      </c>
      <c r="N52" s="19">
        <f t="shared" si="8"/>
        <v>0.19531000000000001</v>
      </c>
      <c r="P52" s="19">
        <f t="shared" si="9"/>
        <v>5.0000000000000001E-4</v>
      </c>
      <c r="Q52" s="19">
        <f t="shared" si="31"/>
        <v>1.4428306306306307E-2</v>
      </c>
      <c r="R52" s="19">
        <f t="shared" si="11"/>
        <v>305.72562337480485</v>
      </c>
      <c r="S52" s="19">
        <f t="shared" si="12"/>
        <v>300.25867703213089</v>
      </c>
      <c r="T52" s="19">
        <f t="shared" si="13"/>
        <v>1.6105119146886864</v>
      </c>
      <c r="U52" s="19">
        <f t="shared" si="14"/>
        <v>1.5817955528343646</v>
      </c>
      <c r="V52" s="19">
        <v>3885</v>
      </c>
      <c r="X52" s="19">
        <v>0.5</v>
      </c>
      <c r="Y52" s="19">
        <f t="shared" si="15"/>
        <v>9.895271429832353E-2</v>
      </c>
      <c r="AB52" s="19">
        <f>[1]!HeatTransferArea(K52,L52,0.36,P52)</f>
        <v>0.30265450173412117</v>
      </c>
      <c r="AC52" s="19">
        <f>[1]!Convection(K52,Q52,1000,9*10^-4,P52,0.6,0.36,7)</f>
        <v>20559.471958884773</v>
      </c>
      <c r="AD52" s="19">
        <f t="shared" si="16"/>
        <v>23.560170071029415</v>
      </c>
      <c r="AE52" s="19">
        <f t="shared" si="17"/>
        <v>2062.8605667868151</v>
      </c>
      <c r="AF52" s="19">
        <f>V52*Q52/(2*E52*R52*N52)</f>
        <v>0.93875023242049904</v>
      </c>
      <c r="AL52" s="19">
        <f>AC52*AB52/(R52*N52*F52)</f>
        <v>7222.4978536944491</v>
      </c>
      <c r="AM52" s="19">
        <f t="shared" si="18"/>
        <v>17.683195498861643</v>
      </c>
      <c r="AP52" s="19">
        <f t="shared" si="19"/>
        <v>3.6078000000000001</v>
      </c>
      <c r="AQ52" s="19">
        <v>0.92769999999999997</v>
      </c>
      <c r="AT52" s="19">
        <f>AC52*AB52/(Q52*V52)</f>
        <v>111.0076010964595</v>
      </c>
      <c r="AU52" s="19">
        <f t="shared" si="20"/>
        <v>56.05397</v>
      </c>
      <c r="AV52" s="19">
        <f t="shared" si="21"/>
        <v>58.643522211145488</v>
      </c>
      <c r="AW52" s="19">
        <f t="shared" si="22"/>
        <v>3.6078000000000001</v>
      </c>
      <c r="AX52" s="19">
        <f t="shared" si="23"/>
        <v>47.225511857447046</v>
      </c>
      <c r="AY52" s="19">
        <f t="shared" si="24"/>
        <v>47.223045620180216</v>
      </c>
      <c r="AZ52" s="19">
        <f t="shared" si="25"/>
        <v>0.39937400000000001</v>
      </c>
      <c r="BA52" s="19">
        <f t="shared" si="26"/>
        <v>1567.8968056639999</v>
      </c>
      <c r="BB52" s="19">
        <f t="shared" si="27"/>
        <v>1454.5378666144927</v>
      </c>
      <c r="BC52" s="19">
        <f t="shared" si="28"/>
        <v>90.275586550602185</v>
      </c>
      <c r="BD52" s="19">
        <f>AE52*(PI()*K52*L52)*(C52/2)</f>
        <v>203.02469558447268</v>
      </c>
    </row>
    <row r="53" spans="3:56" x14ac:dyDescent="0.25">
      <c r="C53" s="20">
        <v>24.083600000000001</v>
      </c>
      <c r="D53" s="20">
        <f t="shared" si="2"/>
        <v>275.91640000000001</v>
      </c>
      <c r="E53" s="19">
        <v>0.5</v>
      </c>
      <c r="F53" s="19">
        <f t="shared" si="3"/>
        <v>1.4428306306306307E-2</v>
      </c>
      <c r="G53" s="19">
        <f t="shared" si="4"/>
        <v>51.941902702702706</v>
      </c>
      <c r="H53" s="19">
        <v>0.41</v>
      </c>
      <c r="I53" s="20">
        <v>5.6952999999999996</v>
      </c>
      <c r="J53" s="6">
        <f>0.197333+0.169193</f>
        <v>0.36652600000000002</v>
      </c>
      <c r="K53" s="19">
        <f t="shared" si="5"/>
        <v>2.24E-2</v>
      </c>
      <c r="L53" s="19">
        <f t="shared" si="6"/>
        <v>0.1</v>
      </c>
      <c r="M53" s="19">
        <f t="shared" si="30"/>
        <v>0.19924754697496314</v>
      </c>
      <c r="N53" s="19">
        <f t="shared" si="8"/>
        <v>0.19531000000000001</v>
      </c>
      <c r="P53" s="19">
        <f t="shared" si="9"/>
        <v>5.0000000000000001E-4</v>
      </c>
      <c r="Q53" s="19">
        <f t="shared" si="31"/>
        <v>1.4428306306306307E-2</v>
      </c>
      <c r="R53" s="19">
        <f t="shared" si="11"/>
        <v>304.0117422901094</v>
      </c>
      <c r="S53" s="19">
        <f t="shared" si="12"/>
        <v>298.93907923445386</v>
      </c>
      <c r="T53" s="19">
        <f t="shared" si="13"/>
        <v>1.7649787156260572</v>
      </c>
      <c r="U53" s="19">
        <f t="shared" si="14"/>
        <v>1.7269700149392975</v>
      </c>
      <c r="V53" s="19">
        <v>3885</v>
      </c>
      <c r="X53" s="19">
        <v>0.5</v>
      </c>
      <c r="Y53" s="19">
        <f t="shared" si="15"/>
        <v>9.895271429832353E-2</v>
      </c>
      <c r="AB53" s="19">
        <f>[1]!HeatTransferArea(K53,L53,0.36,P53)</f>
        <v>0.30265450173412117</v>
      </c>
      <c r="AC53" s="19">
        <f>[1]!Convection(K53,Q53,1000,9*10^-4,P53,0.6,0.36,7)</f>
        <v>20559.471958884773</v>
      </c>
      <c r="AD53" s="19">
        <f t="shared" si="16"/>
        <v>23.560170071029415</v>
      </c>
      <c r="AE53" s="19">
        <f t="shared" si="17"/>
        <v>2062.8605667868151</v>
      </c>
      <c r="AF53" s="19">
        <f>V53*Q53/(2*E53*R53*N53)</f>
        <v>0.94404248282661529</v>
      </c>
      <c r="AL53" s="19">
        <f>AC53*AB53/(R53*N53*F53)</f>
        <v>7263.2150390322704</v>
      </c>
      <c r="AM53" s="19">
        <f t="shared" si="18"/>
        <v>13.945580868030609</v>
      </c>
      <c r="AP53" s="19">
        <f t="shared" si="19"/>
        <v>5.6952999999999996</v>
      </c>
      <c r="AQ53" s="19">
        <v>0.92679999999999996</v>
      </c>
      <c r="AT53" s="19">
        <f>AC53*AB53/(Q53*V53)</f>
        <v>111.0076010964595</v>
      </c>
      <c r="AU53" s="19">
        <f t="shared" si="20"/>
        <v>56.05397</v>
      </c>
      <c r="AV53" s="19">
        <f t="shared" si="21"/>
        <v>58.385791565281188</v>
      </c>
      <c r="AW53" s="19">
        <f t="shared" si="22"/>
        <v>5.6952999999999996</v>
      </c>
      <c r="AX53" s="19">
        <f t="shared" si="23"/>
        <v>51.270746374920321</v>
      </c>
      <c r="AY53" s="19">
        <f t="shared" si="24"/>
        <v>51.52483970385034</v>
      </c>
      <c r="AZ53" s="19">
        <f t="shared" si="25"/>
        <v>0.36652600000000002</v>
      </c>
      <c r="BA53" s="19">
        <f t="shared" si="26"/>
        <v>1349.9813918919999</v>
      </c>
      <c r="BB53" s="19">
        <f t="shared" si="27"/>
        <v>1251.1627540055056</v>
      </c>
      <c r="BC53" s="19">
        <f t="shared" si="28"/>
        <v>98.934063976341548</v>
      </c>
      <c r="BD53" s="19">
        <f>AE53*(PI()*K53*L53)*(C53/2)</f>
        <v>174.80714301060399</v>
      </c>
    </row>
    <row r="54" spans="3:56" x14ac:dyDescent="0.25">
      <c r="C54" s="20">
        <v>19.060099999999998</v>
      </c>
      <c r="D54" s="20">
        <f t="shared" si="2"/>
        <v>280.93990000000002</v>
      </c>
      <c r="E54" s="19">
        <v>0.5</v>
      </c>
      <c r="F54" s="19">
        <f t="shared" si="3"/>
        <v>1.4428306306306307E-2</v>
      </c>
      <c r="G54" s="19">
        <f t="shared" si="4"/>
        <v>51.941902702702706</v>
      </c>
      <c r="H54" s="19">
        <v>0.41</v>
      </c>
      <c r="I54" s="20">
        <v>8.4574999999999996</v>
      </c>
      <c r="J54" s="5">
        <f>0.177136+0.155122</f>
        <v>0.332258</v>
      </c>
      <c r="K54" s="19">
        <f t="shared" si="5"/>
        <v>2.24E-2</v>
      </c>
      <c r="L54" s="19">
        <f t="shared" si="6"/>
        <v>0.1</v>
      </c>
      <c r="M54" s="19">
        <f t="shared" si="30"/>
        <v>0.19924754697496314</v>
      </c>
      <c r="N54" s="19">
        <f t="shared" si="8"/>
        <v>0.19531000000000001</v>
      </c>
      <c r="P54" s="19">
        <f t="shared" si="9"/>
        <v>5.0000000000000001E-4</v>
      </c>
      <c r="Q54" s="19">
        <f t="shared" si="31"/>
        <v>1.4428306306306307E-2</v>
      </c>
      <c r="R54" s="19">
        <f t="shared" si="11"/>
        <v>295.15680574905127</v>
      </c>
      <c r="S54" s="19">
        <f t="shared" si="12"/>
        <v>296.15391908519291</v>
      </c>
      <c r="T54" s="19">
        <f t="shared" si="13"/>
        <v>1.9414307390106842</v>
      </c>
      <c r="U54" s="19">
        <f t="shared" si="14"/>
        <v>1.9253544304203842</v>
      </c>
      <c r="V54" s="19">
        <v>3885</v>
      </c>
      <c r="X54" s="19">
        <v>0.5</v>
      </c>
      <c r="Y54" s="19">
        <f t="shared" si="15"/>
        <v>9.895271429832353E-2</v>
      </c>
      <c r="AB54" s="19">
        <f>[1]!HeatTransferArea(K54,L54,0.36,P54)</f>
        <v>0.30265450173412117</v>
      </c>
      <c r="AC54" s="19">
        <f>[1]!Convection(K54,Q54,1000,9*10^-4,P54,0.6,0.36,7)</f>
        <v>20559.471958884773</v>
      </c>
      <c r="AD54" s="19">
        <f t="shared" si="16"/>
        <v>23.560170071029415</v>
      </c>
      <c r="AE54" s="19">
        <f t="shared" si="17"/>
        <v>2062.8605667868151</v>
      </c>
      <c r="AF54" s="19">
        <f>V54*Q54/(2*E54*R54*N54)</f>
        <v>0.97236450052930046</v>
      </c>
      <c r="AL54" s="19">
        <f>AC54*AB54/(R54*N54*F54)</f>
        <v>7481.1172083265537</v>
      </c>
      <c r="AM54" s="19">
        <f t="shared" si="18"/>
        <v>9.8995279512450036</v>
      </c>
      <c r="AP54" s="19">
        <f t="shared" si="19"/>
        <v>8.4574999999999996</v>
      </c>
      <c r="AQ54" s="19">
        <v>0.92469999999999997</v>
      </c>
      <c r="AT54" s="19">
        <f>AC54*AB54/(Q54*V54)</f>
        <v>111.0076010964595</v>
      </c>
      <c r="AU54" s="19">
        <f t="shared" si="20"/>
        <v>56.05397</v>
      </c>
      <c r="AV54" s="19">
        <f t="shared" si="21"/>
        <v>57.84182193652903</v>
      </c>
      <c r="AW54" s="19">
        <f t="shared" si="22"/>
        <v>8.4574999999999996</v>
      </c>
      <c r="AX54" s="19">
        <f t="shared" si="23"/>
        <v>55.495526329583036</v>
      </c>
      <c r="AY54" s="19">
        <f t="shared" si="24"/>
        <v>56.14794555397998</v>
      </c>
      <c r="AZ54" s="19">
        <f t="shared" si="25"/>
        <v>0.332258</v>
      </c>
      <c r="BA54" s="19">
        <f t="shared" si="26"/>
        <v>1068.3942735969999</v>
      </c>
      <c r="BB54" s="19">
        <f t="shared" si="27"/>
        <v>987.94418479514582</v>
      </c>
      <c r="BC54" s="19">
        <f t="shared" si="28"/>
        <v>108.82490040158272</v>
      </c>
      <c r="BD54" s="19">
        <f>AE54*(PI()*K54*L54)*(C54/2)</f>
        <v>138.34483326813321</v>
      </c>
    </row>
    <row r="55" spans="3:56" x14ac:dyDescent="0.25">
      <c r="C55" s="20">
        <v>12.4114</v>
      </c>
      <c r="D55" s="20">
        <f t="shared" si="2"/>
        <v>287.58859999999999</v>
      </c>
      <c r="E55" s="19">
        <v>0.5</v>
      </c>
      <c r="F55" s="19">
        <f t="shared" si="3"/>
        <v>1.4428306306306307E-2</v>
      </c>
      <c r="G55" s="19">
        <f t="shared" si="4"/>
        <v>51.941902702702706</v>
      </c>
      <c r="H55" s="19">
        <v>0.41</v>
      </c>
      <c r="I55" s="20">
        <v>10.8734</v>
      </c>
      <c r="J55" s="5">
        <f>0.154414+0.135973</f>
        <v>0.29038700000000001</v>
      </c>
      <c r="K55" s="19">
        <f t="shared" si="5"/>
        <v>2.24E-2</v>
      </c>
      <c r="L55" s="19">
        <f t="shared" si="6"/>
        <v>0.1</v>
      </c>
      <c r="M55" s="19">
        <f t="shared" si="30"/>
        <v>0.19924754697496314</v>
      </c>
      <c r="N55" s="19">
        <f t="shared" si="8"/>
        <v>0.19531000000000001</v>
      </c>
      <c r="P55" s="19">
        <f t="shared" si="9"/>
        <v>5.0000000000000001E-4</v>
      </c>
      <c r="Q55" s="19">
        <f t="shared" si="31"/>
        <v>1.4428306306306307E-2</v>
      </c>
      <c r="R55" s="19">
        <f t="shared" si="11"/>
        <v>271.9038909226656</v>
      </c>
      <c r="S55" s="19">
        <f t="shared" si="12"/>
        <v>290.59541365419386</v>
      </c>
      <c r="T55" s="19">
        <f t="shared" si="13"/>
        <v>2.0141703600384062</v>
      </c>
      <c r="U55" s="19">
        <f t="shared" si="14"/>
        <v>2.0977628340635874</v>
      </c>
      <c r="V55" s="19">
        <v>3885</v>
      </c>
      <c r="X55" s="19">
        <v>0.5</v>
      </c>
      <c r="Y55" s="19">
        <f t="shared" si="15"/>
        <v>9.895271429832353E-2</v>
      </c>
      <c r="AB55" s="19">
        <f>[1]!HeatTransferArea(K55,L55,0.36,P55)</f>
        <v>0.30265450173412117</v>
      </c>
      <c r="AC55" s="19">
        <f>[1]!Convection(K55,Q55,1000,9*10^-4,P55,0.6,0.36,7)</f>
        <v>20559.471958884773</v>
      </c>
      <c r="AD55" s="19">
        <f t="shared" si="16"/>
        <v>23.560170071029415</v>
      </c>
      <c r="AE55" s="19">
        <f t="shared" si="17"/>
        <v>2062.8605667868151</v>
      </c>
      <c r="AF55" s="19">
        <f>V55*Q55/(2*E55*R55*N55)</f>
        <v>1.055520018584905</v>
      </c>
      <c r="AL55" s="19">
        <f>AC55*AB55/(R55*N55*F55)</f>
        <v>8120.8939348056265</v>
      </c>
      <c r="AM55" s="19">
        <f t="shared" si="18"/>
        <v>5.9164934178749906</v>
      </c>
      <c r="AP55" s="19">
        <f t="shared" si="19"/>
        <v>10.8734</v>
      </c>
      <c r="AQ55" s="19">
        <v>0.9204</v>
      </c>
      <c r="AT55" s="19">
        <f>AC55*AB55/(Q55*V55)</f>
        <v>111.0076010964595</v>
      </c>
      <c r="AU55" s="19">
        <f t="shared" si="20"/>
        <v>56.05397</v>
      </c>
      <c r="AV55" s="19">
        <f t="shared" si="21"/>
        <v>56.756190240800606</v>
      </c>
      <c r="AW55" s="19">
        <f t="shared" si="22"/>
        <v>10.8734</v>
      </c>
      <c r="AX55" s="19">
        <f t="shared" si="23"/>
        <v>55.70142342035394</v>
      </c>
      <c r="AY55" s="19">
        <f t="shared" si="24"/>
        <v>57.158318065860819</v>
      </c>
      <c r="AZ55" s="19">
        <f t="shared" si="25"/>
        <v>0.29038700000000001</v>
      </c>
      <c r="BA55" s="19">
        <f t="shared" si="26"/>
        <v>695.70824325800004</v>
      </c>
      <c r="BB55" s="19">
        <f t="shared" si="27"/>
        <v>640.3298670946632</v>
      </c>
      <c r="BC55" s="19">
        <f t="shared" si="28"/>
        <v>112.90224493648202</v>
      </c>
      <c r="BD55" s="19">
        <f>AE55*(PI()*K55*L55)*(C55/2)</f>
        <v>90.086256820484081</v>
      </c>
    </row>
    <row r="56" spans="3:56" x14ac:dyDescent="0.25">
      <c r="C56" s="20">
        <v>4.4702999999999999</v>
      </c>
      <c r="D56" s="20">
        <f t="shared" si="2"/>
        <v>295.52969999999999</v>
      </c>
      <c r="E56" s="19">
        <v>0.5</v>
      </c>
      <c r="F56" s="19">
        <f t="shared" si="3"/>
        <v>1.4428306306306307E-2</v>
      </c>
      <c r="G56" s="19">
        <f t="shared" si="4"/>
        <v>51.941902702702706</v>
      </c>
      <c r="H56" s="19">
        <v>0.41</v>
      </c>
      <c r="I56" s="20">
        <v>12.852600000000001</v>
      </c>
      <c r="J56" s="5">
        <f>0.141331+0.127957</f>
        <v>0.26928799999999997</v>
      </c>
      <c r="K56" s="19">
        <f t="shared" si="5"/>
        <v>2.24E-2</v>
      </c>
      <c r="L56" s="19">
        <f t="shared" si="6"/>
        <v>0.1</v>
      </c>
      <c r="M56" s="19">
        <f t="shared" si="30"/>
        <v>0.19924754697496314</v>
      </c>
      <c r="N56" s="19">
        <f t="shared" si="8"/>
        <v>0.19531000000000001</v>
      </c>
      <c r="P56" s="19">
        <f t="shared" si="9"/>
        <v>5.0000000000000001E-4</v>
      </c>
      <c r="Q56" s="19">
        <f t="shared" si="31"/>
        <v>1.4428306306306307E-2</v>
      </c>
      <c r="R56" s="19">
        <f t="shared" si="11"/>
        <v>246.33844541851431</v>
      </c>
      <c r="S56" s="19">
        <f t="shared" si="12"/>
        <v>281.16121680841661</v>
      </c>
      <c r="T56" s="19">
        <f t="shared" si="13"/>
        <v>1.77313399859122</v>
      </c>
      <c r="U56" s="19">
        <f t="shared" si="14"/>
        <v>1.9642143625708286</v>
      </c>
      <c r="V56" s="19">
        <v>3885</v>
      </c>
      <c r="X56" s="19">
        <v>0.5</v>
      </c>
      <c r="Y56" s="19">
        <f t="shared" si="15"/>
        <v>9.895271429832353E-2</v>
      </c>
      <c r="AB56" s="19">
        <f>[1]!HeatTransferArea(K56,L56,0.36,P56)</f>
        <v>0.30265450173412117</v>
      </c>
      <c r="AC56" s="19">
        <f>[1]!Convection(K56,Q56,1000,9*10^-4,P56,0.6,0.36,7)</f>
        <v>20559.471958884773</v>
      </c>
      <c r="AD56" s="19">
        <f t="shared" si="16"/>
        <v>23.560170071029415</v>
      </c>
      <c r="AE56" s="19">
        <f t="shared" si="17"/>
        <v>2062.8605667868151</v>
      </c>
      <c r="AF56" s="19">
        <f>V56*Q56/(2*E56*R56*N56)</f>
        <v>1.1650637784630171</v>
      </c>
      <c r="AL56" s="19">
        <f>AC56*AB56/(R56*N56*F56)</f>
        <v>8963.694866599044</v>
      </c>
      <c r="AM56" s="19">
        <f t="shared" si="18"/>
        <v>2.275871760834252</v>
      </c>
      <c r="AP56" s="19">
        <f t="shared" si="19"/>
        <v>12.852600000000001</v>
      </c>
      <c r="AQ56" s="19">
        <v>0.90939999999999999</v>
      </c>
      <c r="AT56" s="19">
        <f>AC56*AB56/(Q56*V56)</f>
        <v>111.0076010964595</v>
      </c>
      <c r="AU56" s="19">
        <f t="shared" si="20"/>
        <v>56.05397</v>
      </c>
      <c r="AV56" s="19">
        <f t="shared" si="21"/>
        <v>54.913597254851851</v>
      </c>
      <c r="AW56" s="19">
        <f t="shared" si="22"/>
        <v>12.852600000000001</v>
      </c>
      <c r="AX56" s="19">
        <f t="shared" si="23"/>
        <v>47.251496007524935</v>
      </c>
      <c r="AY56" s="19">
        <f t="shared" si="24"/>
        <v>48.684583138761653</v>
      </c>
      <c r="AZ56" s="19">
        <f t="shared" si="25"/>
        <v>0.26928799999999997</v>
      </c>
      <c r="BA56" s="19">
        <f t="shared" si="26"/>
        <v>250.57806209099999</v>
      </c>
      <c r="BB56" s="19">
        <f t="shared" si="27"/>
        <v>227.8756896655554</v>
      </c>
      <c r="BC56" s="19">
        <f t="shared" si="28"/>
        <v>99.391199963012284</v>
      </c>
      <c r="BD56" s="19">
        <f>AE56*(PI()*K56*L56)*(C56/2)</f>
        <v>32.446991786954733</v>
      </c>
    </row>
    <row r="57" spans="3:56" x14ac:dyDescent="0.25">
      <c r="C57" s="20">
        <v>4.1000000000000002E-2</v>
      </c>
      <c r="D57" s="20">
        <f t="shared" si="2"/>
        <v>299.959</v>
      </c>
      <c r="E57" s="19">
        <v>0.5</v>
      </c>
      <c r="F57" s="19">
        <f t="shared" si="3"/>
        <v>1.4428306306306307E-2</v>
      </c>
      <c r="G57" s="19">
        <f t="shared" si="4"/>
        <v>51.941902702702706</v>
      </c>
      <c r="H57" s="19">
        <v>0.41</v>
      </c>
      <c r="I57" s="20">
        <v>13.930199999999999</v>
      </c>
      <c r="J57" s="5">
        <f>0.137153+0.124722</f>
        <v>0.26187499999999997</v>
      </c>
      <c r="K57" s="19">
        <f t="shared" si="5"/>
        <v>2.24E-2</v>
      </c>
      <c r="L57" s="19">
        <f t="shared" si="6"/>
        <v>0.1</v>
      </c>
      <c r="M57" s="19">
        <f t="shared" si="30"/>
        <v>0.19924754697496314</v>
      </c>
      <c r="N57" s="19">
        <f t="shared" si="8"/>
        <v>0.19531000000000001</v>
      </c>
      <c r="P57" s="19">
        <f t="shared" si="9"/>
        <v>5.0000000000000001E-4</v>
      </c>
      <c r="Q57" s="19">
        <f t="shared" si="31"/>
        <v>1.4428306306306307E-2</v>
      </c>
      <c r="R57" s="19">
        <f t="shared" si="11"/>
        <v>251.16428135987371</v>
      </c>
      <c r="S57" s="19">
        <f t="shared" si="12"/>
        <v>274.57720044611733</v>
      </c>
      <c r="T57" s="19">
        <f t="shared" si="13"/>
        <v>1.5086442228785018</v>
      </c>
      <c r="U57" s="19">
        <f t="shared" si="14"/>
        <v>1.6352296465349809</v>
      </c>
      <c r="V57" s="19">
        <v>3885</v>
      </c>
      <c r="X57" s="19">
        <v>0.5</v>
      </c>
      <c r="Y57" s="19">
        <f t="shared" si="15"/>
        <v>9.895271429832353E-2</v>
      </c>
      <c r="AB57" s="19">
        <f>[1]!HeatTransferArea(K57,L57,0.36,P57)</f>
        <v>0.30265450173412117</v>
      </c>
      <c r="AC57" s="19">
        <f>[1]!Convection(K57,Q57,1000,9*10^-4,P57,0.6,0.36,7)</f>
        <v>20559.471958884773</v>
      </c>
      <c r="AD57" s="19">
        <f t="shared" si="16"/>
        <v>23.560170071029415</v>
      </c>
      <c r="AE57" s="19">
        <f t="shared" si="17"/>
        <v>2062.8605667868151</v>
      </c>
      <c r="AF57" s="19">
        <f>V57*Q57/(2*E57*R57*N57)</f>
        <v>1.1426784033386501</v>
      </c>
      <c r="AL57" s="19">
        <f>AC57*AB57/(R57*N57*F57)</f>
        <v>8791.4676668538996</v>
      </c>
      <c r="AM57" s="19">
        <f t="shared" si="18"/>
        <v>2.5072930940848698E-2</v>
      </c>
      <c r="AP57" s="19">
        <f t="shared" si="19"/>
        <v>13.930199999999999</v>
      </c>
      <c r="AQ57" s="19">
        <v>0.89980000000000004</v>
      </c>
      <c r="AT57" s="19">
        <f>AC57*AB57/(Q57*V57)</f>
        <v>111.0076010964595</v>
      </c>
      <c r="AU57" s="19">
        <f t="shared" si="20"/>
        <v>56.05397</v>
      </c>
      <c r="AV57" s="19">
        <f t="shared" si="21"/>
        <v>53.62767301913118</v>
      </c>
      <c r="AW57" s="19">
        <f t="shared" si="22"/>
        <v>13.930199999999999</v>
      </c>
      <c r="AX57" s="19">
        <f t="shared" si="23"/>
        <v>40.108009953705789</v>
      </c>
      <c r="AY57" s="19">
        <f t="shared" si="24"/>
        <v>40.452539543364779</v>
      </c>
      <c r="AZ57" s="19">
        <f t="shared" si="25"/>
        <v>0.26187499999999997</v>
      </c>
      <c r="BA57" s="19">
        <f t="shared" si="26"/>
        <v>2.2982127700000001</v>
      </c>
      <c r="BB57" s="19">
        <f t="shared" si="27"/>
        <v>2.067931850446</v>
      </c>
      <c r="BC57" s="19">
        <f t="shared" si="28"/>
        <v>84.565498009904857</v>
      </c>
      <c r="BD57" s="19">
        <f>AE57*(PI()*K57*L57)*(C57/2)</f>
        <v>0.29759225628372682</v>
      </c>
    </row>
    <row r="58" spans="3:56" x14ac:dyDescent="0.25">
      <c r="C58" s="20">
        <v>26.089600000000001</v>
      </c>
      <c r="D58" s="20">
        <f t="shared" si="2"/>
        <v>273.91039999999998</v>
      </c>
      <c r="E58" s="19">
        <v>0.5</v>
      </c>
      <c r="F58" s="19">
        <f t="shared" si="3"/>
        <v>2.1642459459459459E-2</v>
      </c>
      <c r="G58" s="19">
        <f t="shared" si="4"/>
        <v>77.912854054054051</v>
      </c>
      <c r="H58" s="19">
        <v>0.61499999999999999</v>
      </c>
      <c r="I58" s="20">
        <v>4.8232999999999997</v>
      </c>
      <c r="J58" s="5">
        <f>0.505515+0.419431</f>
        <v>0.92494600000000005</v>
      </c>
      <c r="K58" s="19">
        <f t="shared" si="5"/>
        <v>2.24E-2</v>
      </c>
      <c r="L58" s="19">
        <f t="shared" si="6"/>
        <v>0.1</v>
      </c>
      <c r="M58" s="19">
        <f t="shared" si="30"/>
        <v>0.19924754697496314</v>
      </c>
      <c r="N58" s="19">
        <f t="shared" si="8"/>
        <v>0.19531000000000001</v>
      </c>
      <c r="P58" s="19">
        <f t="shared" si="9"/>
        <v>5.0000000000000001E-4</v>
      </c>
      <c r="Q58" s="19">
        <f t="shared" si="31"/>
        <v>2.1642459459459459E-2</v>
      </c>
      <c r="R58" s="19">
        <f t="shared" si="11"/>
        <v>305.32323473133147</v>
      </c>
      <c r="S58" s="19">
        <f t="shared" si="12"/>
        <v>299.7110542287171</v>
      </c>
      <c r="T58" s="19">
        <f t="shared" si="13"/>
        <v>1.6836280491188518</v>
      </c>
      <c r="U58" s="19">
        <f t="shared" si="14"/>
        <v>1.6487579607221505</v>
      </c>
      <c r="V58" s="19">
        <v>3885</v>
      </c>
      <c r="X58" s="19">
        <v>0.5</v>
      </c>
      <c r="Y58" s="19">
        <f t="shared" si="15"/>
        <v>0.14842907144748527</v>
      </c>
      <c r="AB58" s="19">
        <f>[1]!HeatTransferArea(K58,L58,0.36,P58)</f>
        <v>0.30265450173412117</v>
      </c>
      <c r="AC58" s="19">
        <f>[1]!Convection(K58,Q58,1000,9*10^-4,P58,0.6,0.36,7)</f>
        <v>20860.457310775164</v>
      </c>
      <c r="AD58" s="19">
        <f t="shared" si="16"/>
        <v>35.340255106544113</v>
      </c>
      <c r="AE58" s="19">
        <f t="shared" si="17"/>
        <v>2841.7244812804515</v>
      </c>
      <c r="AF58" s="19">
        <f>V58*Q58/(2*E58*R58*N58)</f>
        <v>1.4099811315664121</v>
      </c>
      <c r="AL58" s="19">
        <f>AC58*AB58/(R58*N58*F58)</f>
        <v>4891.9275390773764</v>
      </c>
      <c r="AM58" s="19">
        <f t="shared" si="18"/>
        <v>15.823790162973856</v>
      </c>
      <c r="AP58" s="19">
        <f t="shared" si="19"/>
        <v>4.8232999999999997</v>
      </c>
      <c r="AQ58" s="19">
        <v>0.69610000000000005</v>
      </c>
      <c r="AT58" s="19">
        <f>AC58*AB58/(Q58*V58)</f>
        <v>75.088482443361428</v>
      </c>
      <c r="AU58" s="19">
        <f t="shared" si="20"/>
        <v>84.080955000000003</v>
      </c>
      <c r="AV58" s="19">
        <f t="shared" si="21"/>
        <v>58.536566001410741</v>
      </c>
      <c r="AW58" s="19">
        <f t="shared" si="22"/>
        <v>4.8232999999999997</v>
      </c>
      <c r="AX58" s="19">
        <f t="shared" si="23"/>
        <v>49.159928738678047</v>
      </c>
      <c r="AY58" s="19">
        <f t="shared" si="24"/>
        <v>49.276902209536033</v>
      </c>
      <c r="AZ58" s="19">
        <f t="shared" si="25"/>
        <v>0.92494600000000005</v>
      </c>
      <c r="BA58" s="19">
        <f t="shared" si="26"/>
        <v>2193.6384835680001</v>
      </c>
      <c r="BB58" s="19">
        <f t="shared" si="27"/>
        <v>1526.991748411685</v>
      </c>
      <c r="BC58" s="19">
        <f t="shared" si="28"/>
        <v>141.56105423469998</v>
      </c>
      <c r="BD58" s="19">
        <f>AE58*(PI()*K58*L58)*(C58/2)</f>
        <v>260.86588332379813</v>
      </c>
    </row>
    <row r="59" spans="3:56" x14ac:dyDescent="0.25">
      <c r="C59" s="20">
        <v>23.027999999999999</v>
      </c>
      <c r="D59" s="20">
        <f t="shared" si="2"/>
        <v>276.97199999999998</v>
      </c>
      <c r="E59" s="19">
        <v>0.5</v>
      </c>
      <c r="F59" s="19">
        <f t="shared" si="3"/>
        <v>2.1642459459459459E-2</v>
      </c>
      <c r="G59" s="19">
        <f t="shared" si="4"/>
        <v>77.912854054054051</v>
      </c>
      <c r="H59" s="19">
        <v>0.61499999999999999</v>
      </c>
      <c r="I59" s="20">
        <v>7.4673999999999996</v>
      </c>
      <c r="J59" s="5">
        <f>0.479586+0.403832</f>
        <v>0.88341800000000004</v>
      </c>
      <c r="K59" s="19">
        <f t="shared" si="5"/>
        <v>2.24E-2</v>
      </c>
      <c r="L59" s="19">
        <f t="shared" si="6"/>
        <v>0.1</v>
      </c>
      <c r="M59" s="19">
        <f t="shared" si="30"/>
        <v>0.19924754697496314</v>
      </c>
      <c r="N59" s="19">
        <f t="shared" si="8"/>
        <v>0.19531000000000001</v>
      </c>
      <c r="P59" s="19">
        <f t="shared" si="9"/>
        <v>5.0000000000000001E-4</v>
      </c>
      <c r="Q59" s="19">
        <f t="shared" si="31"/>
        <v>2.1642459459459459E-2</v>
      </c>
      <c r="R59" s="19">
        <f t="shared" si="11"/>
        <v>302.85284024849534</v>
      </c>
      <c r="S59" s="19">
        <f t="shared" si="12"/>
        <v>298.4548787372471</v>
      </c>
      <c r="T59" s="19">
        <f t="shared" si="13"/>
        <v>1.8068649839697173</v>
      </c>
      <c r="U59" s="19">
        <f t="shared" si="14"/>
        <v>1.7695138978399427</v>
      </c>
      <c r="V59" s="19">
        <v>3885</v>
      </c>
      <c r="X59" s="19">
        <v>0.5</v>
      </c>
      <c r="Y59" s="19">
        <f t="shared" si="15"/>
        <v>0.14842907144748527</v>
      </c>
      <c r="AB59" s="19">
        <f>[1]!HeatTransferArea(K59,L59,0.36,P59)</f>
        <v>0.30265450173412117</v>
      </c>
      <c r="AC59" s="19">
        <f>[1]!Convection(K59,Q59,1000,9*10^-4,P59,0.6,0.36,7)</f>
        <v>20860.457310775164</v>
      </c>
      <c r="AD59" s="19">
        <f t="shared" si="16"/>
        <v>35.340255106544113</v>
      </c>
      <c r="AE59" s="19">
        <f t="shared" si="17"/>
        <v>2841.7244812804515</v>
      </c>
      <c r="AF59" s="19">
        <f>V59*Q59/(2*E59*R59*N59)</f>
        <v>1.4214824587636961</v>
      </c>
      <c r="AL59" s="19">
        <f>AC59*AB59/(R59*N59*F59)</f>
        <v>4931.8313774995449</v>
      </c>
      <c r="AM59" s="19">
        <f t="shared" si="18"/>
        <v>13.01374350781332</v>
      </c>
      <c r="AP59" s="19">
        <f t="shared" si="19"/>
        <v>7.4673999999999996</v>
      </c>
      <c r="AQ59" s="19">
        <v>0.69330000000000003</v>
      </c>
      <c r="AT59" s="19">
        <f>AC59*AB59/(Q59*V59)</f>
        <v>75.088482443361428</v>
      </c>
      <c r="AU59" s="19">
        <f t="shared" si="20"/>
        <v>84.080955000000003</v>
      </c>
      <c r="AV59" s="19">
        <f t="shared" si="21"/>
        <v>58.291222366171738</v>
      </c>
      <c r="AW59" s="19">
        <f t="shared" si="22"/>
        <v>7.4673999999999996</v>
      </c>
      <c r="AX59" s="19">
        <f t="shared" si="23"/>
        <v>52.333540065473322</v>
      </c>
      <c r="AY59" s="19">
        <f t="shared" si="24"/>
        <v>52.662184283114058</v>
      </c>
      <c r="AZ59" s="19">
        <f t="shared" si="25"/>
        <v>0.88341800000000004</v>
      </c>
      <c r="BA59" s="19">
        <f t="shared" si="26"/>
        <v>1936.21623174</v>
      </c>
      <c r="BB59" s="19">
        <f t="shared" si="27"/>
        <v>1342.3787134653421</v>
      </c>
      <c r="BC59" s="19">
        <f t="shared" si="28"/>
        <v>151.92293340823352</v>
      </c>
      <c r="BD59" s="19">
        <f>AE59*(PI()*K59*L59)*(C59/2)</f>
        <v>230.25341749894301</v>
      </c>
    </row>
    <row r="60" spans="3:56" x14ac:dyDescent="0.25">
      <c r="C60" s="20">
        <v>19.105599999999999</v>
      </c>
      <c r="D60" s="20">
        <f t="shared" si="2"/>
        <v>280.89440000000002</v>
      </c>
      <c r="E60" s="19">
        <v>0.5</v>
      </c>
      <c r="F60" s="19">
        <f t="shared" si="3"/>
        <v>2.1642459459459459E-2</v>
      </c>
      <c r="G60" s="19">
        <f t="shared" si="4"/>
        <v>77.912854054054051</v>
      </c>
      <c r="H60" s="19">
        <v>0.61499999999999999</v>
      </c>
      <c r="I60" s="21">
        <v>10.8378</v>
      </c>
      <c r="J60" s="4">
        <f>0.444422+0.378787</f>
        <v>0.82320899999999997</v>
      </c>
      <c r="K60" s="19">
        <f t="shared" si="5"/>
        <v>2.24E-2</v>
      </c>
      <c r="L60" s="19">
        <f t="shared" si="6"/>
        <v>0.1</v>
      </c>
      <c r="M60" s="19">
        <f t="shared" si="30"/>
        <v>0.19924754697496314</v>
      </c>
      <c r="N60" s="19">
        <f t="shared" si="8"/>
        <v>0.19531000000000001</v>
      </c>
      <c r="P60" s="19">
        <f t="shared" si="9"/>
        <v>5.0000000000000001E-4</v>
      </c>
      <c r="Q60" s="19">
        <f t="shared" si="31"/>
        <v>2.1642459459459459E-2</v>
      </c>
      <c r="R60" s="19">
        <f t="shared" si="11"/>
        <v>295.2755426838994</v>
      </c>
      <c r="S60" s="19">
        <f t="shared" si="12"/>
        <v>296.18460997763532</v>
      </c>
      <c r="T60" s="19">
        <f t="shared" si="13"/>
        <v>1.9401853714225581</v>
      </c>
      <c r="U60" s="19">
        <f t="shared" si="14"/>
        <v>1.9236840125388426</v>
      </c>
      <c r="V60" s="19">
        <v>3885</v>
      </c>
      <c r="X60" s="19">
        <v>0.5</v>
      </c>
      <c r="Y60" s="19">
        <f t="shared" si="15"/>
        <v>0.14842907144748527</v>
      </c>
      <c r="AB60" s="19">
        <f>[1]!HeatTransferArea(K60,L60,0.36,P60)</f>
        <v>0.30265450173412117</v>
      </c>
      <c r="AC60" s="19">
        <f>[1]!Convection(K60,Q60,1000,9*10^-4,P60,0.6,0.36,7)</f>
        <v>20860.457310775164</v>
      </c>
      <c r="AD60" s="19">
        <f t="shared" si="16"/>
        <v>35.340255106544113</v>
      </c>
      <c r="AE60" s="19">
        <f t="shared" si="17"/>
        <v>2841.7244812804515</v>
      </c>
      <c r="AF60" s="19">
        <f>V60*Q60/(2*E60*R60*N60)</f>
        <v>1.4579602363507027</v>
      </c>
      <c r="AL60" s="19">
        <f>AC60*AB60/(R60*N60*F60)</f>
        <v>5058.3909751758447</v>
      </c>
      <c r="AM60" s="19">
        <f t="shared" si="18"/>
        <v>9.9317766719830356</v>
      </c>
      <c r="AP60" s="19">
        <f t="shared" si="19"/>
        <v>10.8378</v>
      </c>
      <c r="AQ60" s="19">
        <v>0.68810000000000004</v>
      </c>
      <c r="AT60" s="19">
        <f>AC60*AB60/(Q60*V60)</f>
        <v>75.088482443361428</v>
      </c>
      <c r="AU60" s="19">
        <f t="shared" si="20"/>
        <v>84.080955000000003</v>
      </c>
      <c r="AV60" s="19">
        <f t="shared" si="21"/>
        <v>57.84781617473196</v>
      </c>
      <c r="AW60" s="19">
        <f t="shared" si="22"/>
        <v>10.8378</v>
      </c>
      <c r="AX60" s="19">
        <f t="shared" si="23"/>
        <v>55.469684583904908</v>
      </c>
      <c r="AY60" s="19">
        <f t="shared" si="24"/>
        <v>56.117743355478098</v>
      </c>
      <c r="AZ60" s="19">
        <f t="shared" si="25"/>
        <v>0.82320899999999997</v>
      </c>
      <c r="BA60" s="19">
        <f t="shared" si="26"/>
        <v>1606.4170938479999</v>
      </c>
      <c r="BB60" s="19">
        <f t="shared" si="27"/>
        <v>1105.3756022768089</v>
      </c>
      <c r="BC60" s="19">
        <f t="shared" si="28"/>
        <v>163.13263890623841</v>
      </c>
      <c r="BD60" s="19">
        <f>AE60*(PI()*K60*L60)*(C60/2)</f>
        <v>191.03394534339958</v>
      </c>
    </row>
    <row r="61" spans="3:56" x14ac:dyDescent="0.25">
      <c r="C61" s="20">
        <v>8.3994999999999997</v>
      </c>
      <c r="D61" s="20">
        <f t="shared" si="2"/>
        <v>291.60050000000001</v>
      </c>
      <c r="E61" s="19">
        <v>0.5</v>
      </c>
      <c r="F61" s="19">
        <f t="shared" si="3"/>
        <v>2.1642459459459459E-2</v>
      </c>
      <c r="G61" s="19">
        <f t="shared" si="4"/>
        <v>77.912854054054051</v>
      </c>
      <c r="H61" s="19">
        <v>0.61499999999999999</v>
      </c>
      <c r="I61" s="21">
        <v>15.546099999999999</v>
      </c>
      <c r="J61" s="4">
        <f>0.374723+0.326043</f>
        <v>0.700766</v>
      </c>
      <c r="K61" s="19">
        <f t="shared" si="5"/>
        <v>2.24E-2</v>
      </c>
      <c r="L61" s="19">
        <f t="shared" si="6"/>
        <v>0.1</v>
      </c>
      <c r="M61" s="19">
        <f t="shared" si="30"/>
        <v>0.19924754697496314</v>
      </c>
      <c r="N61" s="19">
        <f t="shared" si="8"/>
        <v>0.19531000000000001</v>
      </c>
      <c r="P61" s="19">
        <f t="shared" si="9"/>
        <v>5.0000000000000001E-4</v>
      </c>
      <c r="Q61" s="19">
        <f t="shared" si="31"/>
        <v>2.1642459459459459E-2</v>
      </c>
      <c r="R61" s="19">
        <f t="shared" si="11"/>
        <v>256.29034657590091</v>
      </c>
      <c r="S61" s="19">
        <f t="shared" si="12"/>
        <v>286.20950103805717</v>
      </c>
      <c r="T61" s="19">
        <f t="shared" si="13"/>
        <v>1.9366381507716142</v>
      </c>
      <c r="U61" s="19">
        <f t="shared" si="14"/>
        <v>2.0916317062512917</v>
      </c>
      <c r="V61" s="19">
        <v>3885</v>
      </c>
      <c r="X61" s="19">
        <v>0.5</v>
      </c>
      <c r="Y61" s="19">
        <f t="shared" si="15"/>
        <v>0.14842907144748527</v>
      </c>
      <c r="AB61" s="19">
        <f>[1]!HeatTransferArea(K61,L61,0.36,P61)</f>
        <v>0.30265450173412117</v>
      </c>
      <c r="AC61" s="19">
        <f>[1]!Convection(K61,Q61,1000,9*10^-4,P61,0.6,0.36,7)</f>
        <v>20860.457310775164</v>
      </c>
      <c r="AD61" s="19">
        <f t="shared" si="16"/>
        <v>35.340255106544113</v>
      </c>
      <c r="AE61" s="19">
        <f t="shared" si="17"/>
        <v>2841.7244812804515</v>
      </c>
      <c r="AF61" s="19">
        <f>V61*Q61/(2*E61*R61*N61)</f>
        <v>1.6797355255536577</v>
      </c>
      <c r="AL61" s="19">
        <f>AC61*AB61/(R61*N61*F61)</f>
        <v>5827.8400269752192</v>
      </c>
      <c r="AM61" s="19">
        <f t="shared" si="18"/>
        <v>4.0157643312138962</v>
      </c>
      <c r="AP61" s="19">
        <f t="shared" si="19"/>
        <v>15.546099999999999</v>
      </c>
      <c r="AQ61" s="19">
        <v>0.66469999999999996</v>
      </c>
      <c r="AT61" s="19">
        <f>AC61*AB61/(Q61*V61)</f>
        <v>75.088482443361428</v>
      </c>
      <c r="AU61" s="19">
        <f t="shared" si="20"/>
        <v>84.080955000000003</v>
      </c>
      <c r="AV61" s="19">
        <f t="shared" si="21"/>
        <v>55.899577647742952</v>
      </c>
      <c r="AW61" s="19">
        <f t="shared" si="22"/>
        <v>15.546099999999999</v>
      </c>
      <c r="AX61" s="19">
        <f t="shared" si="23"/>
        <v>52.349429030478099</v>
      </c>
      <c r="AY61" s="19">
        <f t="shared" si="24"/>
        <v>54.128627342319582</v>
      </c>
      <c r="AZ61" s="19">
        <f t="shared" si="25"/>
        <v>0.700766</v>
      </c>
      <c r="BA61" s="19">
        <f t="shared" si="26"/>
        <v>706.23798152250004</v>
      </c>
      <c r="BB61" s="19">
        <f t="shared" si="27"/>
        <v>469.43638631800576</v>
      </c>
      <c r="BC61" s="19">
        <f t="shared" si="28"/>
        <v>162.83438520631131</v>
      </c>
      <c r="BD61" s="19">
        <f>AE61*(PI()*K61*L61)*(C61/2)</f>
        <v>83.985303990028299</v>
      </c>
    </row>
    <row r="62" spans="3:56" x14ac:dyDescent="0.25">
      <c r="C62" s="20">
        <v>1.9400000000000001E-2</v>
      </c>
      <c r="D62" s="20">
        <f t="shared" si="2"/>
        <v>299.98059999999998</v>
      </c>
      <c r="E62" s="19">
        <v>0.5</v>
      </c>
      <c r="F62" s="19">
        <f t="shared" si="3"/>
        <v>2.1642459459459459E-2</v>
      </c>
      <c r="G62" s="19">
        <f t="shared" si="4"/>
        <v>77.912854054054051</v>
      </c>
      <c r="H62" s="19">
        <v>0.61499999999999999</v>
      </c>
      <c r="I62" s="21">
        <v>21.057600000000001</v>
      </c>
      <c r="J62" s="4">
        <f>0.351974+0.309866</f>
        <v>0.66183999999999998</v>
      </c>
      <c r="K62" s="19">
        <f t="shared" si="5"/>
        <v>2.24E-2</v>
      </c>
      <c r="L62" s="19">
        <f t="shared" si="6"/>
        <v>0.1</v>
      </c>
      <c r="M62" s="19">
        <f t="shared" si="30"/>
        <v>0.19924754697496314</v>
      </c>
      <c r="N62" s="19">
        <f t="shared" si="8"/>
        <v>0.19531000000000001</v>
      </c>
      <c r="P62" s="19">
        <f t="shared" si="9"/>
        <v>5.0000000000000001E-4</v>
      </c>
      <c r="Q62" s="19">
        <f t="shared" si="31"/>
        <v>2.1642459459459459E-2</v>
      </c>
      <c r="R62" s="19">
        <f t="shared" si="11"/>
        <v>251.25019727647305</v>
      </c>
      <c r="S62" s="19">
        <f t="shared" si="12"/>
        <v>274.54277326607053</v>
      </c>
      <c r="T62" s="19">
        <f t="shared" si="13"/>
        <v>1.5072139811818488</v>
      </c>
      <c r="U62" s="19">
        <f t="shared" si="14"/>
        <v>1.6330713616819139</v>
      </c>
      <c r="V62" s="19">
        <v>3885</v>
      </c>
      <c r="X62" s="19">
        <v>0.5</v>
      </c>
      <c r="Y62" s="19">
        <f t="shared" si="15"/>
        <v>0.14842907144748527</v>
      </c>
      <c r="AB62" s="19">
        <f>[1]!HeatTransferArea(K62,L62,0.36,P62)</f>
        <v>0.30265450173412117</v>
      </c>
      <c r="AC62" s="19">
        <f>[1]!Convection(K62,Q62,1000,9*10^-4,P62,0.6,0.36,7)</f>
        <v>20860.457310775164</v>
      </c>
      <c r="AD62" s="19">
        <f t="shared" si="16"/>
        <v>35.340255106544113</v>
      </c>
      <c r="AE62" s="19">
        <f t="shared" si="17"/>
        <v>2841.7244812804515</v>
      </c>
      <c r="AF62" s="19">
        <f>V62*Q62/(2*E62*R62*N62)</f>
        <v>1.7134314904687711</v>
      </c>
      <c r="AL62" s="19">
        <f>AC62*AB62/(R62*N62*F62)</f>
        <v>5944.7481295261387</v>
      </c>
      <c r="AM62" s="19">
        <f t="shared" si="18"/>
        <v>1.187945637600293E-2</v>
      </c>
      <c r="AP62" s="19">
        <f t="shared" si="19"/>
        <v>21.057600000000001</v>
      </c>
      <c r="AQ62" s="19">
        <v>0.63819999999999999</v>
      </c>
      <c r="AT62" s="19">
        <f>AC62*AB62/(Q62*V62)</f>
        <v>75.088482443361428</v>
      </c>
      <c r="AU62" s="19">
        <f t="shared" si="20"/>
        <v>84.080955000000003</v>
      </c>
      <c r="AV62" s="19">
        <f t="shared" si="21"/>
        <v>53.620949046596238</v>
      </c>
      <c r="AW62" s="19">
        <f t="shared" si="22"/>
        <v>21.057600000000001</v>
      </c>
      <c r="AX62" s="19">
        <f t="shared" si="23"/>
        <v>40.068774397218405</v>
      </c>
      <c r="AY62" s="19">
        <f t="shared" si="24"/>
        <v>40.409122043634689</v>
      </c>
      <c r="AZ62" s="19">
        <f t="shared" si="25"/>
        <v>0.66183999999999998</v>
      </c>
      <c r="BA62" s="19">
        <f t="shared" si="26"/>
        <v>1.6311705270000001</v>
      </c>
      <c r="BB62" s="19">
        <f t="shared" si="27"/>
        <v>1.0410130303314</v>
      </c>
      <c r="BC62" s="19">
        <f t="shared" si="28"/>
        <v>126.72799092712188</v>
      </c>
      <c r="BD62" s="19">
        <f>AE62*(PI()*K62*L62)*(C62/2)</f>
        <v>0.19397760550110713</v>
      </c>
    </row>
    <row r="63" spans="3:56" x14ac:dyDescent="0.25">
      <c r="C63" s="20">
        <v>21.983799999999999</v>
      </c>
      <c r="D63" s="20">
        <f t="shared" si="2"/>
        <v>278.01620000000003</v>
      </c>
      <c r="E63" s="19">
        <v>0.5</v>
      </c>
      <c r="F63" s="19">
        <f t="shared" si="3"/>
        <v>2.8856612612612614E-2</v>
      </c>
      <c r="G63" s="19">
        <f t="shared" si="4"/>
        <v>103.88380540540541</v>
      </c>
      <c r="H63" s="19">
        <v>0.82</v>
      </c>
      <c r="I63" s="20">
        <v>5.7041000000000004</v>
      </c>
      <c r="J63" s="5">
        <f>0.917574+0.755859</f>
        <v>1.6734329999999999</v>
      </c>
      <c r="K63" s="19">
        <f t="shared" si="5"/>
        <v>2.24E-2</v>
      </c>
      <c r="L63" s="19">
        <f t="shared" si="6"/>
        <v>0.1</v>
      </c>
      <c r="M63" s="19">
        <f t="shared" si="30"/>
        <v>0.19924754697496314</v>
      </c>
      <c r="N63" s="19">
        <f t="shared" si="8"/>
        <v>0.19531000000000001</v>
      </c>
      <c r="P63" s="19">
        <f t="shared" si="9"/>
        <v>5.0000000000000001E-4</v>
      </c>
      <c r="Q63" s="19">
        <f t="shared" si="31"/>
        <v>2.8856612612612614E-2</v>
      </c>
      <c r="R63" s="19">
        <f t="shared" si="11"/>
        <v>301.35000259429216</v>
      </c>
      <c r="S63" s="19">
        <f t="shared" si="12"/>
        <v>297.92300860077557</v>
      </c>
      <c r="T63" s="19">
        <f t="shared" si="13"/>
        <v>1.8464999890129548</v>
      </c>
      <c r="U63" s="19">
        <f t="shared" si="14"/>
        <v>1.8117277145595381</v>
      </c>
      <c r="V63" s="19">
        <v>3885</v>
      </c>
      <c r="X63" s="19">
        <v>0.5</v>
      </c>
      <c r="Y63" s="19">
        <f t="shared" si="15"/>
        <v>0.19790542859664706</v>
      </c>
      <c r="AB63" s="19">
        <f>[1]!HeatTransferArea(K63,L63,0.36,P63)</f>
        <v>0.30265450173412117</v>
      </c>
      <c r="AC63" s="19">
        <f>[1]!Convection(K63,Q63,1000,9*10^-4,P63,0.6,0.36,7)</f>
        <v>21123.049752051884</v>
      </c>
      <c r="AD63" s="19">
        <f t="shared" si="16"/>
        <v>47.120340142058829</v>
      </c>
      <c r="AE63" s="19">
        <f t="shared" si="17"/>
        <v>3566.8395259680938</v>
      </c>
      <c r="AF63" s="19">
        <f>V63*Q63/(2*E63*R63*N63)</f>
        <v>1.9047618883639992</v>
      </c>
      <c r="AL63" s="19">
        <f>AC63*AB63/(R63*N63*F63)</f>
        <v>3764.113680820255</v>
      </c>
      <c r="AM63" s="19">
        <f t="shared" si="18"/>
        <v>12.13416333112983</v>
      </c>
      <c r="AP63" s="19">
        <f t="shared" si="19"/>
        <v>5.7041000000000004</v>
      </c>
      <c r="AQ63" s="19">
        <v>0.51929999999999998</v>
      </c>
      <c r="AT63" s="19">
        <f>AC63*AB63/(Q63*V63)</f>
        <v>57.025274907489283</v>
      </c>
      <c r="AU63" s="19">
        <f t="shared" si="20"/>
        <v>112.10794</v>
      </c>
      <c r="AV63" s="19">
        <f t="shared" si="21"/>
        <v>58.18734280981748</v>
      </c>
      <c r="AW63" s="19">
        <f t="shared" si="22"/>
        <v>5.7041000000000004</v>
      </c>
      <c r="AX63" s="19">
        <f t="shared" si="23"/>
        <v>53.316129213039929</v>
      </c>
      <c r="AY63" s="19">
        <f t="shared" si="24"/>
        <v>53.721463929510506</v>
      </c>
      <c r="AZ63" s="19">
        <f t="shared" si="25"/>
        <v>1.6734329999999999</v>
      </c>
      <c r="BA63" s="19">
        <f t="shared" si="26"/>
        <v>2464.5585313719998</v>
      </c>
      <c r="BB63" s="19">
        <f t="shared" si="27"/>
        <v>1279.8452453414795</v>
      </c>
      <c r="BC63" s="19">
        <f t="shared" si="28"/>
        <v>207.007309978265</v>
      </c>
      <c r="BD63" s="19">
        <f>AE63*(PI()*K63*L63)*(C63/2)</f>
        <v>275.90160719289293</v>
      </c>
    </row>
    <row r="64" spans="3:56" x14ac:dyDescent="0.25">
      <c r="C64" s="20">
        <v>19.763999999999999</v>
      </c>
      <c r="D64" s="20">
        <f t="shared" si="2"/>
        <v>280.23599999999999</v>
      </c>
      <c r="E64" s="19">
        <v>0.5</v>
      </c>
      <c r="F64" s="19">
        <f t="shared" si="3"/>
        <v>2.8856612612612614E-2</v>
      </c>
      <c r="G64" s="19">
        <f t="shared" si="4"/>
        <v>103.88380540540541</v>
      </c>
      <c r="H64" s="19">
        <v>0.82</v>
      </c>
      <c r="I64" s="20">
        <v>8.3498999999999999</v>
      </c>
      <c r="J64" s="5">
        <f>0.876354+0.717754</f>
        <v>1.5941079999999999</v>
      </c>
      <c r="K64" s="19">
        <f t="shared" si="5"/>
        <v>2.24E-2</v>
      </c>
      <c r="L64" s="19">
        <f t="shared" si="6"/>
        <v>0.1</v>
      </c>
      <c r="M64" s="19">
        <f t="shared" si="30"/>
        <v>0.19924754697496314</v>
      </c>
      <c r="N64" s="19">
        <f t="shared" si="8"/>
        <v>0.19531000000000001</v>
      </c>
      <c r="P64" s="19">
        <f t="shared" si="9"/>
        <v>5.0000000000000001E-4</v>
      </c>
      <c r="Q64" s="19">
        <f t="shared" si="31"/>
        <v>2.8856612612612614E-2</v>
      </c>
      <c r="R64" s="19">
        <f t="shared" si="11"/>
        <v>296.91592788696289</v>
      </c>
      <c r="S64" s="19">
        <f t="shared" si="12"/>
        <v>296.61753620069999</v>
      </c>
      <c r="T64" s="19">
        <f t="shared" si="13"/>
        <v>1.9212503880044096</v>
      </c>
      <c r="U64" s="19">
        <f t="shared" si="14"/>
        <v>1.8990733250132052</v>
      </c>
      <c r="V64" s="19">
        <v>3885</v>
      </c>
      <c r="X64" s="19">
        <v>0.5</v>
      </c>
      <c r="Y64" s="19">
        <f t="shared" si="15"/>
        <v>0.19790542859664706</v>
      </c>
      <c r="AB64" s="19">
        <f>[1]!HeatTransferArea(K64,L64,0.36,P64)</f>
        <v>0.30265450173412117</v>
      </c>
      <c r="AC64" s="19">
        <f>[1]!Convection(K64,Q64,1000,9*10^-4,P64,0.6,0.36,7)</f>
        <v>21123.049752051884</v>
      </c>
      <c r="AD64" s="19">
        <f t="shared" si="16"/>
        <v>47.120340142058829</v>
      </c>
      <c r="AE64" s="19">
        <f t="shared" si="17"/>
        <v>3566.8395259680938</v>
      </c>
      <c r="AF64" s="19">
        <f>V64*Q64/(2*E64*R64*N64)</f>
        <v>1.9332071677155833</v>
      </c>
      <c r="AL64" s="19">
        <f>AC64*AB64/(R64*N64*F64)</f>
        <v>3820.32609551426</v>
      </c>
      <c r="AM64" s="19">
        <f t="shared" si="18"/>
        <v>10.407181091789896</v>
      </c>
      <c r="AP64" s="19">
        <f t="shared" si="19"/>
        <v>8.3498999999999999</v>
      </c>
      <c r="AQ64" s="19">
        <v>0.5171</v>
      </c>
      <c r="AT64" s="19">
        <f>AC64*AB64/(Q64*V64)</f>
        <v>57.025274907489283</v>
      </c>
      <c r="AU64" s="19">
        <f t="shared" si="20"/>
        <v>112.10794</v>
      </c>
      <c r="AV64" s="19">
        <f t="shared" si="21"/>
        <v>57.932370995358717</v>
      </c>
      <c r="AW64" s="19">
        <f t="shared" si="22"/>
        <v>8.3498999999999999</v>
      </c>
      <c r="AX64" s="19">
        <f t="shared" si="23"/>
        <v>55.064248139468745</v>
      </c>
      <c r="AY64" s="19">
        <f t="shared" si="24"/>
        <v>55.651295126424174</v>
      </c>
      <c r="AZ64" s="19">
        <f t="shared" si="25"/>
        <v>1.5941079999999999</v>
      </c>
      <c r="BA64" s="19">
        <f t="shared" si="26"/>
        <v>2215.70132616</v>
      </c>
      <c r="BB64" s="19">
        <f t="shared" si="27"/>
        <v>1145.739155757336</v>
      </c>
      <c r="BC64" s="19">
        <f t="shared" si="28"/>
        <v>215.38742322337507</v>
      </c>
      <c r="BD64" s="19">
        <f>AE64*(PI()*K64*L64)*(C64/2)</f>
        <v>248.04262068251785</v>
      </c>
    </row>
    <row r="65" spans="3:56" x14ac:dyDescent="0.25">
      <c r="C65" s="20">
        <v>16.5718</v>
      </c>
      <c r="D65" s="20">
        <f t="shared" si="2"/>
        <v>283.4282</v>
      </c>
      <c r="E65" s="19">
        <v>0.5</v>
      </c>
      <c r="F65" s="19">
        <f t="shared" si="3"/>
        <v>2.8856612612612614E-2</v>
      </c>
      <c r="G65" s="19">
        <f t="shared" si="4"/>
        <v>103.88380540540541</v>
      </c>
      <c r="H65" s="19">
        <v>0.82</v>
      </c>
      <c r="I65" s="20">
        <v>11.9247</v>
      </c>
      <c r="J65" s="6">
        <f>0.836559+0.698733</f>
        <v>1.5352920000000001</v>
      </c>
      <c r="K65" s="19">
        <f t="shared" si="5"/>
        <v>2.24E-2</v>
      </c>
      <c r="L65" s="19">
        <f t="shared" si="6"/>
        <v>0.1</v>
      </c>
      <c r="M65" s="19">
        <f t="shared" si="30"/>
        <v>0.19924754697496314</v>
      </c>
      <c r="N65" s="19">
        <f t="shared" si="8"/>
        <v>0.19531000000000001</v>
      </c>
      <c r="P65" s="19">
        <f t="shared" si="9"/>
        <v>5.0000000000000001E-4</v>
      </c>
      <c r="Q65" s="19">
        <f t="shared" si="31"/>
        <v>2.8856612612612614E-2</v>
      </c>
      <c r="R65" s="19">
        <f t="shared" si="11"/>
        <v>287.6710788346827</v>
      </c>
      <c r="S65" s="19">
        <f t="shared" si="12"/>
        <v>294.32338777497876</v>
      </c>
      <c r="T65" s="19">
        <f t="shared" si="13"/>
        <v>1.995563896256499</v>
      </c>
      <c r="U65" s="19">
        <f t="shared" si="14"/>
        <v>2.0089167112153063</v>
      </c>
      <c r="V65" s="19">
        <v>3885</v>
      </c>
      <c r="X65" s="19">
        <v>0.5</v>
      </c>
      <c r="Y65" s="19">
        <f t="shared" si="15"/>
        <v>0.19790542859664706</v>
      </c>
      <c r="AB65" s="19">
        <f>[1]!HeatTransferArea(K65,L65,0.36,P65)</f>
        <v>0.30265450173412117</v>
      </c>
      <c r="AC65" s="19">
        <f>[1]!Convection(K65,Q65,1000,9*10^-4,P65,0.6,0.36,7)</f>
        <v>21123.049752051884</v>
      </c>
      <c r="AD65" s="19">
        <f t="shared" si="16"/>
        <v>47.120340142058829</v>
      </c>
      <c r="AE65" s="19">
        <f t="shared" si="17"/>
        <v>3566.8395259680938</v>
      </c>
      <c r="AF65" s="19">
        <f>V65*Q65/(2*E65*R65*N65)</f>
        <v>1.9953344017938741</v>
      </c>
      <c r="AL65" s="19">
        <f>AC65*AB65/(R65*N65*F65)</f>
        <v>3943.0994317376517</v>
      </c>
      <c r="AM65" s="19">
        <f t="shared" si="18"/>
        <v>8.2491224785395847</v>
      </c>
      <c r="AP65" s="19">
        <f t="shared" si="19"/>
        <v>11.9247</v>
      </c>
      <c r="AQ65" s="19">
        <v>0.5131</v>
      </c>
      <c r="AT65" s="19">
        <f>AC65*AB65/(Q65*V65)</f>
        <v>57.025274907489283</v>
      </c>
      <c r="AU65" s="19">
        <f t="shared" si="20"/>
        <v>112.10794</v>
      </c>
      <c r="AV65" s="19">
        <f t="shared" si="21"/>
        <v>57.484300866331104</v>
      </c>
      <c r="AW65" s="19">
        <f t="shared" si="22"/>
        <v>11.9247</v>
      </c>
      <c r="AX65" s="19">
        <f t="shared" si="23"/>
        <v>56.435531288250836</v>
      </c>
      <c r="AY65" s="19">
        <f t="shared" si="24"/>
        <v>57.356797705198268</v>
      </c>
      <c r="AZ65" s="19">
        <f t="shared" si="25"/>
        <v>1.5352920000000001</v>
      </c>
      <c r="BA65" s="19">
        <f t="shared" si="26"/>
        <v>1857.8303600919999</v>
      </c>
      <c r="BB65" s="19">
        <f t="shared" si="27"/>
        <v>953.25275776320518</v>
      </c>
      <c r="BC65" s="19">
        <f t="shared" si="28"/>
        <v>223.71855754768981</v>
      </c>
      <c r="BD65" s="19">
        <f>AE65*(PI()*K65*L65)*(C65/2)</f>
        <v>207.97979667205774</v>
      </c>
    </row>
    <row r="66" spans="3:56" x14ac:dyDescent="0.25">
      <c r="C66" s="20">
        <v>8.0315999999999992</v>
      </c>
      <c r="D66" s="20">
        <f t="shared" si="2"/>
        <v>291.96839999999997</v>
      </c>
      <c r="E66" s="19">
        <v>0.5</v>
      </c>
      <c r="F66" s="19">
        <f t="shared" si="3"/>
        <v>2.8856612612612614E-2</v>
      </c>
      <c r="G66" s="19">
        <f t="shared" si="4"/>
        <v>103.88380540540541</v>
      </c>
      <c r="H66" s="19">
        <v>0.82</v>
      </c>
      <c r="I66" s="21">
        <v>17.965499999999999</v>
      </c>
      <c r="J66" s="4">
        <f>0.754883+0.647273</f>
        <v>1.402156</v>
      </c>
      <c r="K66" s="19">
        <f t="shared" si="5"/>
        <v>2.24E-2</v>
      </c>
      <c r="L66" s="19">
        <f t="shared" si="6"/>
        <v>0.1</v>
      </c>
      <c r="M66" s="19">
        <f t="shared" si="30"/>
        <v>0.19924754697496314</v>
      </c>
      <c r="N66" s="19">
        <f t="shared" si="8"/>
        <v>0.19531000000000001</v>
      </c>
      <c r="P66" s="19">
        <f t="shared" si="9"/>
        <v>5.0000000000000001E-4</v>
      </c>
      <c r="Q66" s="19">
        <f t="shared" si="31"/>
        <v>2.8856612612612614E-2</v>
      </c>
      <c r="R66" s="19">
        <f t="shared" si="11"/>
        <v>255.02937311306596</v>
      </c>
      <c r="S66" s="19">
        <f t="shared" si="12"/>
        <v>285.76842846609361</v>
      </c>
      <c r="T66" s="19">
        <f t="shared" si="13"/>
        <v>1.9248282376211137</v>
      </c>
      <c r="U66" s="19">
        <f t="shared" si="14"/>
        <v>2.0853168943633591</v>
      </c>
      <c r="V66" s="19">
        <v>3885</v>
      </c>
      <c r="X66" s="19">
        <v>0.5</v>
      </c>
      <c r="Y66" s="19">
        <f t="shared" si="15"/>
        <v>0.19790542859664706</v>
      </c>
      <c r="AB66" s="19">
        <f>[1]!HeatTransferArea(K66,L66,0.36,P66)</f>
        <v>0.30265450173412117</v>
      </c>
      <c r="AC66" s="19">
        <f>[1]!Convection(K66,Q66,1000,9*10^-4,P66,0.6,0.36,7)</f>
        <v>21123.049752051884</v>
      </c>
      <c r="AD66" s="19">
        <f t="shared" si="16"/>
        <v>47.120340142058829</v>
      </c>
      <c r="AE66" s="19">
        <f t="shared" si="17"/>
        <v>3566.8395259680938</v>
      </c>
      <c r="AF66" s="19">
        <f>V66*Q66/(2*E66*R66*N66)</f>
        <v>2.2507211345632725</v>
      </c>
      <c r="AL66" s="19">
        <f>AC66*AB66/(R66*N66*F66)</f>
        <v>4447.784400809006</v>
      </c>
      <c r="AM66" s="19">
        <f t="shared" si="18"/>
        <v>3.8515009501479258</v>
      </c>
      <c r="AP66" s="19">
        <f t="shared" si="19"/>
        <v>17.965499999999999</v>
      </c>
      <c r="AQ66" s="19">
        <v>0.49859999999999999</v>
      </c>
      <c r="AT66" s="19">
        <f>AC66*AB66/(Q66*V66)</f>
        <v>57.025274907489283</v>
      </c>
      <c r="AU66" s="19">
        <f t="shared" si="20"/>
        <v>112.10794</v>
      </c>
      <c r="AV66" s="19">
        <f t="shared" si="21"/>
        <v>55.81343176371275</v>
      </c>
      <c r="AW66" s="19">
        <f t="shared" si="22"/>
        <v>17.965499999999999</v>
      </c>
      <c r="AX66" s="19">
        <f t="shared" si="23"/>
        <v>51.934595024726669</v>
      </c>
      <c r="AY66" s="19">
        <f t="shared" si="24"/>
        <v>53.715634748666751</v>
      </c>
      <c r="AZ66" s="19">
        <f t="shared" si="25"/>
        <v>1.402156</v>
      </c>
      <c r="BA66" s="19">
        <f t="shared" si="26"/>
        <v>900.40613090399995</v>
      </c>
      <c r="BB66" s="19">
        <f t="shared" si="27"/>
        <v>448.94249686873434</v>
      </c>
      <c r="BC66" s="19">
        <f t="shared" si="28"/>
        <v>215.78852857353354</v>
      </c>
      <c r="BD66" s="19">
        <f>AE66*(PI()*K66*L66)*(C66/2)</f>
        <v>100.79837645586471</v>
      </c>
    </row>
    <row r="67" spans="3:56" x14ac:dyDescent="0.25">
      <c r="C67" s="20">
        <v>3.3384999999999998</v>
      </c>
      <c r="D67" s="20">
        <f t="shared" ref="D67:D112" si="32">300-C67</f>
        <v>296.66149999999999</v>
      </c>
      <c r="E67" s="19">
        <v>0.5</v>
      </c>
      <c r="F67" s="19">
        <f t="shared" ref="F67:F112" si="33">2*350*N67*H67/V67</f>
        <v>2.8856612612612614E-2</v>
      </c>
      <c r="G67" s="19">
        <f t="shared" ref="G67:G112" si="34">F67*3600</f>
        <v>103.88380540540541</v>
      </c>
      <c r="H67" s="19">
        <v>0.82</v>
      </c>
      <c r="I67" s="20">
        <v>23.683299999999999</v>
      </c>
      <c r="J67" s="6">
        <f>0.719408+0.620865</f>
        <v>1.340273</v>
      </c>
      <c r="K67" s="19">
        <f t="shared" ref="K67:K112" si="35">22.4/1000</f>
        <v>2.24E-2</v>
      </c>
      <c r="L67" s="19">
        <f t="shared" ref="L67:L112" si="36">100/1000</f>
        <v>0.1</v>
      </c>
      <c r="M67" s="19">
        <f t="shared" si="30"/>
        <v>0.19924754697496314</v>
      </c>
      <c r="N67" s="19">
        <f t="shared" ref="N67:N112" si="37">0.19531</f>
        <v>0.19531000000000001</v>
      </c>
      <c r="P67" s="19">
        <f t="shared" ref="P67:P112" si="38">0.5/1000</f>
        <v>5.0000000000000001E-4</v>
      </c>
      <c r="Q67" s="19">
        <f t="shared" si="31"/>
        <v>2.8856612612612614E-2</v>
      </c>
      <c r="R67" s="19">
        <f t="shared" ref="R67:R112" si="39">0.0003645191*D67^4 - 0.4069938446*D67^3 + 170.2334990325*D67^2 - 31615.7996024729*D67 + 2200205.38999781</f>
        <v>245.49130951613188</v>
      </c>
      <c r="S67" s="19">
        <f t="shared" ref="S67:S112" si="40">-0.0241259305*D67^2 + 12.8802501657*D67 - 1418.2294713417</f>
        <v>279.56887203191491</v>
      </c>
      <c r="T67" s="19">
        <f t="shared" ref="T67:T112" si="41" xml:space="preserve">  0.0000026071114*D67^4 - 0.0030107027*D67^3 + 1.3008126672*D67^2 - 249.2321769176*D67+ 17869.3895159074</f>
        <v>1.7122068464959739</v>
      </c>
      <c r="U67" s="19">
        <f t="shared" ref="U67:U112" si="42" xml:space="preserve"> -0.0000901573*D67^3 + 0.0749711264*D67^2 - 20.7404978726*D67 + 1910.6262137785</f>
        <v>1.9005378116028169</v>
      </c>
      <c r="V67" s="19">
        <v>3885</v>
      </c>
      <c r="X67" s="19">
        <v>0.5</v>
      </c>
      <c r="Y67" s="19">
        <f t="shared" ref="Y67:Y112" si="43">G67/3600/1000/(PI()*K67^2/4)/0.37</f>
        <v>0.19790542859664706</v>
      </c>
      <c r="AB67" s="19">
        <f>[1]!HeatTransferArea(K67,L67,0.36,P67)</f>
        <v>0.30265450173412117</v>
      </c>
      <c r="AC67" s="19">
        <f>[1]!Convection(K67,Q67,1000,9*10^-4,P67,0.6,0.36,7)</f>
        <v>21123.049752051884</v>
      </c>
      <c r="AD67" s="19">
        <f t="shared" ref="AD67:AD112" si="44">Y67*P67/(2.1*10^-6)</f>
        <v>47.120340142058829</v>
      </c>
      <c r="AE67" s="19">
        <f t="shared" ref="AE67:AE112" si="45">0.17*AD67^0.79*X67/P67</f>
        <v>3566.8395259680938</v>
      </c>
      <c r="AF67" s="19">
        <f>V67*Q67/(2*E67*R67*N67)</f>
        <v>2.3381683088145366</v>
      </c>
      <c r="AL67" s="19">
        <f>AC67*AB67/(R67*N67*F67)</f>
        <v>4620.5939823945409</v>
      </c>
      <c r="AM67" s="19">
        <f t="shared" ref="AM67:AM112" si="46">C67/U67</f>
        <v>1.7566080399023889</v>
      </c>
      <c r="AP67" s="19">
        <f t="shared" ref="AP67:AP112" si="47">I67</f>
        <v>23.683299999999999</v>
      </c>
      <c r="AQ67" s="19">
        <v>0.49109999999999998</v>
      </c>
      <c r="AT67" s="19">
        <f>AC67*AB67/(Q67*V67)</f>
        <v>57.025274907489283</v>
      </c>
      <c r="AU67" s="19">
        <f t="shared" ref="AU67:AU112" si="48">Q67*V67</f>
        <v>112.10794</v>
      </c>
      <c r="AV67" s="19">
        <f t="shared" ref="AV67:AV112" si="49">2*N67*S67*E67</f>
        <v>54.602596396553302</v>
      </c>
      <c r="AW67" s="19">
        <f t="shared" ref="AW67:AW112" si="50">AP67</f>
        <v>23.683299999999999</v>
      </c>
      <c r="AX67" s="19">
        <f t="shared" ref="AX67:AX112" si="51">N67*R67*U67*E67</f>
        <v>45.562455480145729</v>
      </c>
      <c r="AY67" s="19">
        <f t="shared" ref="AY67:AY112" si="52">E67*N67*S67*T67</f>
        <v>46.745469693317482</v>
      </c>
      <c r="AZ67" s="19">
        <f t="shared" ref="AZ67:AZ112" si="53">J67</f>
        <v>1.340273</v>
      </c>
      <c r="BA67" s="19">
        <f t="shared" ref="BA67:BA112" si="54">F67*V67*C67</f>
        <v>374.27235768999998</v>
      </c>
      <c r="BB67" s="19">
        <f t="shared" ref="BB67:BB112" si="55">F67*V67*C67*AQ67</f>
        <v>183.80515486155898</v>
      </c>
      <c r="BC67" s="19">
        <f t="shared" ref="BC67:BC112" si="56">F67*V67*T67</f>
        <v>191.95198241455984</v>
      </c>
      <c r="BD67" s="19">
        <f t="shared" ref="BD67:BD112" si="57">AE67*(PI()*K67*L67)*(C67/2)</f>
        <v>41.898921733889182</v>
      </c>
    </row>
    <row r="68" spans="3:56" x14ac:dyDescent="0.25">
      <c r="C68" s="20">
        <v>3.3500000000000002E-2</v>
      </c>
      <c r="D68" s="20">
        <f t="shared" si="32"/>
        <v>299.9665</v>
      </c>
      <c r="E68" s="19">
        <v>0.5</v>
      </c>
      <c r="F68" s="19">
        <f t="shared" si="33"/>
        <v>2.8856612612612614E-2</v>
      </c>
      <c r="G68" s="19">
        <f t="shared" si="34"/>
        <v>103.88380540540541</v>
      </c>
      <c r="H68" s="19">
        <v>0.82</v>
      </c>
      <c r="I68" s="20">
        <v>27.9985</v>
      </c>
      <c r="J68" s="6">
        <f>0.701463+0.608065</f>
        <v>1.3095279999999998</v>
      </c>
      <c r="K68" s="19">
        <f t="shared" si="35"/>
        <v>2.24E-2</v>
      </c>
      <c r="L68" s="19">
        <f t="shared" si="36"/>
        <v>0.1</v>
      </c>
      <c r="M68" s="19">
        <f t="shared" si="30"/>
        <v>0.19924754697496314</v>
      </c>
      <c r="N68" s="19">
        <f t="shared" si="37"/>
        <v>0.19531000000000001</v>
      </c>
      <c r="P68" s="19">
        <f t="shared" si="38"/>
        <v>5.0000000000000001E-4</v>
      </c>
      <c r="Q68" s="19">
        <f t="shared" si="31"/>
        <v>2.8856612612612614E-2</v>
      </c>
      <c r="R68" s="19">
        <f t="shared" si="39"/>
        <v>251.19403116032481</v>
      </c>
      <c r="S68" s="19">
        <f t="shared" si="40"/>
        <v>274.56524911547331</v>
      </c>
      <c r="T68" s="19">
        <f t="shared" si="41"/>
        <v>1.5081477159474161</v>
      </c>
      <c r="U68" s="19">
        <f t="shared" si="42"/>
        <v>1.6344808937012658</v>
      </c>
      <c r="V68" s="19">
        <v>3885</v>
      </c>
      <c r="X68" s="19">
        <v>0.5</v>
      </c>
      <c r="Y68" s="19">
        <f t="shared" si="43"/>
        <v>0.19790542859664706</v>
      </c>
      <c r="AB68" s="19">
        <f>[1]!HeatTransferArea(K68,L68,0.36,P68)</f>
        <v>0.30265450173412117</v>
      </c>
      <c r="AC68" s="19">
        <f>[1]!Convection(K68,Q68,1000,9*10^-4,P68,0.6,0.36,7)</f>
        <v>21123.049752051884</v>
      </c>
      <c r="AD68" s="19">
        <f t="shared" si="44"/>
        <v>47.120340142058829</v>
      </c>
      <c r="AE68" s="19">
        <f t="shared" si="45"/>
        <v>3566.8395259680938</v>
      </c>
      <c r="AF68" s="19">
        <f>V68*Q68/(2*E68*R68*N68)</f>
        <v>2.2850861437612902</v>
      </c>
      <c r="AL68" s="19">
        <f>AC68*AB68/(R68*N68*F68)</f>
        <v>4515.695147057123</v>
      </c>
      <c r="AM68" s="19">
        <f t="shared" si="46"/>
        <v>2.0495803976111084E-2</v>
      </c>
      <c r="AP68" s="19">
        <f t="shared" si="47"/>
        <v>27.9985</v>
      </c>
      <c r="AQ68" s="19">
        <v>0.4849</v>
      </c>
      <c r="AT68" s="19">
        <f>AC68*AB68/(Q68*V68)</f>
        <v>57.025274907489283</v>
      </c>
      <c r="AU68" s="19">
        <f t="shared" si="48"/>
        <v>112.10794</v>
      </c>
      <c r="AV68" s="19">
        <f t="shared" si="49"/>
        <v>53.625338804743095</v>
      </c>
      <c r="AW68" s="19">
        <f t="shared" si="50"/>
        <v>27.9985</v>
      </c>
      <c r="AX68" s="19">
        <f t="shared" si="51"/>
        <v>40.094393478880974</v>
      </c>
      <c r="AY68" s="19">
        <f t="shared" si="52"/>
        <v>40.437466117639822</v>
      </c>
      <c r="AZ68" s="19">
        <f t="shared" si="53"/>
        <v>1.3095279999999998</v>
      </c>
      <c r="BA68" s="19">
        <f t="shared" si="54"/>
        <v>3.7556159900000003</v>
      </c>
      <c r="BB68" s="19">
        <f t="shared" si="55"/>
        <v>1.8210981935510002</v>
      </c>
      <c r="BC68" s="19">
        <f t="shared" si="56"/>
        <v>169.07533365056997</v>
      </c>
      <c r="BD68" s="19">
        <f t="shared" si="57"/>
        <v>0.42043249306134128</v>
      </c>
    </row>
    <row r="69" spans="3:56" x14ac:dyDescent="0.25">
      <c r="C69" s="20">
        <v>16.899899999999999</v>
      </c>
      <c r="D69" s="20">
        <f t="shared" si="32"/>
        <v>283.1001</v>
      </c>
      <c r="E69" s="19">
        <v>0.5</v>
      </c>
      <c r="F69" s="19">
        <f t="shared" si="33"/>
        <v>3.6070765765765768E-2</v>
      </c>
      <c r="G69" s="19">
        <f t="shared" si="34"/>
        <v>129.85475675675676</v>
      </c>
      <c r="H69" s="19">
        <v>1.0249999999999999</v>
      </c>
      <c r="I69" s="20">
        <v>6.7176999999999998</v>
      </c>
      <c r="J69" s="5">
        <f>1.406641+1.136237</f>
        <v>2.542878</v>
      </c>
      <c r="K69" s="19">
        <f t="shared" si="35"/>
        <v>2.24E-2</v>
      </c>
      <c r="L69" s="19">
        <f t="shared" si="36"/>
        <v>0.1</v>
      </c>
      <c r="M69" s="19">
        <f t="shared" si="30"/>
        <v>0.19924754697496314</v>
      </c>
      <c r="N69" s="19">
        <f t="shared" si="37"/>
        <v>0.19531000000000001</v>
      </c>
      <c r="P69" s="19">
        <f t="shared" si="38"/>
        <v>5.0000000000000001E-4</v>
      </c>
      <c r="Q69" s="19">
        <f t="shared" si="31"/>
        <v>3.6070765765765768E-2</v>
      </c>
      <c r="R69" s="19">
        <f t="shared" si="39"/>
        <v>288.76292214542627</v>
      </c>
      <c r="S69" s="19">
        <f t="shared" si="40"/>
        <v>294.5818558424553</v>
      </c>
      <c r="T69" s="19">
        <f t="shared" si="41"/>
        <v>1.9901046462691738</v>
      </c>
      <c r="U69" s="19">
        <f t="shared" si="42"/>
        <v>1.9989150217327278</v>
      </c>
      <c r="V69" s="19">
        <v>3885</v>
      </c>
      <c r="X69" s="19">
        <v>0.5</v>
      </c>
      <c r="Y69" s="19">
        <f t="shared" si="43"/>
        <v>0.24738178574580877</v>
      </c>
      <c r="AB69" s="19">
        <f>[1]!HeatTransferArea(K69,L69,0.36,P69)</f>
        <v>0.30265450173412117</v>
      </c>
      <c r="AC69" s="19">
        <f>[1]!Convection(K69,Q69,1000,9*10^-4,P69,0.6,0.36,7)</f>
        <v>21360.347548850747</v>
      </c>
      <c r="AD69" s="19">
        <f t="shared" si="44"/>
        <v>58.900425177573524</v>
      </c>
      <c r="AE69" s="19">
        <f t="shared" si="45"/>
        <v>4254.4407610981789</v>
      </c>
      <c r="AF69" s="19">
        <f>V69*Q69/(2*E69*R69*N69)</f>
        <v>2.4847372878386857</v>
      </c>
      <c r="AL69" s="19">
        <f>AC69*AB69/(R69*N69*F69)</f>
        <v>3177.8557699806661</v>
      </c>
      <c r="AM69" s="19">
        <f t="shared" si="46"/>
        <v>8.4545364941780203</v>
      </c>
      <c r="AP69" s="19">
        <f t="shared" si="47"/>
        <v>6.7176999999999998</v>
      </c>
      <c r="AQ69" s="19">
        <v>0.4274</v>
      </c>
      <c r="AT69" s="19">
        <f>AC69*AB69/(Q69*V69)</f>
        <v>46.132720620966388</v>
      </c>
      <c r="AU69" s="19">
        <f t="shared" si="48"/>
        <v>140.13492500000001</v>
      </c>
      <c r="AV69" s="19">
        <f t="shared" si="49"/>
        <v>57.53478226458995</v>
      </c>
      <c r="AW69" s="19">
        <f t="shared" si="50"/>
        <v>6.7176999999999998</v>
      </c>
      <c r="AX69" s="19">
        <f t="shared" si="51"/>
        <v>56.367690866736616</v>
      </c>
      <c r="AY69" s="19">
        <f t="shared" si="52"/>
        <v>57.250118753422861</v>
      </c>
      <c r="AZ69" s="19">
        <f t="shared" si="53"/>
        <v>2.542878</v>
      </c>
      <c r="BA69" s="19">
        <f t="shared" si="54"/>
        <v>2368.2662190074998</v>
      </c>
      <c r="BB69" s="19">
        <f t="shared" si="55"/>
        <v>1012.1969820038054</v>
      </c>
      <c r="BC69" s="19">
        <f t="shared" si="56"/>
        <v>278.88316534708224</v>
      </c>
      <c r="BD69" s="19">
        <f t="shared" si="57"/>
        <v>252.98484817466471</v>
      </c>
    </row>
    <row r="70" spans="3:56" x14ac:dyDescent="0.25">
      <c r="C70" s="20">
        <v>15.006600000000001</v>
      </c>
      <c r="D70" s="20">
        <f t="shared" si="32"/>
        <v>284.99340000000001</v>
      </c>
      <c r="E70" s="19">
        <v>0.5</v>
      </c>
      <c r="F70" s="19">
        <f t="shared" si="33"/>
        <v>3.6070765765765768E-2</v>
      </c>
      <c r="G70" s="19">
        <f t="shared" si="34"/>
        <v>129.85475675675676</v>
      </c>
      <c r="H70" s="19">
        <v>1.0249999999999999</v>
      </c>
      <c r="I70" s="20">
        <v>9.5751000000000008</v>
      </c>
      <c r="J70" s="5">
        <f>1.362734+1.108949</f>
        <v>2.4716829999999996</v>
      </c>
      <c r="K70" s="19">
        <f t="shared" si="35"/>
        <v>2.24E-2</v>
      </c>
      <c r="L70" s="19">
        <f t="shared" si="36"/>
        <v>0.1</v>
      </c>
      <c r="M70" s="19">
        <f t="shared" si="30"/>
        <v>0.19924754697496314</v>
      </c>
      <c r="N70" s="19">
        <f t="shared" si="37"/>
        <v>0.19531000000000001</v>
      </c>
      <c r="P70" s="19">
        <f t="shared" si="38"/>
        <v>5.0000000000000001E-4</v>
      </c>
      <c r="Q70" s="19">
        <f t="shared" si="31"/>
        <v>3.6070765765765768E-2</v>
      </c>
      <c r="R70" s="19">
        <f t="shared" si="39"/>
        <v>282.09406884200871</v>
      </c>
      <c r="S70" s="19">
        <f t="shared" si="40"/>
        <v>293.01887206882157</v>
      </c>
      <c r="T70" s="19">
        <f t="shared" si="41"/>
        <v>2.0138892036920879</v>
      </c>
      <c r="U70" s="19">
        <f t="shared" si="42"/>
        <v>2.0512963099220087</v>
      </c>
      <c r="V70" s="19">
        <v>3885</v>
      </c>
      <c r="X70" s="19">
        <v>0.5</v>
      </c>
      <c r="Y70" s="19">
        <f t="shared" si="43"/>
        <v>0.24738178574580877</v>
      </c>
      <c r="AB70" s="19">
        <f>[1]!HeatTransferArea(K70,L70,0.36,P70)</f>
        <v>0.30265450173412117</v>
      </c>
      <c r="AC70" s="19">
        <f>[1]!Convection(K70,Q70,1000,9*10^-4,P70,0.6,0.36,7)</f>
        <v>21360.347548850747</v>
      </c>
      <c r="AD70" s="19">
        <f t="shared" si="44"/>
        <v>58.900425177573524</v>
      </c>
      <c r="AE70" s="19">
        <f t="shared" si="45"/>
        <v>4254.4407610981789</v>
      </c>
      <c r="AF70" s="19">
        <f>V70*Q70/(2*E70*R70*N70)</f>
        <v>2.5434777942880014</v>
      </c>
      <c r="AL70" s="19">
        <f>AC70*AB70/(R70*N70*F70)</f>
        <v>3252.9819647156905</v>
      </c>
      <c r="AM70" s="19">
        <f t="shared" si="46"/>
        <v>7.315666648164818</v>
      </c>
      <c r="AP70" s="19">
        <f t="shared" si="47"/>
        <v>9.5751000000000008</v>
      </c>
      <c r="AQ70" s="19">
        <v>0.42520000000000002</v>
      </c>
      <c r="AT70" s="19">
        <f>AC70*AB70/(Q70*V70)</f>
        <v>46.132720620966388</v>
      </c>
      <c r="AU70" s="19">
        <f t="shared" si="48"/>
        <v>140.13492500000001</v>
      </c>
      <c r="AV70" s="19">
        <f t="shared" si="49"/>
        <v>57.229515903761545</v>
      </c>
      <c r="AW70" s="19">
        <f t="shared" si="50"/>
        <v>9.5751000000000008</v>
      </c>
      <c r="AX70" s="19">
        <f t="shared" si="51"/>
        <v>56.508898011465824</v>
      </c>
      <c r="AY70" s="19">
        <f t="shared" si="52"/>
        <v>57.626952105555006</v>
      </c>
      <c r="AZ70" s="19">
        <f t="shared" si="53"/>
        <v>2.4716829999999996</v>
      </c>
      <c r="BA70" s="19">
        <f t="shared" si="54"/>
        <v>2102.9487655050002</v>
      </c>
      <c r="BB70" s="19">
        <f t="shared" si="55"/>
        <v>894.17381509272616</v>
      </c>
      <c r="BC70" s="19">
        <f t="shared" si="56"/>
        <v>282.21621251770046</v>
      </c>
      <c r="BD70" s="19">
        <f t="shared" si="57"/>
        <v>224.64289271640212</v>
      </c>
    </row>
    <row r="71" spans="3:56" x14ac:dyDescent="0.25">
      <c r="C71" s="20">
        <v>11.196999999999999</v>
      </c>
      <c r="D71" s="20">
        <f t="shared" si="32"/>
        <v>288.803</v>
      </c>
      <c r="E71" s="19">
        <v>0.5</v>
      </c>
      <c r="F71" s="19">
        <f t="shared" si="33"/>
        <v>3.6070765765765768E-2</v>
      </c>
      <c r="G71" s="19">
        <f t="shared" si="34"/>
        <v>129.85475675675676</v>
      </c>
      <c r="H71" s="19">
        <v>1.0249999999999999</v>
      </c>
      <c r="I71" s="21">
        <v>13.8223</v>
      </c>
      <c r="J71" s="4">
        <f>1.312893+1.094104</f>
        <v>2.4069970000000001</v>
      </c>
      <c r="K71" s="19">
        <f t="shared" si="35"/>
        <v>2.24E-2</v>
      </c>
      <c r="L71" s="19">
        <f t="shared" si="36"/>
        <v>0.1</v>
      </c>
      <c r="M71" s="19">
        <f t="shared" si="30"/>
        <v>0.19924754697496314</v>
      </c>
      <c r="N71" s="19">
        <f t="shared" si="37"/>
        <v>0.19531000000000001</v>
      </c>
      <c r="P71" s="19">
        <f t="shared" si="38"/>
        <v>5.0000000000000001E-4</v>
      </c>
      <c r="Q71" s="19">
        <f t="shared" si="31"/>
        <v>3.6070765765765768E-2</v>
      </c>
      <c r="R71" s="19">
        <f t="shared" si="39"/>
        <v>266.98779526073486</v>
      </c>
      <c r="S71" s="19">
        <f t="shared" si="40"/>
        <v>289.34976287153336</v>
      </c>
      <c r="T71" s="19">
        <f t="shared" si="41"/>
        <v>2.0007554154799436</v>
      </c>
      <c r="U71" s="19">
        <f t="shared" si="42"/>
        <v>2.1070659960639659</v>
      </c>
      <c r="V71" s="19">
        <v>3885</v>
      </c>
      <c r="X71" s="19">
        <v>0.5</v>
      </c>
      <c r="Y71" s="19">
        <f t="shared" si="43"/>
        <v>0.24738178574580877</v>
      </c>
      <c r="AB71" s="19">
        <f>[1]!HeatTransferArea(K71,L71,0.36,P71)</f>
        <v>0.30265450173412117</v>
      </c>
      <c r="AC71" s="19">
        <f>[1]!Convection(K71,Q71,1000,9*10^-4,P71,0.6,0.36,7)</f>
        <v>21360.347548850747</v>
      </c>
      <c r="AD71" s="19">
        <f t="shared" si="44"/>
        <v>58.900425177573524</v>
      </c>
      <c r="AE71" s="19">
        <f t="shared" si="45"/>
        <v>4254.4407610981789</v>
      </c>
      <c r="AF71" s="19">
        <f>V71*Q71/(2*E71*R71*N71)</f>
        <v>2.687388759846884</v>
      </c>
      <c r="AL71" s="19">
        <f>AC71*AB71/(R71*N71*F71)</f>
        <v>3437.0369529444797</v>
      </c>
      <c r="AM71" s="19">
        <f t="shared" si="46"/>
        <v>5.3140243451871845</v>
      </c>
      <c r="AP71" s="19">
        <f t="shared" si="47"/>
        <v>13.8223</v>
      </c>
      <c r="AQ71" s="19">
        <v>0.42009999999999997</v>
      </c>
      <c r="AT71" s="19">
        <f>AC71*AB71/(Q71*V71)</f>
        <v>46.132720620966388</v>
      </c>
      <c r="AU71" s="19">
        <f t="shared" si="48"/>
        <v>140.13492500000001</v>
      </c>
      <c r="AV71" s="19">
        <f t="shared" si="49"/>
        <v>56.512902186439185</v>
      </c>
      <c r="AW71" s="19">
        <f t="shared" si="50"/>
        <v>13.8223</v>
      </c>
      <c r="AX71" s="19">
        <f t="shared" si="51"/>
        <v>54.936885154140782</v>
      </c>
      <c r="AY71" s="19">
        <f t="shared" si="52"/>
        <v>56.534247547003275</v>
      </c>
      <c r="AZ71" s="19">
        <f t="shared" si="53"/>
        <v>2.4069970000000001</v>
      </c>
      <c r="BA71" s="19">
        <f t="shared" si="54"/>
        <v>1569.0907552250001</v>
      </c>
      <c r="BB71" s="19">
        <f t="shared" si="55"/>
        <v>659.1750262700225</v>
      </c>
      <c r="BC71" s="19">
        <f t="shared" si="56"/>
        <v>280.37571009162576</v>
      </c>
      <c r="BD71" s="19">
        <f t="shared" si="57"/>
        <v>167.61468085679329</v>
      </c>
    </row>
    <row r="72" spans="3:56" x14ac:dyDescent="0.25">
      <c r="C72" s="20">
        <v>6.3155999999999999</v>
      </c>
      <c r="D72" s="20">
        <f t="shared" si="32"/>
        <v>293.68439999999998</v>
      </c>
      <c r="E72" s="19">
        <v>0.5</v>
      </c>
      <c r="F72" s="19">
        <f t="shared" si="33"/>
        <v>3.6070765765765768E-2</v>
      </c>
      <c r="G72" s="19">
        <f t="shared" si="34"/>
        <v>129.85475675675676</v>
      </c>
      <c r="H72" s="19">
        <v>1.0249999999999999</v>
      </c>
      <c r="I72" s="20">
        <v>20.760100000000001</v>
      </c>
      <c r="J72" s="6">
        <f>1.247136+1.042964</f>
        <v>2.2900999999999998</v>
      </c>
      <c r="K72" s="19">
        <f t="shared" si="35"/>
        <v>2.24E-2</v>
      </c>
      <c r="L72" s="19">
        <f t="shared" si="36"/>
        <v>0.1</v>
      </c>
      <c r="M72" s="19">
        <f t="shared" si="30"/>
        <v>0.19924754697496314</v>
      </c>
      <c r="N72" s="19">
        <f t="shared" si="37"/>
        <v>0.19531000000000001</v>
      </c>
      <c r="P72" s="19">
        <f t="shared" si="38"/>
        <v>5.0000000000000001E-4</v>
      </c>
      <c r="Q72" s="19">
        <f t="shared" si="31"/>
        <v>3.6070765765765768E-2</v>
      </c>
      <c r="R72" s="19">
        <f t="shared" si="39"/>
        <v>249.91084385849535</v>
      </c>
      <c r="S72" s="19">
        <f t="shared" si="40"/>
        <v>283.62485517555479</v>
      </c>
      <c r="T72" s="19">
        <f t="shared" si="41"/>
        <v>1.8598829358670628</v>
      </c>
      <c r="U72" s="19">
        <f t="shared" si="42"/>
        <v>2.0411308485493009</v>
      </c>
      <c r="V72" s="19">
        <v>3885</v>
      </c>
      <c r="X72" s="19">
        <v>0.5</v>
      </c>
      <c r="Y72" s="19">
        <f t="shared" si="43"/>
        <v>0.24738178574580877</v>
      </c>
      <c r="AB72" s="19">
        <f>[1]!HeatTransferArea(K72,L72,0.36,P72)</f>
        <v>0.30265450173412117</v>
      </c>
      <c r="AC72" s="19">
        <f>[1]!Convection(K72,Q72,1000,9*10^-4,P72,0.6,0.36,7)</f>
        <v>21360.347548850747</v>
      </c>
      <c r="AD72" s="19">
        <f t="shared" si="44"/>
        <v>58.900425177573524</v>
      </c>
      <c r="AE72" s="19">
        <f t="shared" si="45"/>
        <v>4254.4407610981789</v>
      </c>
      <c r="AF72" s="19">
        <f>V72*Q72/(2*E72*R72*N72)</f>
        <v>2.8710238776443937</v>
      </c>
      <c r="AL72" s="19">
        <f>AC72*AB72/(R72*N72*F72)</f>
        <v>3671.8971619171166</v>
      </c>
      <c r="AM72" s="19">
        <f t="shared" si="46"/>
        <v>3.0941671399894353</v>
      </c>
      <c r="AP72" s="19">
        <f t="shared" si="47"/>
        <v>20.760100000000001</v>
      </c>
      <c r="AQ72" s="19">
        <v>0.41170000000000001</v>
      </c>
      <c r="AT72" s="19">
        <f>AC72*AB72/(Q72*V72)</f>
        <v>46.132720620966388</v>
      </c>
      <c r="AU72" s="19">
        <f t="shared" si="48"/>
        <v>140.13492500000001</v>
      </c>
      <c r="AV72" s="19">
        <f t="shared" si="49"/>
        <v>55.394770464337611</v>
      </c>
      <c r="AW72" s="19">
        <f t="shared" si="50"/>
        <v>20.760100000000001</v>
      </c>
      <c r="AX72" s="19">
        <f t="shared" si="51"/>
        <v>49.81388706027176</v>
      </c>
      <c r="AY72" s="19">
        <f t="shared" si="52"/>
        <v>51.513894161447148</v>
      </c>
      <c r="AZ72" s="19">
        <f t="shared" si="53"/>
        <v>2.2900999999999998</v>
      </c>
      <c r="BA72" s="19">
        <f t="shared" si="54"/>
        <v>885.0361323300001</v>
      </c>
      <c r="BB72" s="19">
        <f t="shared" si="55"/>
        <v>364.36937568026104</v>
      </c>
      <c r="BC72" s="19">
        <f t="shared" si="56"/>
        <v>260.63455572651065</v>
      </c>
      <c r="BD72" s="19">
        <f t="shared" si="57"/>
        <v>94.54204504949216</v>
      </c>
    </row>
    <row r="73" spans="3:56" x14ac:dyDescent="0.25">
      <c r="C73" s="20">
        <v>3.4567999999999999</v>
      </c>
      <c r="D73" s="20">
        <f t="shared" si="32"/>
        <v>296.54320000000001</v>
      </c>
      <c r="E73" s="19">
        <v>0.5</v>
      </c>
      <c r="F73" s="19">
        <f t="shared" si="33"/>
        <v>3.6070765765765768E-2</v>
      </c>
      <c r="G73" s="19">
        <f t="shared" si="34"/>
        <v>129.85475675675676</v>
      </c>
      <c r="H73" s="19">
        <v>1.0249999999999999</v>
      </c>
      <c r="I73" s="20">
        <v>25.807300000000001</v>
      </c>
      <c r="J73" s="5">
        <f>1.214523+1.02175</f>
        <v>2.2362729999999997</v>
      </c>
      <c r="K73" s="19">
        <f t="shared" si="35"/>
        <v>2.24E-2</v>
      </c>
      <c r="L73" s="19">
        <f t="shared" si="36"/>
        <v>0.1</v>
      </c>
      <c r="M73" s="19">
        <f t="shared" si="30"/>
        <v>0.19924754697496314</v>
      </c>
      <c r="N73" s="19">
        <f t="shared" si="37"/>
        <v>0.19531000000000001</v>
      </c>
      <c r="P73" s="19">
        <f t="shared" si="38"/>
        <v>5.0000000000000001E-4</v>
      </c>
      <c r="Q73" s="19">
        <f t="shared" si="31"/>
        <v>3.6070765765765768E-2</v>
      </c>
      <c r="R73" s="19">
        <f t="shared" si="39"/>
        <v>245.52379942312837</v>
      </c>
      <c r="S73" s="19">
        <f t="shared" si="40"/>
        <v>279.73820253492977</v>
      </c>
      <c r="T73" s="19">
        <f t="shared" si="41"/>
        <v>1.718825221156294</v>
      </c>
      <c r="U73" s="19">
        <f t="shared" si="42"/>
        <v>1.9078115660270214</v>
      </c>
      <c r="V73" s="19">
        <v>3885</v>
      </c>
      <c r="X73" s="19">
        <v>0.5</v>
      </c>
      <c r="Y73" s="19">
        <f t="shared" si="43"/>
        <v>0.24738178574580877</v>
      </c>
      <c r="AB73" s="19">
        <f>[1]!HeatTransferArea(K73,L73,0.36,P73)</f>
        <v>0.30265450173412117</v>
      </c>
      <c r="AC73" s="19">
        <f>[1]!Convection(K73,Q73,1000,9*10^-4,P73,0.6,0.36,7)</f>
        <v>21360.347548850747</v>
      </c>
      <c r="AD73" s="19">
        <f t="shared" si="44"/>
        <v>58.900425177573524</v>
      </c>
      <c r="AE73" s="19">
        <f t="shared" si="45"/>
        <v>4254.4407610981789</v>
      </c>
      <c r="AF73" s="19">
        <f>V73*Q73/(2*E73*R73*N73)</f>
        <v>2.9223236268166493</v>
      </c>
      <c r="AL73" s="19">
        <f>AC73*AB73/(R73*N73*F73)</f>
        <v>3737.5069970910458</v>
      </c>
      <c r="AM73" s="19">
        <f t="shared" si="46"/>
        <v>1.8119189869462398</v>
      </c>
      <c r="AP73" s="19">
        <f t="shared" si="47"/>
        <v>25.807300000000001</v>
      </c>
      <c r="AQ73" s="19">
        <v>0.40589999999999998</v>
      </c>
      <c r="AT73" s="19">
        <f>AC73*AB73/(Q73*V73)</f>
        <v>46.132720620966388</v>
      </c>
      <c r="AU73" s="19">
        <f t="shared" si="48"/>
        <v>140.13492500000001</v>
      </c>
      <c r="AV73" s="19">
        <f t="shared" si="49"/>
        <v>54.635668337097137</v>
      </c>
      <c r="AW73" s="19">
        <f t="shared" si="50"/>
        <v>25.807300000000001</v>
      </c>
      <c r="AX73" s="19">
        <f t="shared" si="51"/>
        <v>45.742885604110953</v>
      </c>
      <c r="AY73" s="19">
        <f t="shared" si="52"/>
        <v>46.954582356266457</v>
      </c>
      <c r="AZ73" s="19">
        <f t="shared" si="53"/>
        <v>2.2362729999999997</v>
      </c>
      <c r="BA73" s="19">
        <f t="shared" si="54"/>
        <v>484.41840874000002</v>
      </c>
      <c r="BB73" s="19">
        <f t="shared" si="55"/>
        <v>196.62543210756601</v>
      </c>
      <c r="BC73" s="19">
        <f t="shared" si="56"/>
        <v>240.8674434548457</v>
      </c>
      <c r="BD73" s="19">
        <f t="shared" si="57"/>
        <v>51.746934784831922</v>
      </c>
    </row>
    <row r="74" spans="3:56" x14ac:dyDescent="0.25">
      <c r="C74" s="20">
        <v>6.2199999999999998E-2</v>
      </c>
      <c r="D74" s="20">
        <f t="shared" si="32"/>
        <v>299.93779999999998</v>
      </c>
      <c r="E74" s="19">
        <v>0.5</v>
      </c>
      <c r="F74" s="19">
        <f t="shared" si="33"/>
        <v>3.6070765765765768E-2</v>
      </c>
      <c r="G74" s="19">
        <f t="shared" si="34"/>
        <v>129.85475675675676</v>
      </c>
      <c r="H74" s="19">
        <v>1.0249999999999999</v>
      </c>
      <c r="I74" s="20">
        <v>33.169400000000003</v>
      </c>
      <c r="J74" s="5">
        <f>1.19572+1.011657</f>
        <v>2.2073770000000001</v>
      </c>
      <c r="K74" s="19">
        <f t="shared" si="35"/>
        <v>2.24E-2</v>
      </c>
      <c r="L74" s="19">
        <f t="shared" si="36"/>
        <v>0.1</v>
      </c>
      <c r="M74" s="19">
        <f t="shared" si="30"/>
        <v>0.19924754697496314</v>
      </c>
      <c r="N74" s="19">
        <f t="shared" si="37"/>
        <v>0.19531000000000001</v>
      </c>
      <c r="P74" s="19">
        <f t="shared" si="38"/>
        <v>5.0000000000000001E-4</v>
      </c>
      <c r="Q74" s="19">
        <f t="shared" si="31"/>
        <v>3.6070765765765768E-2</v>
      </c>
      <c r="R74" s="19">
        <f t="shared" si="39"/>
        <v>251.08066024631262</v>
      </c>
      <c r="S74" s="19">
        <f t="shared" si="40"/>
        <v>274.61096819488876</v>
      </c>
      <c r="T74" s="19">
        <f t="shared" si="41"/>
        <v>1.5100470766919898</v>
      </c>
      <c r="U74" s="19">
        <f t="shared" si="42"/>
        <v>1.6373423743646072</v>
      </c>
      <c r="V74" s="19">
        <v>3885</v>
      </c>
      <c r="X74" s="19">
        <v>0.5</v>
      </c>
      <c r="Y74" s="19">
        <f t="shared" si="43"/>
        <v>0.24738178574580877</v>
      </c>
      <c r="AB74" s="19">
        <f>[1]!HeatTransferArea(K74,L74,0.36,P74)</f>
        <v>0.30265450173412117</v>
      </c>
      <c r="AC74" s="19">
        <f>[1]!Convection(K74,Q74,1000,9*10^-4,P74,0.6,0.36,7)</f>
        <v>21360.347548850747</v>
      </c>
      <c r="AD74" s="19">
        <f t="shared" si="44"/>
        <v>58.900425177573524</v>
      </c>
      <c r="AE74" s="19">
        <f t="shared" si="45"/>
        <v>4254.4407610981789</v>
      </c>
      <c r="AF74" s="19">
        <f>V74*Q74/(2*E74*R74*N74)</f>
        <v>2.8576474161575227</v>
      </c>
      <c r="AL74" s="19">
        <f>AC74*AB74/(R74*N74*F74)</f>
        <v>3654.7893310305149</v>
      </c>
      <c r="AM74" s="19">
        <f t="shared" si="46"/>
        <v>3.798838958415008E-2</v>
      </c>
      <c r="AP74" s="19">
        <f t="shared" si="47"/>
        <v>33.169400000000003</v>
      </c>
      <c r="AQ74" s="19">
        <v>0.39789999999999998</v>
      </c>
      <c r="AT74" s="19">
        <f>AC74*AB74/(Q74*V74)</f>
        <v>46.132720620966388</v>
      </c>
      <c r="AU74" s="19">
        <f t="shared" si="48"/>
        <v>140.13492500000001</v>
      </c>
      <c r="AV74" s="19">
        <f t="shared" si="49"/>
        <v>53.634268198143729</v>
      </c>
      <c r="AW74" s="19">
        <f t="shared" si="50"/>
        <v>33.169400000000003</v>
      </c>
      <c r="AX74" s="19">
        <f t="shared" si="51"/>
        <v>40.146459205143984</v>
      </c>
      <c r="AY74" s="19">
        <f t="shared" si="52"/>
        <v>40.495134951560544</v>
      </c>
      <c r="AZ74" s="19">
        <f t="shared" si="53"/>
        <v>2.2073770000000001</v>
      </c>
      <c r="BA74" s="19">
        <f t="shared" si="54"/>
        <v>8.7163923350000001</v>
      </c>
      <c r="BB74" s="19">
        <f t="shared" si="55"/>
        <v>3.4682525100964998</v>
      </c>
      <c r="BC74" s="19">
        <f t="shared" si="56"/>
        <v>211.61033383870125</v>
      </c>
      <c r="BD74" s="19">
        <f t="shared" si="57"/>
        <v>0.93110950694762373</v>
      </c>
    </row>
    <row r="75" spans="3:56" x14ac:dyDescent="0.25">
      <c r="C75" s="20">
        <v>11.525600000000001</v>
      </c>
      <c r="D75" s="20">
        <f t="shared" si="32"/>
        <v>288.4744</v>
      </c>
      <c r="E75" s="19">
        <v>0.5</v>
      </c>
      <c r="F75" s="19">
        <f t="shared" si="33"/>
        <v>4.3284918918918919E-2</v>
      </c>
      <c r="G75" s="19">
        <f t="shared" si="34"/>
        <v>155.8257081081081</v>
      </c>
      <c r="H75" s="19">
        <v>1.23</v>
      </c>
      <c r="I75" s="20">
        <v>6.5536000000000003</v>
      </c>
      <c r="J75" s="5">
        <f>1.869017+1.553193</f>
        <v>3.4222099999999998</v>
      </c>
      <c r="K75" s="19">
        <f t="shared" si="35"/>
        <v>2.24E-2</v>
      </c>
      <c r="L75" s="19">
        <f t="shared" si="36"/>
        <v>0.1</v>
      </c>
      <c r="M75" s="19">
        <f t="shared" si="30"/>
        <v>0.19924754697496314</v>
      </c>
      <c r="N75" s="19">
        <f t="shared" si="37"/>
        <v>0.19531000000000001</v>
      </c>
      <c r="P75" s="19">
        <f t="shared" si="38"/>
        <v>5.0000000000000001E-4</v>
      </c>
      <c r="Q75" s="19">
        <f t="shared" si="31"/>
        <v>4.3284918918918919E-2</v>
      </c>
      <c r="R75" s="19">
        <f t="shared" si="39"/>
        <v>268.31500320322812</v>
      </c>
      <c r="S75" s="19">
        <f t="shared" si="40"/>
        <v>289.69384133331459</v>
      </c>
      <c r="T75" s="19">
        <f t="shared" si="41"/>
        <v>2.0052506714637275</v>
      </c>
      <c r="U75" s="19">
        <f t="shared" si="42"/>
        <v>2.1054227411457305</v>
      </c>
      <c r="V75" s="19">
        <v>3885</v>
      </c>
      <c r="X75" s="19">
        <v>0.5</v>
      </c>
      <c r="Y75" s="19">
        <f t="shared" si="43"/>
        <v>0.29685814289497053</v>
      </c>
      <c r="AB75" s="19">
        <f>[1]!HeatTransferArea(K75,L75,0.36,P75)</f>
        <v>0.30265450173412117</v>
      </c>
      <c r="AC75" s="19">
        <f>[1]!Convection(K75,Q75,1000,9*10^-4,P75,0.6,0.36,7)</f>
        <v>21579.258236189115</v>
      </c>
      <c r="AD75" s="19">
        <f t="shared" si="44"/>
        <v>70.680510213088226</v>
      </c>
      <c r="AE75" s="19">
        <f t="shared" si="45"/>
        <v>4913.5532303719638</v>
      </c>
      <c r="AF75" s="19">
        <f>V75*Q75/(2*E75*R75*N75)</f>
        <v>3.2089148564974517</v>
      </c>
      <c r="AL75" s="19">
        <f>AC75*AB75/(R75*N75*F75)</f>
        <v>2879.2382579554951</v>
      </c>
      <c r="AM75" s="19">
        <f t="shared" si="46"/>
        <v>5.4742450410353181</v>
      </c>
      <c r="AP75" s="19">
        <f t="shared" si="47"/>
        <v>6.5536000000000003</v>
      </c>
      <c r="AQ75" s="19">
        <v>0.33800000000000002</v>
      </c>
      <c r="AT75" s="19">
        <f>AC75*AB75/(Q75*V75)</f>
        <v>38.837925004929751</v>
      </c>
      <c r="AU75" s="19">
        <f t="shared" si="48"/>
        <v>168.16191000000001</v>
      </c>
      <c r="AV75" s="19">
        <f t="shared" si="49"/>
        <v>56.580104150809674</v>
      </c>
      <c r="AW75" s="19">
        <f t="shared" si="50"/>
        <v>6.5536000000000003</v>
      </c>
      <c r="AX75" s="19">
        <f t="shared" si="51"/>
        <v>55.166921738607812</v>
      </c>
      <c r="AY75" s="19">
        <f t="shared" si="52"/>
        <v>56.728645919949365</v>
      </c>
      <c r="AZ75" s="19">
        <f t="shared" si="53"/>
        <v>3.4222099999999998</v>
      </c>
      <c r="BA75" s="19">
        <f t="shared" si="54"/>
        <v>1938.1669098960001</v>
      </c>
      <c r="BB75" s="19">
        <f t="shared" si="55"/>
        <v>655.10041554484803</v>
      </c>
      <c r="BC75" s="19">
        <f t="shared" si="56"/>
        <v>337.20678294212291</v>
      </c>
      <c r="BD75" s="19">
        <f t="shared" si="57"/>
        <v>199.26320154815866</v>
      </c>
    </row>
    <row r="76" spans="3:56" x14ac:dyDescent="0.25">
      <c r="C76" s="20">
        <v>9.3536000000000001</v>
      </c>
      <c r="D76" s="20">
        <f t="shared" si="32"/>
        <v>290.64639999999997</v>
      </c>
      <c r="E76" s="19">
        <v>0.5</v>
      </c>
      <c r="F76" s="19">
        <f t="shared" si="33"/>
        <v>4.3284918918918919E-2</v>
      </c>
      <c r="G76" s="19">
        <f t="shared" si="34"/>
        <v>155.8257081081081</v>
      </c>
      <c r="H76" s="19">
        <v>1.23</v>
      </c>
      <c r="I76" s="20">
        <v>12.159599999999999</v>
      </c>
      <c r="J76" s="5">
        <f>1.853238+1.545733</f>
        <v>3.398971</v>
      </c>
      <c r="K76" s="19">
        <f t="shared" si="35"/>
        <v>2.24E-2</v>
      </c>
      <c r="L76" s="19">
        <f t="shared" si="36"/>
        <v>0.1</v>
      </c>
      <c r="M76" s="19">
        <f t="shared" si="30"/>
        <v>0.19924754697496314</v>
      </c>
      <c r="N76" s="19">
        <f t="shared" si="37"/>
        <v>0.19531000000000001</v>
      </c>
      <c r="P76" s="19">
        <f t="shared" si="38"/>
        <v>5.0000000000000001E-4</v>
      </c>
      <c r="Q76" s="19">
        <f t="shared" si="31"/>
        <v>4.3284918918918919E-2</v>
      </c>
      <c r="R76" s="19">
        <f t="shared" si="39"/>
        <v>259.75789246894419</v>
      </c>
      <c r="S76" s="19">
        <f t="shared" si="40"/>
        <v>287.3229339038387</v>
      </c>
      <c r="T76" s="19">
        <f t="shared" si="41"/>
        <v>1.9636568740388611</v>
      </c>
      <c r="U76" s="19">
        <f t="shared" si="42"/>
        <v>2.1031575951685682</v>
      </c>
      <c r="V76" s="19">
        <v>3885</v>
      </c>
      <c r="X76" s="19">
        <v>0.5</v>
      </c>
      <c r="Y76" s="19">
        <f t="shared" si="43"/>
        <v>0.29685814289497053</v>
      </c>
      <c r="AB76" s="19">
        <f>[1]!HeatTransferArea(K76,L76,0.36,P76)</f>
        <v>0.30265450173412117</v>
      </c>
      <c r="AC76" s="19">
        <f>[1]!Convection(K76,Q76,1000,9*10^-4,P76,0.6,0.36,7)</f>
        <v>21579.258236189115</v>
      </c>
      <c r="AD76" s="19">
        <f t="shared" si="44"/>
        <v>70.680510213088226</v>
      </c>
      <c r="AE76" s="19">
        <f t="shared" si="45"/>
        <v>4913.5532303719638</v>
      </c>
      <c r="AF76" s="19">
        <f>V76*Q76/(2*E76*R76*N76)</f>
        <v>3.3146249833503649</v>
      </c>
      <c r="AL76" s="19">
        <f>AC76*AB76/(R76*N76*F76)</f>
        <v>2974.0879673119007</v>
      </c>
      <c r="AM76" s="19">
        <f t="shared" si="46"/>
        <v>4.4474080408845014</v>
      </c>
      <c r="AP76" s="19">
        <f t="shared" si="47"/>
        <v>12.159599999999999</v>
      </c>
      <c r="AQ76" s="19">
        <v>0.33389999999999997</v>
      </c>
      <c r="AT76" s="19">
        <f>AC76*AB76/(Q76*V76)</f>
        <v>38.837925004929751</v>
      </c>
      <c r="AU76" s="19">
        <f t="shared" si="48"/>
        <v>168.16191000000001</v>
      </c>
      <c r="AV76" s="19">
        <f t="shared" si="49"/>
        <v>56.117042220758741</v>
      </c>
      <c r="AW76" s="19">
        <f t="shared" si="50"/>
        <v>12.159599999999999</v>
      </c>
      <c r="AX76" s="19">
        <f t="shared" si="51"/>
        <v>53.350077310566334</v>
      </c>
      <c r="AY76" s="19">
        <f t="shared" si="52"/>
        <v>55.097307853760952</v>
      </c>
      <c r="AZ76" s="19">
        <f t="shared" si="53"/>
        <v>3.398971</v>
      </c>
      <c r="BA76" s="19">
        <f t="shared" si="54"/>
        <v>1572.9192413760002</v>
      </c>
      <c r="BB76" s="19">
        <f t="shared" si="55"/>
        <v>525.19773469544646</v>
      </c>
      <c r="BC76" s="19">
        <f t="shared" si="56"/>
        <v>330.2122905230043</v>
      </c>
      <c r="BD76" s="19">
        <f t="shared" si="57"/>
        <v>161.71203946005906</v>
      </c>
    </row>
    <row r="77" spans="3:56" x14ac:dyDescent="0.25">
      <c r="C77" s="20">
        <v>7.5654000000000003</v>
      </c>
      <c r="D77" s="20">
        <f t="shared" si="32"/>
        <v>292.43459999999999</v>
      </c>
      <c r="E77" s="19">
        <v>0.5</v>
      </c>
      <c r="F77" s="19">
        <f t="shared" si="33"/>
        <v>4.3284918918918919E-2</v>
      </c>
      <c r="G77" s="19">
        <f t="shared" si="34"/>
        <v>155.8257081081081</v>
      </c>
      <c r="H77" s="19">
        <v>1.23</v>
      </c>
      <c r="I77" s="20">
        <v>15.947699999999999</v>
      </c>
      <c r="J77" s="6">
        <f>1.80225+1.528036</f>
        <v>3.3302860000000001</v>
      </c>
      <c r="K77" s="19">
        <f t="shared" si="35"/>
        <v>2.24E-2</v>
      </c>
      <c r="L77" s="19">
        <f t="shared" si="36"/>
        <v>0.1</v>
      </c>
      <c r="M77" s="19">
        <f t="shared" si="30"/>
        <v>0.19924754697496314</v>
      </c>
      <c r="N77" s="19">
        <f t="shared" si="37"/>
        <v>0.19531000000000001</v>
      </c>
      <c r="P77" s="19">
        <f t="shared" si="38"/>
        <v>5.0000000000000001E-4</v>
      </c>
      <c r="Q77" s="19">
        <f t="shared" si="31"/>
        <v>4.3284918918918919E-2</v>
      </c>
      <c r="R77" s="19">
        <f t="shared" si="39"/>
        <v>253.50503359921277</v>
      </c>
      <c r="S77" s="19">
        <f t="shared" si="40"/>
        <v>285.2001232086227</v>
      </c>
      <c r="T77" s="19">
        <f t="shared" si="41"/>
        <v>1.9087717350485036</v>
      </c>
      <c r="U77" s="19">
        <f t="shared" si="42"/>
        <v>2.0757566687318558</v>
      </c>
      <c r="V77" s="19">
        <v>3885</v>
      </c>
      <c r="X77" s="19">
        <v>0.5</v>
      </c>
      <c r="Y77" s="19">
        <f t="shared" si="43"/>
        <v>0.29685814289497053</v>
      </c>
      <c r="AB77" s="19">
        <f>[1]!HeatTransferArea(K77,L77,0.36,P77)</f>
        <v>0.30265450173412117</v>
      </c>
      <c r="AC77" s="19">
        <f>[1]!Convection(K77,Q77,1000,9*10^-4,P77,0.6,0.36,7)</f>
        <v>21579.258236189115</v>
      </c>
      <c r="AD77" s="19">
        <f t="shared" si="44"/>
        <v>70.680510213088226</v>
      </c>
      <c r="AE77" s="19">
        <f t="shared" si="45"/>
        <v>4913.5532303719638</v>
      </c>
      <c r="AF77" s="19">
        <f>V77*Q77/(2*E77*R77*N77)</f>
        <v>3.3963822641929338</v>
      </c>
      <c r="AL77" s="19">
        <f>AC77*AB77/(R77*N77*F77)</f>
        <v>3047.4456914633215</v>
      </c>
      <c r="AM77" s="19">
        <f t="shared" si="46"/>
        <v>3.6446468480440619</v>
      </c>
      <c r="AP77" s="19">
        <f t="shared" si="47"/>
        <v>15.947699999999999</v>
      </c>
      <c r="AQ77" s="19">
        <v>0.33210000000000001</v>
      </c>
      <c r="AT77" s="19">
        <f>AC77*AB77/(Q77*V77)</f>
        <v>38.837925004929751</v>
      </c>
      <c r="AU77" s="19">
        <f t="shared" si="48"/>
        <v>168.16191000000001</v>
      </c>
      <c r="AV77" s="19">
        <f t="shared" si="49"/>
        <v>55.7024360638761</v>
      </c>
      <c r="AW77" s="19">
        <f t="shared" si="50"/>
        <v>15.947699999999999</v>
      </c>
      <c r="AX77" s="19">
        <f t="shared" si="51"/>
        <v>51.387502783367118</v>
      </c>
      <c r="AY77" s="19">
        <f t="shared" si="52"/>
        <v>53.161617766036564</v>
      </c>
      <c r="AZ77" s="19">
        <f t="shared" si="53"/>
        <v>3.3302860000000001</v>
      </c>
      <c r="BA77" s="19">
        <f t="shared" si="54"/>
        <v>1272.2121139140002</v>
      </c>
      <c r="BB77" s="19">
        <f t="shared" si="55"/>
        <v>422.50164303083943</v>
      </c>
      <c r="BC77" s="19">
        <f t="shared" si="56"/>
        <v>320.98270071977032</v>
      </c>
      <c r="BD77" s="19">
        <f t="shared" si="57"/>
        <v>130.7962991074165</v>
      </c>
    </row>
    <row r="78" spans="3:56" x14ac:dyDescent="0.25">
      <c r="C78" s="20">
        <v>4.9969000000000001</v>
      </c>
      <c r="D78" s="20">
        <f t="shared" si="32"/>
        <v>295.00310000000002</v>
      </c>
      <c r="E78" s="19">
        <v>0.5</v>
      </c>
      <c r="F78" s="19">
        <f t="shared" si="33"/>
        <v>4.3284918918918919E-2</v>
      </c>
      <c r="G78" s="19">
        <f t="shared" si="34"/>
        <v>155.8257081081081</v>
      </c>
      <c r="H78" s="19">
        <v>1.23</v>
      </c>
      <c r="I78" s="20">
        <v>22.996400000000001</v>
      </c>
      <c r="J78" s="5">
        <f>1.758026+1.479449</f>
        <v>3.2374749999999999</v>
      </c>
      <c r="K78" s="19">
        <f t="shared" si="35"/>
        <v>2.24E-2</v>
      </c>
      <c r="L78" s="19">
        <f t="shared" si="36"/>
        <v>0.1</v>
      </c>
      <c r="M78" s="19">
        <f t="shared" si="30"/>
        <v>0.19924754697496314</v>
      </c>
      <c r="N78" s="19">
        <f t="shared" si="37"/>
        <v>0.19531000000000001</v>
      </c>
      <c r="P78" s="19">
        <f t="shared" si="38"/>
        <v>5.0000000000000001E-4</v>
      </c>
      <c r="Q78" s="19">
        <f t="shared" si="31"/>
        <v>4.3284918918918919E-2</v>
      </c>
      <c r="R78" s="19">
        <f t="shared" si="39"/>
        <v>247.1079477565363</v>
      </c>
      <c r="S78" s="19">
        <f t="shared" si="40"/>
        <v>281.88102799407898</v>
      </c>
      <c r="T78" s="19">
        <f t="shared" si="41"/>
        <v>1.7995592667430174</v>
      </c>
      <c r="U78" s="19">
        <f t="shared" si="42"/>
        <v>1.9894611014735801</v>
      </c>
      <c r="V78" s="19">
        <v>3885</v>
      </c>
      <c r="X78" s="19">
        <v>0.5</v>
      </c>
      <c r="Y78" s="19">
        <f t="shared" si="43"/>
        <v>0.29685814289497053</v>
      </c>
      <c r="AB78" s="19">
        <f>[1]!HeatTransferArea(K78,L78,0.36,P78)</f>
        <v>0.30265450173412117</v>
      </c>
      <c r="AC78" s="19">
        <f>[1]!Convection(K78,Q78,1000,9*10^-4,P78,0.6,0.36,7)</f>
        <v>21579.258236189115</v>
      </c>
      <c r="AD78" s="19">
        <f t="shared" si="44"/>
        <v>70.680510213088226</v>
      </c>
      <c r="AE78" s="19">
        <f t="shared" si="45"/>
        <v>4913.5532303719638</v>
      </c>
      <c r="AF78" s="19">
        <f>V78*Q78/(2*E78*R78*N78)</f>
        <v>3.4843071937463632</v>
      </c>
      <c r="AL78" s="19">
        <f>AC78*AB78/(R78*N78*F78)</f>
        <v>3126.3374141544614</v>
      </c>
      <c r="AM78" s="19">
        <f t="shared" si="46"/>
        <v>2.5116851977145123</v>
      </c>
      <c r="AP78" s="19">
        <f t="shared" si="47"/>
        <v>22.996400000000001</v>
      </c>
      <c r="AQ78" s="19">
        <v>0.32969999999999999</v>
      </c>
      <c r="AT78" s="19">
        <f>AC78*AB78/(Q78*V78)</f>
        <v>38.837925004929751</v>
      </c>
      <c r="AU78" s="19">
        <f t="shared" si="48"/>
        <v>168.16191000000001</v>
      </c>
      <c r="AV78" s="19">
        <f t="shared" si="49"/>
        <v>55.054183577523567</v>
      </c>
      <c r="AW78" s="19">
        <f t="shared" si="50"/>
        <v>22.996400000000001</v>
      </c>
      <c r="AX78" s="19">
        <f t="shared" si="51"/>
        <v>48.008335673581605</v>
      </c>
      <c r="AY78" s="19">
        <f t="shared" si="52"/>
        <v>49.53663311495189</v>
      </c>
      <c r="AZ78" s="19">
        <f t="shared" si="53"/>
        <v>3.2374749999999999</v>
      </c>
      <c r="BA78" s="19">
        <f t="shared" si="54"/>
        <v>840.28824807900003</v>
      </c>
      <c r="BB78" s="19">
        <f t="shared" si="55"/>
        <v>277.0430353916463</v>
      </c>
      <c r="BC78" s="19">
        <f t="shared" si="56"/>
        <v>302.6173234537053</v>
      </c>
      <c r="BD78" s="19">
        <f t="shared" si="57"/>
        <v>86.390148175886196</v>
      </c>
    </row>
    <row r="79" spans="3:56" x14ac:dyDescent="0.25">
      <c r="C79" s="20">
        <v>2.7980999999999998</v>
      </c>
      <c r="D79" s="20">
        <f t="shared" si="32"/>
        <v>297.20190000000002</v>
      </c>
      <c r="E79" s="19">
        <v>0.5</v>
      </c>
      <c r="F79" s="19">
        <f t="shared" si="33"/>
        <v>4.3284918918918919E-2</v>
      </c>
      <c r="G79" s="19">
        <f t="shared" si="34"/>
        <v>155.8257081081081</v>
      </c>
      <c r="H79" s="19">
        <v>1.23</v>
      </c>
      <c r="I79" s="20">
        <v>29.1859</v>
      </c>
      <c r="J79" s="5">
        <f>1.744311+1.469635</f>
        <v>3.213946</v>
      </c>
      <c r="K79" s="19">
        <f t="shared" si="35"/>
        <v>2.24E-2</v>
      </c>
      <c r="L79" s="19">
        <f t="shared" si="36"/>
        <v>0.1</v>
      </c>
      <c r="M79" s="19">
        <f t="shared" si="30"/>
        <v>0.19924754697496314</v>
      </c>
      <c r="N79" s="19">
        <f t="shared" si="37"/>
        <v>0.19531000000000001</v>
      </c>
      <c r="P79" s="19">
        <f t="shared" si="38"/>
        <v>5.0000000000000001E-4</v>
      </c>
      <c r="Q79" s="19">
        <f t="shared" si="31"/>
        <v>4.3284918918918919E-2</v>
      </c>
      <c r="R79" s="19">
        <f t="shared" si="39"/>
        <v>245.52437919564545</v>
      </c>
      <c r="S79" s="19">
        <f t="shared" si="40"/>
        <v>278.78677437657052</v>
      </c>
      <c r="T79" s="19">
        <f t="shared" si="41"/>
        <v>1.6812797710299492</v>
      </c>
      <c r="U79" s="19">
        <f t="shared" si="42"/>
        <v>1.865422393271956</v>
      </c>
      <c r="V79" s="19">
        <v>3885</v>
      </c>
      <c r="X79" s="19">
        <v>0.5</v>
      </c>
      <c r="Y79" s="19">
        <f t="shared" si="43"/>
        <v>0.29685814289497053</v>
      </c>
      <c r="AB79" s="19">
        <f>[1]!HeatTransferArea(K79,L79,0.36,P79)</f>
        <v>0.30265450173412117</v>
      </c>
      <c r="AC79" s="19">
        <f>[1]!Convection(K79,Q79,1000,9*10^-4,P79,0.6,0.36,7)</f>
        <v>21579.258236189115</v>
      </c>
      <c r="AD79" s="19">
        <f t="shared" si="44"/>
        <v>70.680510213088226</v>
      </c>
      <c r="AE79" s="19">
        <f t="shared" si="45"/>
        <v>4913.5532303719638</v>
      </c>
      <c r="AF79" s="19">
        <f>V79*Q79/(2*E79*R79*N79)</f>
        <v>3.5067800713749668</v>
      </c>
      <c r="AL79" s="19">
        <f>AC79*AB79/(R79*N79*F79)</f>
        <v>3146.5014795560764</v>
      </c>
      <c r="AM79" s="19">
        <f t="shared" si="46"/>
        <v>1.4999819934037164</v>
      </c>
      <c r="AP79" s="19">
        <f t="shared" si="47"/>
        <v>29.1859</v>
      </c>
      <c r="AQ79" s="19">
        <v>0.32740000000000002</v>
      </c>
      <c r="AT79" s="19">
        <f>AC79*AB79/(Q79*V79)</f>
        <v>38.837925004929751</v>
      </c>
      <c r="AU79" s="19">
        <f t="shared" si="48"/>
        <v>168.16191000000001</v>
      </c>
      <c r="AV79" s="19">
        <f t="shared" si="49"/>
        <v>54.449844903487993</v>
      </c>
      <c r="AW79" s="19">
        <f t="shared" si="50"/>
        <v>29.1859</v>
      </c>
      <c r="AX79" s="19">
        <f t="shared" si="51"/>
        <v>44.72664185159293</v>
      </c>
      <c r="AY79" s="19">
        <f t="shared" si="52"/>
        <v>45.772711385976272</v>
      </c>
      <c r="AZ79" s="19">
        <f t="shared" si="53"/>
        <v>3.213946</v>
      </c>
      <c r="BA79" s="19">
        <f t="shared" si="54"/>
        <v>470.533840371</v>
      </c>
      <c r="BB79" s="19">
        <f t="shared" si="55"/>
        <v>154.05277933746541</v>
      </c>
      <c r="BC79" s="19">
        <f t="shared" si="56"/>
        <v>282.72721754075894</v>
      </c>
      <c r="BD79" s="19">
        <f t="shared" si="57"/>
        <v>48.375647623716134</v>
      </c>
    </row>
    <row r="80" spans="3:56" x14ac:dyDescent="0.25">
      <c r="C80" s="20">
        <v>1.1785000000000001</v>
      </c>
      <c r="D80" s="20">
        <f t="shared" si="32"/>
        <v>298.82150000000001</v>
      </c>
      <c r="E80" s="19">
        <v>0.5</v>
      </c>
      <c r="F80" s="19">
        <f t="shared" si="33"/>
        <v>4.3284918918918919E-2</v>
      </c>
      <c r="G80" s="19">
        <f t="shared" si="34"/>
        <v>155.8257081081081</v>
      </c>
      <c r="H80" s="19">
        <v>1.23</v>
      </c>
      <c r="I80" s="20">
        <v>34.5884</v>
      </c>
      <c r="J80" s="5">
        <f>1.714978+1.430677</f>
        <v>3.1456549999999996</v>
      </c>
      <c r="K80" s="19">
        <f t="shared" si="35"/>
        <v>2.24E-2</v>
      </c>
      <c r="L80" s="19">
        <f t="shared" si="36"/>
        <v>0.1</v>
      </c>
      <c r="M80" s="19">
        <f t="shared" si="30"/>
        <v>0.19924754697496314</v>
      </c>
      <c r="N80" s="19">
        <f t="shared" si="37"/>
        <v>0.19531000000000001</v>
      </c>
      <c r="P80" s="19">
        <f t="shared" si="38"/>
        <v>5.0000000000000001E-4</v>
      </c>
      <c r="Q80" s="19">
        <f t="shared" si="31"/>
        <v>4.3284918918918919E-2</v>
      </c>
      <c r="R80" s="19">
        <f t="shared" si="39"/>
        <v>247.61833069100976</v>
      </c>
      <c r="S80" s="19">
        <f t="shared" si="40"/>
        <v>276.35839641045504</v>
      </c>
      <c r="T80" s="19">
        <f t="shared" si="41"/>
        <v>1.5824846323230304</v>
      </c>
      <c r="U80" s="19">
        <f t="shared" si="42"/>
        <v>1.7409010083767953</v>
      </c>
      <c r="V80" s="19">
        <v>3885</v>
      </c>
      <c r="X80" s="19">
        <v>0.5</v>
      </c>
      <c r="Y80" s="19">
        <f t="shared" si="43"/>
        <v>0.29685814289497053</v>
      </c>
      <c r="AB80" s="19">
        <f>[1]!HeatTransferArea(K80,L80,0.36,P80)</f>
        <v>0.30265450173412117</v>
      </c>
      <c r="AC80" s="19">
        <f>[1]!Convection(K80,Q80,1000,9*10^-4,P80,0.6,0.36,7)</f>
        <v>21579.258236189115</v>
      </c>
      <c r="AD80" s="19">
        <f t="shared" si="44"/>
        <v>70.680510213088226</v>
      </c>
      <c r="AE80" s="19">
        <f t="shared" si="45"/>
        <v>4913.5532303719638</v>
      </c>
      <c r="AF80" s="19">
        <f>V80*Q80/(2*E80*R80*N80)</f>
        <v>3.4771254518890919</v>
      </c>
      <c r="AL80" s="19">
        <f>AC80*AB80/(R80*N80*F80)</f>
        <v>3119.8935080868555</v>
      </c>
      <c r="AM80" s="19">
        <f t="shared" si="46"/>
        <v>0.67694831258603605</v>
      </c>
      <c r="AP80" s="19">
        <f t="shared" si="47"/>
        <v>34.5884</v>
      </c>
      <c r="AQ80" s="19">
        <v>0.3256</v>
      </c>
      <c r="AT80" s="19">
        <f>AC80*AB80/(Q80*V80)</f>
        <v>38.837925004929751</v>
      </c>
      <c r="AU80" s="19">
        <f t="shared" si="48"/>
        <v>168.16191000000001</v>
      </c>
      <c r="AV80" s="19">
        <f t="shared" si="49"/>
        <v>53.975558402925977</v>
      </c>
      <c r="AW80" s="19">
        <f t="shared" si="50"/>
        <v>34.5884</v>
      </c>
      <c r="AX80" s="19">
        <f t="shared" si="51"/>
        <v>42.097019900521218</v>
      </c>
      <c r="AY80" s="19">
        <f t="shared" si="52"/>
        <v>42.707745846842286</v>
      </c>
      <c r="AZ80" s="19">
        <f t="shared" si="53"/>
        <v>3.1456549999999996</v>
      </c>
      <c r="BA80" s="19">
        <f t="shared" si="54"/>
        <v>198.17881093500003</v>
      </c>
      <c r="BB80" s="19">
        <f t="shared" si="55"/>
        <v>64.527020840436009</v>
      </c>
      <c r="BC80" s="19">
        <f t="shared" si="56"/>
        <v>266.11363831708854</v>
      </c>
      <c r="BD80" s="19">
        <f t="shared" si="57"/>
        <v>20.374790295039304</v>
      </c>
    </row>
    <row r="81" spans="3:56" x14ac:dyDescent="0.25">
      <c r="C81" s="20">
        <v>6.7000000000000004E-2</v>
      </c>
      <c r="D81" s="20">
        <f t="shared" si="32"/>
        <v>299.93299999999999</v>
      </c>
      <c r="E81" s="19">
        <v>0.5</v>
      </c>
      <c r="F81" s="19">
        <f t="shared" si="33"/>
        <v>4.3284918918918919E-2</v>
      </c>
      <c r="G81" s="19">
        <f t="shared" si="34"/>
        <v>155.8257081081081</v>
      </c>
      <c r="H81" s="19">
        <v>1.23</v>
      </c>
      <c r="I81" s="20">
        <v>38.758400000000002</v>
      </c>
      <c r="J81" s="5">
        <f>1.725808+1.449596</f>
        <v>3.1754040000000003</v>
      </c>
      <c r="K81" s="19">
        <f t="shared" si="35"/>
        <v>2.24E-2</v>
      </c>
      <c r="L81" s="19">
        <f t="shared" si="36"/>
        <v>0.1</v>
      </c>
      <c r="M81" s="19">
        <f t="shared" si="30"/>
        <v>0.19924754697496314</v>
      </c>
      <c r="N81" s="19">
        <f t="shared" si="37"/>
        <v>0.19531000000000001</v>
      </c>
      <c r="P81" s="19">
        <f t="shared" si="38"/>
        <v>5.0000000000000001E-4</v>
      </c>
      <c r="Q81" s="19">
        <f t="shared" si="31"/>
        <v>4.3284918918918919E-2</v>
      </c>
      <c r="R81" s="19">
        <f t="shared" si="39"/>
        <v>251.06182378530502</v>
      </c>
      <c r="S81" s="19">
        <f t="shared" si="40"/>
        <v>274.61861071199564</v>
      </c>
      <c r="T81" s="19">
        <f t="shared" si="41"/>
        <v>1.5103645792114548</v>
      </c>
      <c r="U81" s="19">
        <f t="shared" si="42"/>
        <v>1.6378199596804279</v>
      </c>
      <c r="V81" s="19">
        <v>3885</v>
      </c>
      <c r="X81" s="19">
        <v>0.5</v>
      </c>
      <c r="Y81" s="19">
        <f t="shared" si="43"/>
        <v>0.29685814289497053</v>
      </c>
      <c r="AB81" s="19">
        <f>[1]!HeatTransferArea(K81,L81,0.36,P81)</f>
        <v>0.30265450173412117</v>
      </c>
      <c r="AC81" s="19">
        <f>[1]!Convection(K81,Q81,1000,9*10^-4,P81,0.6,0.36,7)</f>
        <v>21579.258236189115</v>
      </c>
      <c r="AD81" s="19">
        <f t="shared" si="44"/>
        <v>70.680510213088226</v>
      </c>
      <c r="AE81" s="19">
        <f t="shared" si="45"/>
        <v>4913.5532303719638</v>
      </c>
      <c r="AF81" s="19">
        <f>V81*Q81/(2*E81*R81*N81)</f>
        <v>3.4294341808664717</v>
      </c>
      <c r="AL81" s="19">
        <f>AC81*AB81/(R81*N81*F81)</f>
        <v>3077.1019295503243</v>
      </c>
      <c r="AM81" s="19">
        <f t="shared" si="46"/>
        <v>4.090803729921149E-2</v>
      </c>
      <c r="AP81" s="19">
        <f t="shared" si="47"/>
        <v>38.758400000000002</v>
      </c>
      <c r="AQ81" s="19">
        <v>0.32429999999999998</v>
      </c>
      <c r="AT81" s="19">
        <f>AC81*AB81/(Q81*V81)</f>
        <v>38.837925004929751</v>
      </c>
      <c r="AU81" s="19">
        <f t="shared" si="48"/>
        <v>168.16191000000001</v>
      </c>
      <c r="AV81" s="19">
        <f t="shared" si="49"/>
        <v>53.63576085815987</v>
      </c>
      <c r="AW81" s="19">
        <f t="shared" si="50"/>
        <v>38.758400000000002</v>
      </c>
      <c r="AX81" s="19">
        <f t="shared" si="51"/>
        <v>40.155156525907891</v>
      </c>
      <c r="AY81" s="19">
        <f t="shared" si="52"/>
        <v>40.504776689610424</v>
      </c>
      <c r="AZ81" s="19">
        <f t="shared" si="53"/>
        <v>3.1754040000000003</v>
      </c>
      <c r="BA81" s="19">
        <f t="shared" si="54"/>
        <v>11.266847970000001</v>
      </c>
      <c r="BB81" s="19">
        <f t="shared" si="55"/>
        <v>3.6538387966709998</v>
      </c>
      <c r="BC81" s="19">
        <f t="shared" si="56"/>
        <v>253.98579243654456</v>
      </c>
      <c r="BD81" s="19">
        <f t="shared" si="57"/>
        <v>1.1583461601761844</v>
      </c>
    </row>
    <row r="82" spans="3:56" x14ac:dyDescent="0.25">
      <c r="C82" s="19">
        <v>15.4544</v>
      </c>
      <c r="D82" s="20">
        <f t="shared" si="32"/>
        <v>284.54559999999998</v>
      </c>
      <c r="E82" s="19">
        <v>0.25</v>
      </c>
      <c r="F82" s="19">
        <f t="shared" si="33"/>
        <v>5.2434576576576583E-3</v>
      </c>
      <c r="G82" s="19">
        <f t="shared" si="34"/>
        <v>18.87644756756757</v>
      </c>
      <c r="H82" s="19">
        <v>0.14899999999999999</v>
      </c>
      <c r="I82" s="19">
        <v>1.4930000000000001</v>
      </c>
      <c r="J82" s="20">
        <f>0.0042+0.0037</f>
        <v>7.9000000000000008E-3</v>
      </c>
      <c r="K82" s="19">
        <f t="shared" si="35"/>
        <v>2.24E-2</v>
      </c>
      <c r="L82" s="19">
        <f t="shared" si="36"/>
        <v>0.1</v>
      </c>
      <c r="M82" s="19">
        <f t="shared" ref="M82:M112" si="58">PI()*K82^2*L82*(1-0.36)*7900/4</f>
        <v>0.19924754697496314</v>
      </c>
      <c r="N82" s="19">
        <f t="shared" si="37"/>
        <v>0.19531000000000001</v>
      </c>
      <c r="P82" s="19">
        <f t="shared" si="38"/>
        <v>5.0000000000000001E-4</v>
      </c>
      <c r="Q82" s="19">
        <f t="shared" ref="Q82:Q112" si="59">F82</f>
        <v>5.2434576576576583E-3</v>
      </c>
      <c r="R82" s="19">
        <f t="shared" si="39"/>
        <v>283.74668562784791</v>
      </c>
      <c r="S82" s="19">
        <f t="shared" si="40"/>
        <v>293.40416284526077</v>
      </c>
      <c r="T82" s="19">
        <f t="shared" si="41"/>
        <v>2.0099849045363953</v>
      </c>
      <c r="U82" s="19">
        <f t="shared" si="42"/>
        <v>2.0401373715792488</v>
      </c>
      <c r="V82" s="19">
        <v>3885</v>
      </c>
      <c r="X82" s="19">
        <v>0.5</v>
      </c>
      <c r="Y82" s="19">
        <f t="shared" si="43"/>
        <v>3.5960864464512701E-2</v>
      </c>
      <c r="AB82" s="19">
        <f>[1]!HeatTransferArea(K82,L82,0.36,P82)</f>
        <v>0.30265450173412117</v>
      </c>
      <c r="AC82" s="19">
        <f>[1]!Convection(K82,Q82,1000,9*10^-4,P82,0.6,0.36,7)</f>
        <v>20062.03295058203</v>
      </c>
      <c r="AD82" s="19">
        <f t="shared" si="44"/>
        <v>8.562110586788739</v>
      </c>
      <c r="AE82" s="19">
        <f t="shared" si="45"/>
        <v>927.23065067837911</v>
      </c>
      <c r="AF82" s="19">
        <f>V82*Q82/(2*E82*R82*N82)</f>
        <v>0.7351627721692312</v>
      </c>
      <c r="AL82" s="19">
        <f>AC82*AB82/(R82*N82*F82)</f>
        <v>20895.320397474941</v>
      </c>
      <c r="AM82" s="19">
        <f t="shared" si="46"/>
        <v>7.5751761696502387</v>
      </c>
      <c r="AP82" s="19">
        <f t="shared" si="47"/>
        <v>1.4930000000000001</v>
      </c>
      <c r="AQ82" s="19">
        <v>0.9829</v>
      </c>
      <c r="AT82" s="19">
        <f>AC82*AB82/(Q82*V82)</f>
        <v>298.06658306176899</v>
      </c>
      <c r="AU82" s="19">
        <f t="shared" si="48"/>
        <v>20.370833000000001</v>
      </c>
      <c r="AV82" s="19">
        <f t="shared" si="49"/>
        <v>28.652383522653942</v>
      </c>
      <c r="AW82" s="19">
        <f t="shared" si="50"/>
        <v>1.4930000000000001</v>
      </c>
      <c r="AX82" s="19">
        <f t="shared" si="51"/>
        <v>28.265371470641512</v>
      </c>
      <c r="AY82" s="19">
        <f t="shared" si="52"/>
        <v>28.795429179760884</v>
      </c>
      <c r="AZ82" s="19">
        <f t="shared" si="53"/>
        <v>7.9000000000000008E-3</v>
      </c>
      <c r="BA82" s="19">
        <f t="shared" si="54"/>
        <v>314.8190015152</v>
      </c>
      <c r="BB82" s="19">
        <f t="shared" si="55"/>
        <v>309.43559658929007</v>
      </c>
      <c r="BC82" s="19">
        <f t="shared" si="56"/>
        <v>40.945066822831855</v>
      </c>
      <c r="BD82" s="19">
        <f t="shared" si="57"/>
        <v>50.420578400503665</v>
      </c>
    </row>
    <row r="83" spans="3:56" x14ac:dyDescent="0.25">
      <c r="C83" s="19">
        <v>4.0800000000000003E-2</v>
      </c>
      <c r="D83" s="20">
        <f t="shared" si="32"/>
        <v>299.95920000000001</v>
      </c>
      <c r="E83" s="19">
        <v>0.25</v>
      </c>
      <c r="F83" s="19">
        <f t="shared" si="33"/>
        <v>5.2434576576576583E-3</v>
      </c>
      <c r="G83" s="19">
        <f t="shared" si="34"/>
        <v>18.87644756756757</v>
      </c>
      <c r="H83" s="19">
        <v>0.14899999999999999</v>
      </c>
      <c r="I83" s="19">
        <v>2.9887000000000001</v>
      </c>
      <c r="J83" s="20">
        <f>0.0038+0.0034</f>
        <v>7.1999999999999998E-3</v>
      </c>
      <c r="K83" s="19">
        <f t="shared" si="35"/>
        <v>2.24E-2</v>
      </c>
      <c r="L83" s="19">
        <f t="shared" si="36"/>
        <v>0.1</v>
      </c>
      <c r="M83" s="19">
        <f t="shared" si="58"/>
        <v>0.19924754697496314</v>
      </c>
      <c r="N83" s="19">
        <f t="shared" si="37"/>
        <v>0.19531000000000001</v>
      </c>
      <c r="P83" s="19">
        <f t="shared" si="38"/>
        <v>5.0000000000000001E-4</v>
      </c>
      <c r="Q83" s="19">
        <f t="shared" si="59"/>
        <v>5.2434576576576583E-3</v>
      </c>
      <c r="R83" s="19">
        <f t="shared" si="39"/>
        <v>251.16507355496287</v>
      </c>
      <c r="S83" s="19">
        <f t="shared" si="40"/>
        <v>274.57688177919044</v>
      </c>
      <c r="T83" s="19">
        <f t="shared" si="41"/>
        <v>1.5086309841353795</v>
      </c>
      <c r="U83" s="19">
        <f t="shared" si="42"/>
        <v>1.635209688786972</v>
      </c>
      <c r="V83" s="19">
        <v>3885</v>
      </c>
      <c r="X83" s="19">
        <v>0.5</v>
      </c>
      <c r="Y83" s="19">
        <f t="shared" si="43"/>
        <v>3.5960864464512701E-2</v>
      </c>
      <c r="AB83" s="19">
        <f>[1]!HeatTransferArea(K83,L83,0.36,P83)</f>
        <v>0.30265450173412117</v>
      </c>
      <c r="AC83" s="19">
        <f>[1]!Convection(K83,Q83,1000,9*10^-4,P83,0.6,0.36,7)</f>
        <v>20062.03295058203</v>
      </c>
      <c r="AD83" s="19">
        <f t="shared" si="44"/>
        <v>8.562110586788739</v>
      </c>
      <c r="AE83" s="19">
        <f t="shared" si="45"/>
        <v>927.23065067837911</v>
      </c>
      <c r="AF83" s="19">
        <f>V83*Q83/(2*E83*R83*N83)</f>
        <v>0.83052948822660133</v>
      </c>
      <c r="AL83" s="19">
        <f>AC83*AB83/(R83*N83*F83)</f>
        <v>23605.901186806655</v>
      </c>
      <c r="AM83" s="19">
        <f t="shared" si="46"/>
        <v>2.4950928483224787E-2</v>
      </c>
      <c r="AP83" s="19">
        <f t="shared" si="47"/>
        <v>2.9887000000000001</v>
      </c>
      <c r="AQ83" s="19">
        <v>0.98040000000000005</v>
      </c>
      <c r="AT83" s="19">
        <f>AC83*AB83/(Q83*V83)</f>
        <v>298.06658306176899</v>
      </c>
      <c r="AU83" s="19">
        <f t="shared" si="48"/>
        <v>20.370833000000001</v>
      </c>
      <c r="AV83" s="19">
        <f t="shared" si="49"/>
        <v>26.813805390146843</v>
      </c>
      <c r="AW83" s="19">
        <f t="shared" si="50"/>
        <v>2.9887000000000001</v>
      </c>
      <c r="AX83" s="19">
        <f t="shared" si="51"/>
        <v>20.053823471932485</v>
      </c>
      <c r="AY83" s="19">
        <f t="shared" si="52"/>
        <v>20.226068807075887</v>
      </c>
      <c r="AZ83" s="19">
        <f t="shared" si="53"/>
        <v>7.1999999999999998E-3</v>
      </c>
      <c r="BA83" s="19">
        <f t="shared" si="54"/>
        <v>0.83112998640000013</v>
      </c>
      <c r="BB83" s="19">
        <f t="shared" si="55"/>
        <v>0.81483983866656018</v>
      </c>
      <c r="BC83" s="19">
        <f t="shared" si="56"/>
        <v>30.732069836447469</v>
      </c>
      <c r="BD83" s="19">
        <f t="shared" si="57"/>
        <v>0.13311157979219831</v>
      </c>
    </row>
    <row r="84" spans="3:56" x14ac:dyDescent="0.25">
      <c r="C84" s="19">
        <v>18.781700000000001</v>
      </c>
      <c r="D84" s="20">
        <f t="shared" si="32"/>
        <v>281.2183</v>
      </c>
      <c r="E84" s="19">
        <v>0.25</v>
      </c>
      <c r="F84" s="19">
        <f t="shared" si="33"/>
        <v>7.882781981981982E-3</v>
      </c>
      <c r="G84" s="19">
        <f t="shared" si="34"/>
        <v>28.378015135135136</v>
      </c>
      <c r="H84" s="19">
        <v>0.224</v>
      </c>
      <c r="I84" s="19">
        <v>2</v>
      </c>
      <c r="J84" s="20">
        <f>0.0115+0.0099</f>
        <v>2.1400000000000002E-2</v>
      </c>
      <c r="K84" s="19">
        <f t="shared" si="35"/>
        <v>2.24E-2</v>
      </c>
      <c r="L84" s="19">
        <f t="shared" si="36"/>
        <v>0.1</v>
      </c>
      <c r="M84" s="19">
        <f t="shared" si="58"/>
        <v>0.19924754697496314</v>
      </c>
      <c r="N84" s="19">
        <f t="shared" si="37"/>
        <v>0.19531000000000001</v>
      </c>
      <c r="P84" s="19">
        <f t="shared" si="38"/>
        <v>5.0000000000000001E-4</v>
      </c>
      <c r="Q84" s="19">
        <f t="shared" si="59"/>
        <v>7.882781981981982E-3</v>
      </c>
      <c r="R84" s="19">
        <f t="shared" si="39"/>
        <v>294.41537746600807</v>
      </c>
      <c r="S84" s="19">
        <f t="shared" si="40"/>
        <v>295.96395576908799</v>
      </c>
      <c r="T84" s="19">
        <f t="shared" si="41"/>
        <v>1.9488656098765205</v>
      </c>
      <c r="U84" s="19">
        <f t="shared" si="42"/>
        <v>1.9354817452715452</v>
      </c>
      <c r="V84" s="19">
        <v>3885</v>
      </c>
      <c r="X84" s="19">
        <v>0.5</v>
      </c>
      <c r="Y84" s="19">
        <f t="shared" si="43"/>
        <v>5.4061970738596268E-2</v>
      </c>
      <c r="AB84" s="19">
        <f>[1]!HeatTransferArea(K84,L84,0.36,P84)</f>
        <v>0.30265450173412117</v>
      </c>
      <c r="AC84" s="19">
        <f>[1]!Convection(K84,Q84,1000,9*10^-4,P84,0.6,0.36,7)</f>
        <v>20227.030211143698</v>
      </c>
      <c r="AD84" s="19">
        <f t="shared" si="44"/>
        <v>12.871897794903875</v>
      </c>
      <c r="AE84" s="19">
        <f t="shared" si="45"/>
        <v>1279.5774023589292</v>
      </c>
      <c r="AF84" s="19">
        <f>V84*Q84/(2*E84*R84*N84)</f>
        <v>1.0651617544542382</v>
      </c>
      <c r="AL84" s="19">
        <f>AC84*AB84/(R84*N84*F84)</f>
        <v>13505.627780820556</v>
      </c>
      <c r="AM84" s="19">
        <f t="shared" si="46"/>
        <v>9.703888990885293</v>
      </c>
      <c r="AP84" s="19">
        <f t="shared" si="47"/>
        <v>2</v>
      </c>
      <c r="AQ84" s="19">
        <v>0.9123</v>
      </c>
      <c r="AT84" s="19">
        <f>AC84*AB84/(Q84*V84)</f>
        <v>199.89812604669785</v>
      </c>
      <c r="AU84" s="19">
        <f t="shared" si="48"/>
        <v>30.624607999999998</v>
      </c>
      <c r="AV84" s="19">
        <f t="shared" si="49"/>
        <v>28.90236010063029</v>
      </c>
      <c r="AW84" s="19">
        <f t="shared" si="50"/>
        <v>2</v>
      </c>
      <c r="AX84" s="19">
        <f t="shared" si="51"/>
        <v>27.823647202986123</v>
      </c>
      <c r="AY84" s="19">
        <f t="shared" si="52"/>
        <v>28.163407822192831</v>
      </c>
      <c r="AZ84" s="19">
        <f t="shared" si="53"/>
        <v>2.1400000000000002E-2</v>
      </c>
      <c r="BA84" s="19">
        <f t="shared" si="54"/>
        <v>575.18220007360003</v>
      </c>
      <c r="BB84" s="19">
        <f t="shared" si="55"/>
        <v>524.73872112714525</v>
      </c>
      <c r="BC84" s="19">
        <f t="shared" si="56"/>
        <v>59.683245347149366</v>
      </c>
      <c r="BD84" s="19">
        <f t="shared" si="57"/>
        <v>84.560853224927399</v>
      </c>
    </row>
    <row r="85" spans="3:56" x14ac:dyDescent="0.25">
      <c r="C85" s="19">
        <v>5.6099999999999997E-2</v>
      </c>
      <c r="D85" s="20">
        <f t="shared" si="32"/>
        <v>299.94389999999999</v>
      </c>
      <c r="E85" s="19">
        <v>0.25</v>
      </c>
      <c r="F85" s="19">
        <f t="shared" si="33"/>
        <v>7.882781981981982E-3</v>
      </c>
      <c r="G85" s="19">
        <f t="shared" si="34"/>
        <v>28.378015135135136</v>
      </c>
      <c r="H85" s="19">
        <v>0.224</v>
      </c>
      <c r="I85" s="19">
        <v>4.6181999999999999</v>
      </c>
      <c r="J85" s="20">
        <f>0.0092+0.0084</f>
        <v>1.7599999999999998E-2</v>
      </c>
      <c r="K85" s="19">
        <f t="shared" si="35"/>
        <v>2.24E-2</v>
      </c>
      <c r="L85" s="19">
        <f t="shared" si="36"/>
        <v>0.1</v>
      </c>
      <c r="M85" s="19">
        <f t="shared" si="58"/>
        <v>0.19924754697496314</v>
      </c>
      <c r="N85" s="19">
        <f t="shared" si="37"/>
        <v>0.19531000000000001</v>
      </c>
      <c r="P85" s="19">
        <f t="shared" si="38"/>
        <v>5.0000000000000001E-4</v>
      </c>
      <c r="Q85" s="19">
        <f t="shared" si="59"/>
        <v>7.882781981981982E-3</v>
      </c>
      <c r="R85" s="19">
        <f t="shared" si="39"/>
        <v>251.10464969743043</v>
      </c>
      <c r="S85" s="19">
        <f t="shared" si="40"/>
        <v>274.60125422526426</v>
      </c>
      <c r="T85" s="19">
        <f t="shared" si="41"/>
        <v>1.5096435172963538</v>
      </c>
      <c r="U85" s="19">
        <f t="shared" si="42"/>
        <v>1.6367350338653068</v>
      </c>
      <c r="V85" s="19">
        <v>3885</v>
      </c>
      <c r="X85" s="19">
        <v>0.5</v>
      </c>
      <c r="Y85" s="19">
        <f t="shared" si="43"/>
        <v>5.4061970738596268E-2</v>
      </c>
      <c r="AB85" s="19">
        <f>[1]!HeatTransferArea(K85,L85,0.36,P85)</f>
        <v>0.30265450173412117</v>
      </c>
      <c r="AC85" s="19">
        <f>[1]!Convection(K85,Q85,1000,9*10^-4,P85,0.6,0.36,7)</f>
        <v>20227.030211143698</v>
      </c>
      <c r="AD85" s="19">
        <f t="shared" si="44"/>
        <v>12.871897794903875</v>
      </c>
      <c r="AE85" s="19">
        <f t="shared" si="45"/>
        <v>1279.5774023589292</v>
      </c>
      <c r="AF85" s="19">
        <f>V85*Q85/(2*E85*R85*N85)</f>
        <v>1.2488816928634081</v>
      </c>
      <c r="AL85" s="19">
        <f>AC85*AB85/(R85*N85*F85)</f>
        <v>15835.089098497001</v>
      </c>
      <c r="AM85" s="19">
        <f t="shared" si="46"/>
        <v>3.427555397742936E-2</v>
      </c>
      <c r="AP85" s="19">
        <f t="shared" si="47"/>
        <v>4.6181999999999999</v>
      </c>
      <c r="AQ85" s="19">
        <v>0.8679</v>
      </c>
      <c r="AT85" s="19">
        <f>AC85*AB85/(Q85*V85)</f>
        <v>199.89812604669785</v>
      </c>
      <c r="AU85" s="19">
        <f t="shared" si="48"/>
        <v>30.624607999999998</v>
      </c>
      <c r="AV85" s="19">
        <f t="shared" si="49"/>
        <v>26.816185481368183</v>
      </c>
      <c r="AW85" s="19">
        <f t="shared" si="50"/>
        <v>4.6181999999999999</v>
      </c>
      <c r="AX85" s="19">
        <f t="shared" si="51"/>
        <v>20.06770100739795</v>
      </c>
      <c r="AY85" s="19">
        <f t="shared" si="52"/>
        <v>20.241440285282042</v>
      </c>
      <c r="AZ85" s="19">
        <f t="shared" si="53"/>
        <v>1.7599999999999998E-2</v>
      </c>
      <c r="BA85" s="19">
        <f t="shared" si="54"/>
        <v>1.7180405087999999</v>
      </c>
      <c r="BB85" s="19">
        <f t="shared" si="55"/>
        <v>1.4910873575875199</v>
      </c>
      <c r="BC85" s="19">
        <f t="shared" si="56"/>
        <v>46.232240936942055</v>
      </c>
      <c r="BD85" s="19">
        <f t="shared" si="57"/>
        <v>0.25257904587542268</v>
      </c>
    </row>
    <row r="86" spans="3:56" x14ac:dyDescent="0.25">
      <c r="C86" s="19">
        <v>21.823399999999999</v>
      </c>
      <c r="D86" s="20">
        <f t="shared" si="32"/>
        <v>278.17660000000001</v>
      </c>
      <c r="E86" s="19">
        <v>0.25</v>
      </c>
      <c r="F86" s="19">
        <f t="shared" si="33"/>
        <v>1.0522106306306307E-2</v>
      </c>
      <c r="G86" s="19">
        <f t="shared" si="34"/>
        <v>37.879582702702706</v>
      </c>
      <c r="H86" s="19">
        <v>0.29899999999999999</v>
      </c>
      <c r="I86" s="19">
        <v>2.0366</v>
      </c>
      <c r="J86" s="20">
        <f>0.025+0.0211</f>
        <v>4.6100000000000002E-2</v>
      </c>
      <c r="K86" s="19">
        <f t="shared" si="35"/>
        <v>2.24E-2</v>
      </c>
      <c r="L86" s="19">
        <f t="shared" si="36"/>
        <v>0.1</v>
      </c>
      <c r="M86" s="19">
        <f t="shared" si="58"/>
        <v>0.19924754697496314</v>
      </c>
      <c r="N86" s="19">
        <f t="shared" si="37"/>
        <v>0.19531000000000001</v>
      </c>
      <c r="P86" s="19">
        <f t="shared" si="38"/>
        <v>5.0000000000000001E-4</v>
      </c>
      <c r="Q86" s="19">
        <f t="shared" si="59"/>
        <v>1.0522106306306307E-2</v>
      </c>
      <c r="R86" s="19">
        <f t="shared" si="39"/>
        <v>301.08655517734587</v>
      </c>
      <c r="S86" s="19">
        <f t="shared" si="40"/>
        <v>297.83664624583457</v>
      </c>
      <c r="T86" s="19">
        <f t="shared" si="41"/>
        <v>1.8523777567970683</v>
      </c>
      <c r="U86" s="19">
        <f t="shared" si="42"/>
        <v>1.8181842259707537</v>
      </c>
      <c r="V86" s="19">
        <v>3885</v>
      </c>
      <c r="X86" s="19">
        <v>0.5</v>
      </c>
      <c r="Y86" s="19">
        <f t="shared" si="43"/>
        <v>7.2163077012679835E-2</v>
      </c>
      <c r="AB86" s="19">
        <f>[1]!HeatTransferArea(K86,L86,0.36,P86)</f>
        <v>0.30265450173412117</v>
      </c>
      <c r="AC86" s="19">
        <f>[1]!Convection(K86,Q86,1000,9*10^-4,P86,0.6,0.36,7)</f>
        <v>20370.88891475011</v>
      </c>
      <c r="AD86" s="19">
        <f t="shared" si="44"/>
        <v>17.181685003019009</v>
      </c>
      <c r="AE86" s="19">
        <f t="shared" si="45"/>
        <v>1607.4995722362653</v>
      </c>
      <c r="AF86" s="19">
        <f>V86*Q86/(2*E86*R86*N86)</f>
        <v>1.3902978821270728</v>
      </c>
      <c r="AL86" s="19">
        <f>AC86*AB86/(R86*N86*F86)</f>
        <v>9964.1117710407834</v>
      </c>
      <c r="AM86" s="19">
        <f t="shared" si="46"/>
        <v>12.00285410481338</v>
      </c>
      <c r="AP86" s="19">
        <f t="shared" si="47"/>
        <v>2.0366</v>
      </c>
      <c r="AQ86" s="19">
        <v>0.71160000000000001</v>
      </c>
      <c r="AT86" s="19">
        <f>AC86*AB86/(Q86*V86)</f>
        <v>150.82155364058374</v>
      </c>
      <c r="AU86" s="19">
        <f t="shared" si="48"/>
        <v>40.878382999999999</v>
      </c>
      <c r="AV86" s="19">
        <f t="shared" si="49"/>
        <v>29.085237689136978</v>
      </c>
      <c r="AW86" s="19">
        <f t="shared" si="50"/>
        <v>2.0366</v>
      </c>
      <c r="AX86" s="19">
        <f t="shared" si="51"/>
        <v>26.729678621130844</v>
      </c>
      <c r="AY86" s="19">
        <f t="shared" si="52"/>
        <v>26.938423673256551</v>
      </c>
      <c r="AZ86" s="19">
        <f t="shared" si="53"/>
        <v>4.6100000000000002E-2</v>
      </c>
      <c r="BA86" s="19">
        <f t="shared" si="54"/>
        <v>892.10530356219999</v>
      </c>
      <c r="BB86" s="19">
        <f t="shared" si="55"/>
        <v>634.82213401486149</v>
      </c>
      <c r="BC86" s="19">
        <f t="shared" si="56"/>
        <v>75.722207403031405</v>
      </c>
      <c r="BD86" s="19">
        <f t="shared" si="57"/>
        <v>123.43581085578809</v>
      </c>
    </row>
    <row r="87" spans="3:56" x14ac:dyDescent="0.25">
      <c r="C87" s="19">
        <v>13.037000000000001</v>
      </c>
      <c r="D87" s="20">
        <f t="shared" si="32"/>
        <v>286.96300000000002</v>
      </c>
      <c r="E87" s="19">
        <v>0.25</v>
      </c>
      <c r="F87" s="19">
        <f t="shared" si="33"/>
        <v>1.0522106306306307E-2</v>
      </c>
      <c r="G87" s="19">
        <f t="shared" si="34"/>
        <v>37.879582702702706</v>
      </c>
      <c r="H87" s="19">
        <v>0.29899999999999999</v>
      </c>
      <c r="I87" s="19">
        <v>4.0423999999999998</v>
      </c>
      <c r="J87" s="20">
        <f>0.021+0.0179</f>
        <v>3.8900000000000004E-2</v>
      </c>
      <c r="K87" s="19">
        <f t="shared" si="35"/>
        <v>2.24E-2</v>
      </c>
      <c r="L87" s="19">
        <f t="shared" si="36"/>
        <v>0.1</v>
      </c>
      <c r="M87" s="19">
        <f t="shared" si="58"/>
        <v>0.19924754697496314</v>
      </c>
      <c r="N87" s="19">
        <f t="shared" si="37"/>
        <v>0.19531000000000001</v>
      </c>
      <c r="P87" s="19">
        <f t="shared" si="38"/>
        <v>5.0000000000000001E-4</v>
      </c>
      <c r="Q87" s="19">
        <f t="shared" si="59"/>
        <v>1.0522106306306307E-2</v>
      </c>
      <c r="R87" s="19">
        <f t="shared" si="39"/>
        <v>274.42597826011479</v>
      </c>
      <c r="S87" s="19">
        <f t="shared" si="40"/>
        <v>291.20934108712913</v>
      </c>
      <c r="T87" s="19">
        <f t="shared" si="41"/>
        <v>2.0176723779659369</v>
      </c>
      <c r="U87" s="19">
        <f t="shared" si="42"/>
        <v>2.0896705490720251</v>
      </c>
      <c r="V87" s="19">
        <v>3885</v>
      </c>
      <c r="X87" s="19">
        <v>0.5</v>
      </c>
      <c r="Y87" s="19">
        <f t="shared" si="43"/>
        <v>7.2163077012679835E-2</v>
      </c>
      <c r="AB87" s="19">
        <f>[1]!HeatTransferArea(K87,L87,0.36,P87)</f>
        <v>0.30265450173412117</v>
      </c>
      <c r="AC87" s="19">
        <f>[1]!Convection(K87,Q87,1000,9*10^-4,P87,0.6,0.36,7)</f>
        <v>20370.88891475011</v>
      </c>
      <c r="AD87" s="19">
        <f t="shared" si="44"/>
        <v>17.181685003019009</v>
      </c>
      <c r="AE87" s="19">
        <f t="shared" si="45"/>
        <v>1607.4995722362653</v>
      </c>
      <c r="AF87" s="19">
        <f>V87*Q87/(2*E87*R87*N87)</f>
        <v>1.5253657931875158</v>
      </c>
      <c r="AL87" s="19">
        <f>AC87*AB87/(R87*N87*F87)</f>
        <v>10932.12861102058</v>
      </c>
      <c r="AM87" s="19">
        <f t="shared" si="46"/>
        <v>6.2387824749645029</v>
      </c>
      <c r="AP87" s="19">
        <f t="shared" si="47"/>
        <v>4.0423999999999998</v>
      </c>
      <c r="AQ87" s="19">
        <v>0.69640000000000002</v>
      </c>
      <c r="AT87" s="19">
        <f>AC87*AB87/(Q87*V87)</f>
        <v>150.82155364058374</v>
      </c>
      <c r="AU87" s="19">
        <f t="shared" si="48"/>
        <v>40.878382999999999</v>
      </c>
      <c r="AV87" s="19">
        <f t="shared" si="49"/>
        <v>28.438048203863598</v>
      </c>
      <c r="AW87" s="19">
        <f t="shared" si="50"/>
        <v>4.0423999999999998</v>
      </c>
      <c r="AX87" s="19">
        <f t="shared" si="51"/>
        <v>28.000612518745992</v>
      </c>
      <c r="AY87" s="19">
        <f t="shared" si="52"/>
        <v>28.689332172099704</v>
      </c>
      <c r="AZ87" s="19">
        <f t="shared" si="53"/>
        <v>3.8900000000000004E-2</v>
      </c>
      <c r="BA87" s="19">
        <f t="shared" si="54"/>
        <v>532.93147917099998</v>
      </c>
      <c r="BB87" s="19">
        <f t="shared" si="55"/>
        <v>371.13348209468438</v>
      </c>
      <c r="BC87" s="19">
        <f t="shared" si="56"/>
        <v>82.479184235012326</v>
      </c>
      <c r="BD87" s="19">
        <f t="shared" si="57"/>
        <v>73.738861319817701</v>
      </c>
    </row>
    <row r="88" spans="3:56" x14ac:dyDescent="0.25">
      <c r="C88" s="19">
        <v>6.4399999999999999E-2</v>
      </c>
      <c r="D88" s="20">
        <f t="shared" si="32"/>
        <v>299.93560000000002</v>
      </c>
      <c r="E88" s="19">
        <v>0.25</v>
      </c>
      <c r="F88" s="19">
        <f t="shared" si="33"/>
        <v>1.0522106306306307E-2</v>
      </c>
      <c r="G88" s="19">
        <f t="shared" si="34"/>
        <v>37.879582702702706</v>
      </c>
      <c r="H88" s="19">
        <v>0.29899999999999999</v>
      </c>
      <c r="I88" s="19">
        <v>5.7461000000000002</v>
      </c>
      <c r="J88" s="20">
        <f>0.018+0.016</f>
        <v>3.4000000000000002E-2</v>
      </c>
      <c r="K88" s="19">
        <f t="shared" si="35"/>
        <v>2.24E-2</v>
      </c>
      <c r="L88" s="19">
        <f t="shared" si="36"/>
        <v>0.1</v>
      </c>
      <c r="M88" s="19">
        <f t="shared" si="58"/>
        <v>0.19924754697496314</v>
      </c>
      <c r="N88" s="19">
        <f t="shared" si="37"/>
        <v>0.19531000000000001</v>
      </c>
      <c r="P88" s="19">
        <f t="shared" si="38"/>
        <v>5.0000000000000001E-4</v>
      </c>
      <c r="Q88" s="19">
        <f t="shared" si="59"/>
        <v>1.0522106306306307E-2</v>
      </c>
      <c r="R88" s="19">
        <f t="shared" si="39"/>
        <v>251.07202244363725</v>
      </c>
      <c r="S88" s="19">
        <f t="shared" si="40"/>
        <v>274.61447115322972</v>
      </c>
      <c r="T88" s="19">
        <f t="shared" si="41"/>
        <v>1.5101926044007996</v>
      </c>
      <c r="U88" s="19">
        <f t="shared" si="42"/>
        <v>1.6375613028287717</v>
      </c>
      <c r="V88" s="19">
        <v>3885</v>
      </c>
      <c r="X88" s="19">
        <v>0.5</v>
      </c>
      <c r="Y88" s="19">
        <f t="shared" si="43"/>
        <v>7.2163077012679835E-2</v>
      </c>
      <c r="AB88" s="19">
        <f>[1]!HeatTransferArea(K88,L88,0.36,P88)</f>
        <v>0.30265450173412117</v>
      </c>
      <c r="AC88" s="19">
        <f>[1]!Convection(K88,Q88,1000,9*10^-4,P88,0.6,0.36,7)</f>
        <v>20370.88891475011</v>
      </c>
      <c r="AD88" s="19">
        <f t="shared" si="44"/>
        <v>17.181685003019009</v>
      </c>
      <c r="AE88" s="19">
        <f t="shared" si="45"/>
        <v>1607.4995722362653</v>
      </c>
      <c r="AF88" s="19">
        <f>V88*Q88/(2*E88*R88*N88)</f>
        <v>1.6672506794100119</v>
      </c>
      <c r="AL88" s="19">
        <f>AC88*AB88/(R88*N88*F88)</f>
        <v>11949.001961053589</v>
      </c>
      <c r="AM88" s="19">
        <f t="shared" si="46"/>
        <v>3.9326772004659331E-2</v>
      </c>
      <c r="AP88" s="19">
        <f t="shared" si="47"/>
        <v>5.7461000000000002</v>
      </c>
      <c r="AQ88" s="19">
        <v>0.65659999999999996</v>
      </c>
      <c r="AT88" s="19">
        <f>AC88*AB88/(Q88*V88)</f>
        <v>150.82155364058374</v>
      </c>
      <c r="AU88" s="19">
        <f t="shared" si="48"/>
        <v>40.878382999999999</v>
      </c>
      <c r="AV88" s="19">
        <f t="shared" si="49"/>
        <v>26.817476180468649</v>
      </c>
      <c r="AW88" s="19">
        <f t="shared" si="50"/>
        <v>5.7461000000000002</v>
      </c>
      <c r="AX88" s="19">
        <f t="shared" si="51"/>
        <v>20.075222925295733</v>
      </c>
      <c r="AY88" s="19">
        <f t="shared" si="52"/>
        <v>20.249777098219177</v>
      </c>
      <c r="AZ88" s="19">
        <f t="shared" si="53"/>
        <v>3.4000000000000002E-2</v>
      </c>
      <c r="BA88" s="19">
        <f t="shared" si="54"/>
        <v>2.6325678652</v>
      </c>
      <c r="BB88" s="19">
        <f t="shared" si="55"/>
        <v>1.7285440602903199</v>
      </c>
      <c r="BC88" s="19">
        <f t="shared" si="56"/>
        <v>61.734231686463374</v>
      </c>
      <c r="BD88" s="19">
        <f t="shared" si="57"/>
        <v>0.36425425090099406</v>
      </c>
    </row>
    <row r="89" spans="3:56" x14ac:dyDescent="0.25">
      <c r="C89" s="19">
        <v>22.929300000000001</v>
      </c>
      <c r="D89" s="20">
        <f t="shared" si="32"/>
        <v>277.07069999999999</v>
      </c>
      <c r="E89" s="19">
        <v>0.25</v>
      </c>
      <c r="F89" s="19">
        <f t="shared" si="33"/>
        <v>1.4428306306306307E-2</v>
      </c>
      <c r="G89" s="19">
        <f t="shared" si="34"/>
        <v>51.941902702702706</v>
      </c>
      <c r="H89" s="19">
        <v>0.41</v>
      </c>
      <c r="I89" s="19">
        <v>2.6143999999999998</v>
      </c>
      <c r="J89" s="22">
        <f>0.0416+0.0369</f>
        <v>7.85E-2</v>
      </c>
      <c r="K89" s="19">
        <f t="shared" si="35"/>
        <v>2.24E-2</v>
      </c>
      <c r="L89" s="19">
        <f t="shared" si="36"/>
        <v>0.1</v>
      </c>
      <c r="M89" s="19">
        <f t="shared" si="58"/>
        <v>0.19924754697496314</v>
      </c>
      <c r="N89" s="19">
        <f t="shared" si="37"/>
        <v>0.19531000000000001</v>
      </c>
      <c r="P89" s="19">
        <f t="shared" si="38"/>
        <v>5.0000000000000001E-4</v>
      </c>
      <c r="Q89" s="19">
        <f t="shared" si="59"/>
        <v>1.4428306306306307E-2</v>
      </c>
      <c r="R89" s="19">
        <f t="shared" si="39"/>
        <v>302.72629557177424</v>
      </c>
      <c r="S89" s="19">
        <f t="shared" si="40"/>
        <v>298.40685669555478</v>
      </c>
      <c r="T89" s="19">
        <f t="shared" si="41"/>
        <v>1.8107010844250908</v>
      </c>
      <c r="U89" s="19">
        <f t="shared" si="42"/>
        <v>1.773508242183425</v>
      </c>
      <c r="V89" s="19">
        <v>3885</v>
      </c>
      <c r="X89" s="19">
        <v>0.5</v>
      </c>
      <c r="Y89" s="19">
        <f t="shared" si="43"/>
        <v>9.895271429832353E-2</v>
      </c>
      <c r="AB89" s="19">
        <f>[1]!HeatTransferArea(K89,L89,0.36,P89)</f>
        <v>0.30265450173412117</v>
      </c>
      <c r="AC89" s="19">
        <f>[1]!Convection(K89,Q89,1000,9*10^-4,P89,0.6,0.36,7)</f>
        <v>20559.471958884773</v>
      </c>
      <c r="AD89" s="19">
        <f t="shared" si="44"/>
        <v>23.560170071029415</v>
      </c>
      <c r="AE89" s="19">
        <f t="shared" si="45"/>
        <v>2062.8605667868151</v>
      </c>
      <c r="AF89" s="19">
        <f>V89*Q89/(2*E89*R89*N89)</f>
        <v>1.8961022164125436</v>
      </c>
      <c r="AL89" s="19">
        <f>AC89*AB89/(R89*N89*F89)</f>
        <v>7294.0563503853273</v>
      </c>
      <c r="AM89" s="19">
        <f t="shared" si="46"/>
        <v>12.92878118895629</v>
      </c>
      <c r="AP89" s="19">
        <f t="shared" si="47"/>
        <v>2.6143999999999998</v>
      </c>
      <c r="AQ89" s="19">
        <v>0.52010000000000001</v>
      </c>
      <c r="AT89" s="19">
        <f>AC89*AB89/(Q89*V89)</f>
        <v>111.0076010964595</v>
      </c>
      <c r="AU89" s="19">
        <f t="shared" si="48"/>
        <v>56.05397</v>
      </c>
      <c r="AV89" s="19">
        <f t="shared" si="49"/>
        <v>29.140921590604403</v>
      </c>
      <c r="AW89" s="19">
        <f t="shared" si="50"/>
        <v>2.6143999999999998</v>
      </c>
      <c r="AX89" s="19">
        <f t="shared" si="51"/>
        <v>26.214878328182088</v>
      </c>
      <c r="AY89" s="19">
        <f t="shared" si="52"/>
        <v>26.382749162626968</v>
      </c>
      <c r="AZ89" s="19">
        <f t="shared" si="53"/>
        <v>7.85E-2</v>
      </c>
      <c r="BA89" s="19">
        <f t="shared" si="54"/>
        <v>1285.278294321</v>
      </c>
      <c r="BB89" s="19">
        <f t="shared" si="55"/>
        <v>668.47324087635207</v>
      </c>
      <c r="BC89" s="19">
        <f t="shared" si="56"/>
        <v>101.49698426533151</v>
      </c>
      <c r="BD89" s="19">
        <f t="shared" si="57"/>
        <v>166.42883224405995</v>
      </c>
    </row>
    <row r="90" spans="3:56" x14ac:dyDescent="0.25">
      <c r="C90" s="19">
        <v>16.448899999999998</v>
      </c>
      <c r="D90" s="20">
        <f t="shared" si="32"/>
        <v>283.55110000000002</v>
      </c>
      <c r="E90" s="19">
        <v>0.25</v>
      </c>
      <c r="F90" s="19">
        <f t="shared" si="33"/>
        <v>1.4428306306306307E-2</v>
      </c>
      <c r="G90" s="19">
        <f t="shared" si="34"/>
        <v>51.941902702702706</v>
      </c>
      <c r="H90" s="19">
        <v>0.41</v>
      </c>
      <c r="I90" s="19">
        <v>4.5034000000000001</v>
      </c>
      <c r="J90" s="22">
        <f>0.0361+0.0321</f>
        <v>6.8199999999999997E-2</v>
      </c>
      <c r="K90" s="19">
        <f t="shared" si="35"/>
        <v>2.24E-2</v>
      </c>
      <c r="L90" s="19">
        <f t="shared" si="36"/>
        <v>0.1</v>
      </c>
      <c r="M90" s="19">
        <f t="shared" si="58"/>
        <v>0.19924754697496314</v>
      </c>
      <c r="N90" s="19">
        <f t="shared" si="37"/>
        <v>0.19531000000000001</v>
      </c>
      <c r="P90" s="19">
        <f t="shared" si="38"/>
        <v>5.0000000000000001E-4</v>
      </c>
      <c r="Q90" s="19">
        <f t="shared" si="59"/>
        <v>1.4428306306306307E-2</v>
      </c>
      <c r="R90" s="19">
        <f t="shared" si="39"/>
        <v>287.25466443225741</v>
      </c>
      <c r="S90" s="19">
        <f t="shared" si="40"/>
        <v>294.22523331869343</v>
      </c>
      <c r="T90" s="19">
        <f t="shared" si="41"/>
        <v>1.9974685800116276</v>
      </c>
      <c r="U90" s="19">
        <f t="shared" si="42"/>
        <v>2.0125706032470134</v>
      </c>
      <c r="V90" s="19">
        <v>3885</v>
      </c>
      <c r="X90" s="19">
        <v>0.5</v>
      </c>
      <c r="Y90" s="19">
        <f t="shared" si="43"/>
        <v>9.895271429832353E-2</v>
      </c>
      <c r="AB90" s="19">
        <f>[1]!HeatTransferArea(K90,L90,0.36,P90)</f>
        <v>0.30265450173412117</v>
      </c>
      <c r="AC90" s="19">
        <f>[1]!Convection(K90,Q90,1000,9*10^-4,P90,0.6,0.36,7)</f>
        <v>20559.471958884773</v>
      </c>
      <c r="AD90" s="19">
        <f t="shared" si="44"/>
        <v>23.560170071029415</v>
      </c>
      <c r="AE90" s="19">
        <f t="shared" si="45"/>
        <v>2062.8605667868151</v>
      </c>
      <c r="AF90" s="19">
        <f>V90*Q90/(2*E90*R90*N90)</f>
        <v>1.9982269082887774</v>
      </c>
      <c r="AL90" s="19">
        <f>AC90*AB90/(R90*N90*F90)</f>
        <v>7686.916635481326</v>
      </c>
      <c r="AM90" s="19">
        <f t="shared" si="46"/>
        <v>8.1730797287120751</v>
      </c>
      <c r="AP90" s="19">
        <f t="shared" si="47"/>
        <v>4.5034000000000001</v>
      </c>
      <c r="AQ90" s="19">
        <v>0.51290000000000002</v>
      </c>
      <c r="AT90" s="19">
        <f>AC90*AB90/(Q90*V90)</f>
        <v>111.0076010964595</v>
      </c>
      <c r="AU90" s="19">
        <f t="shared" si="48"/>
        <v>56.05397</v>
      </c>
      <c r="AV90" s="19">
        <f t="shared" si="49"/>
        <v>28.732565159737007</v>
      </c>
      <c r="AW90" s="19">
        <f t="shared" si="50"/>
        <v>4.5034000000000001</v>
      </c>
      <c r="AX90" s="19">
        <f t="shared" si="51"/>
        <v>28.228168620224256</v>
      </c>
      <c r="AY90" s="19">
        <f t="shared" si="52"/>
        <v>28.696198064855722</v>
      </c>
      <c r="AZ90" s="19">
        <f t="shared" si="53"/>
        <v>6.8199999999999997E-2</v>
      </c>
      <c r="BA90" s="19">
        <f t="shared" si="54"/>
        <v>922.02614713299988</v>
      </c>
      <c r="BB90" s="19">
        <f t="shared" si="55"/>
        <v>472.90721086451566</v>
      </c>
      <c r="BC90" s="19">
        <f t="shared" si="56"/>
        <v>111.96604385991438</v>
      </c>
      <c r="BD90" s="19">
        <f t="shared" si="57"/>
        <v>119.39183571671693</v>
      </c>
    </row>
    <row r="91" spans="3:56" x14ac:dyDescent="0.25">
      <c r="C91" s="19">
        <v>5.4318999999999997</v>
      </c>
      <c r="D91" s="20">
        <f t="shared" si="32"/>
        <v>294.56810000000002</v>
      </c>
      <c r="E91" s="19">
        <v>0.25</v>
      </c>
      <c r="F91" s="19">
        <f t="shared" si="33"/>
        <v>1.4428306306306307E-2</v>
      </c>
      <c r="G91" s="19">
        <f t="shared" si="34"/>
        <v>51.941902702702706</v>
      </c>
      <c r="H91" s="19">
        <v>0.41</v>
      </c>
      <c r="I91" s="19">
        <v>6.4069000000000003</v>
      </c>
      <c r="J91" s="22">
        <f>0.0307+0.028</f>
        <v>5.8700000000000002E-2</v>
      </c>
      <c r="K91" s="19">
        <f t="shared" si="35"/>
        <v>2.24E-2</v>
      </c>
      <c r="L91" s="19">
        <f t="shared" si="36"/>
        <v>0.1</v>
      </c>
      <c r="M91" s="19">
        <f t="shared" si="58"/>
        <v>0.19924754697496314</v>
      </c>
      <c r="N91" s="19">
        <f t="shared" si="37"/>
        <v>0.19531000000000001</v>
      </c>
      <c r="P91" s="19">
        <f t="shared" si="38"/>
        <v>5.0000000000000001E-4</v>
      </c>
      <c r="Q91" s="19">
        <f t="shared" si="59"/>
        <v>1.4428306306306307E-2</v>
      </c>
      <c r="R91" s="19">
        <f t="shared" si="39"/>
        <v>247.90255749411881</v>
      </c>
      <c r="S91" s="19">
        <f t="shared" si="40"/>
        <v>282.46553907326006</v>
      </c>
      <c r="T91" s="19">
        <f t="shared" si="41"/>
        <v>1.8204054887319217</v>
      </c>
      <c r="U91" s="19">
        <f t="shared" si="42"/>
        <v>2.0082970788955663</v>
      </c>
      <c r="V91" s="19">
        <v>3885</v>
      </c>
      <c r="X91" s="19">
        <v>0.5</v>
      </c>
      <c r="Y91" s="19">
        <f t="shared" si="43"/>
        <v>9.895271429832353E-2</v>
      </c>
      <c r="AB91" s="19">
        <f>[1]!HeatTransferArea(K91,L91,0.36,P91)</f>
        <v>0.30265450173412117</v>
      </c>
      <c r="AC91" s="19">
        <f>[1]!Convection(K91,Q91,1000,9*10^-4,P91,0.6,0.36,7)</f>
        <v>20559.471958884773</v>
      </c>
      <c r="AD91" s="19">
        <f t="shared" si="44"/>
        <v>23.560170071029415</v>
      </c>
      <c r="AE91" s="19">
        <f t="shared" si="45"/>
        <v>2062.8605667868151</v>
      </c>
      <c r="AF91" s="19">
        <f>V91*Q91/(2*E91*R91*N91)</f>
        <v>2.3154258907297374</v>
      </c>
      <c r="AL91" s="19">
        <f>AC91*AB91/(R91*N91*F91)</f>
        <v>8907.1394864343438</v>
      </c>
      <c r="AM91" s="19">
        <f t="shared" si="46"/>
        <v>2.7047293237050338</v>
      </c>
      <c r="AP91" s="19">
        <f t="shared" si="47"/>
        <v>6.4069000000000003</v>
      </c>
      <c r="AQ91" s="19">
        <v>0.49459999999999998</v>
      </c>
      <c r="AT91" s="19">
        <f>AC91*AB91/(Q91*V91)</f>
        <v>111.0076010964595</v>
      </c>
      <c r="AU91" s="19">
        <f t="shared" si="48"/>
        <v>56.05397</v>
      </c>
      <c r="AV91" s="19">
        <f t="shared" si="49"/>
        <v>27.584172218199214</v>
      </c>
      <c r="AW91" s="19">
        <f t="shared" si="50"/>
        <v>6.4069000000000003</v>
      </c>
      <c r="AX91" s="19">
        <f t="shared" si="51"/>
        <v>24.309355929336355</v>
      </c>
      <c r="AY91" s="19">
        <f t="shared" si="52"/>
        <v>25.107189254068217</v>
      </c>
      <c r="AZ91" s="19">
        <f t="shared" si="53"/>
        <v>5.8700000000000002E-2</v>
      </c>
      <c r="BA91" s="19">
        <f t="shared" si="54"/>
        <v>304.47955964299996</v>
      </c>
      <c r="BB91" s="19">
        <f t="shared" si="55"/>
        <v>150.59559019942776</v>
      </c>
      <c r="BC91" s="19">
        <f t="shared" si="56"/>
        <v>102.04095465321447</v>
      </c>
      <c r="BD91" s="19">
        <f t="shared" si="57"/>
        <v>39.426618948965263</v>
      </c>
    </row>
    <row r="92" spans="3:56" x14ac:dyDescent="0.25">
      <c r="C92" s="19">
        <v>5.96E-2</v>
      </c>
      <c r="D92" s="20">
        <f t="shared" si="32"/>
        <v>299.94040000000001</v>
      </c>
      <c r="E92" s="19">
        <v>0.25</v>
      </c>
      <c r="F92" s="19">
        <f t="shared" si="33"/>
        <v>1.4428306306306307E-2</v>
      </c>
      <c r="G92" s="19">
        <f t="shared" si="34"/>
        <v>51.941902702702706</v>
      </c>
      <c r="H92" s="19">
        <v>0.41</v>
      </c>
      <c r="I92" s="19">
        <v>7.4457000000000004</v>
      </c>
      <c r="J92" s="22">
        <f>0.0291+0.0269</f>
        <v>5.6000000000000001E-2</v>
      </c>
      <c r="K92" s="19">
        <f t="shared" si="35"/>
        <v>2.24E-2</v>
      </c>
      <c r="L92" s="19">
        <f t="shared" si="36"/>
        <v>0.1</v>
      </c>
      <c r="M92" s="19">
        <f t="shared" si="58"/>
        <v>0.19924754697496314</v>
      </c>
      <c r="N92" s="19">
        <f t="shared" si="37"/>
        <v>0.19531000000000001</v>
      </c>
      <c r="P92" s="19">
        <f t="shared" si="38"/>
        <v>5.0000000000000001E-4</v>
      </c>
      <c r="Q92" s="19">
        <f t="shared" si="59"/>
        <v>1.4428306306306307E-2</v>
      </c>
      <c r="R92" s="19">
        <f t="shared" si="39"/>
        <v>251.09087821654975</v>
      </c>
      <c r="S92" s="19">
        <f t="shared" si="40"/>
        <v>274.60682803393865</v>
      </c>
      <c r="T92" s="19">
        <f t="shared" si="41"/>
        <v>1.5098750768738682</v>
      </c>
      <c r="U92" s="19">
        <f t="shared" si="42"/>
        <v>1.6370835639274901</v>
      </c>
      <c r="V92" s="19">
        <v>3885</v>
      </c>
      <c r="X92" s="19">
        <v>0.5</v>
      </c>
      <c r="Y92" s="19">
        <f t="shared" si="43"/>
        <v>9.895271429832353E-2</v>
      </c>
      <c r="AB92" s="19">
        <f>[1]!HeatTransferArea(K92,L92,0.36,P92)</f>
        <v>0.30265450173412117</v>
      </c>
      <c r="AC92" s="19">
        <f>[1]!Convection(K92,Q92,1000,9*10^-4,P92,0.6,0.36,7)</f>
        <v>20559.471958884773</v>
      </c>
      <c r="AD92" s="19">
        <f t="shared" si="44"/>
        <v>23.560170071029415</v>
      </c>
      <c r="AE92" s="19">
        <f t="shared" si="45"/>
        <v>2062.8605667868151</v>
      </c>
      <c r="AF92" s="19">
        <f>V92*Q92/(2*E92*R92*N92)</f>
        <v>2.2860249009323304</v>
      </c>
      <c r="AL92" s="19">
        <f>AC92*AB92/(R92*N92*F92)</f>
        <v>8794.0377377611421</v>
      </c>
      <c r="AM92" s="19">
        <f t="shared" si="46"/>
        <v>3.640620510355317E-2</v>
      </c>
      <c r="AP92" s="19">
        <f t="shared" si="47"/>
        <v>7.4457000000000004</v>
      </c>
      <c r="AQ92" s="19">
        <v>0.48499999999999999</v>
      </c>
      <c r="AT92" s="19">
        <f>AC92*AB92/(Q92*V92)</f>
        <v>111.0076010964595</v>
      </c>
      <c r="AU92" s="19">
        <f t="shared" si="48"/>
        <v>56.05397</v>
      </c>
      <c r="AV92" s="19">
        <f t="shared" si="49"/>
        <v>26.816729791654282</v>
      </c>
      <c r="AW92" s="19">
        <f t="shared" si="50"/>
        <v>7.4457000000000004</v>
      </c>
      <c r="AX92" s="19">
        <f t="shared" si="51"/>
        <v>20.070873449904077</v>
      </c>
      <c r="AY92" s="19">
        <f t="shared" si="52"/>
        <v>20.244955977839879</v>
      </c>
      <c r="AZ92" s="19">
        <f t="shared" si="53"/>
        <v>5.6000000000000001E-2</v>
      </c>
      <c r="BA92" s="19">
        <f t="shared" si="54"/>
        <v>3.3408166119999998</v>
      </c>
      <c r="BB92" s="19">
        <f t="shared" si="55"/>
        <v>1.6202960568199998</v>
      </c>
      <c r="BC92" s="19">
        <f t="shared" si="56"/>
        <v>84.634492262835508</v>
      </c>
      <c r="BD92" s="19">
        <f t="shared" si="57"/>
        <v>0.43259752376853949</v>
      </c>
    </row>
    <row r="93" spans="3:56" x14ac:dyDescent="0.25">
      <c r="C93" s="19">
        <v>23.930900000000001</v>
      </c>
      <c r="D93" s="20">
        <f t="shared" si="32"/>
        <v>276.06909999999999</v>
      </c>
      <c r="E93" s="19">
        <v>0.25</v>
      </c>
      <c r="F93" s="19">
        <f t="shared" si="33"/>
        <v>2.1642459459459459E-2</v>
      </c>
      <c r="G93" s="19">
        <f t="shared" si="34"/>
        <v>77.912854054054051</v>
      </c>
      <c r="H93" s="19">
        <v>0.61499999999999999</v>
      </c>
      <c r="I93" s="19">
        <v>3.1905000000000001</v>
      </c>
      <c r="J93" s="22">
        <f>0.1074+0.0916</f>
        <v>0.19900000000000001</v>
      </c>
      <c r="K93" s="19">
        <f t="shared" si="35"/>
        <v>2.24E-2</v>
      </c>
      <c r="L93" s="19">
        <f t="shared" si="36"/>
        <v>0.1</v>
      </c>
      <c r="M93" s="19">
        <f t="shared" si="58"/>
        <v>0.19924754697496314</v>
      </c>
      <c r="N93" s="19">
        <f t="shared" si="37"/>
        <v>0.19531000000000001</v>
      </c>
      <c r="P93" s="19">
        <f t="shared" si="38"/>
        <v>5.0000000000000001E-4</v>
      </c>
      <c r="Q93" s="19">
        <f t="shared" si="59"/>
        <v>2.1642459459459459E-2</v>
      </c>
      <c r="R93" s="19">
        <f t="shared" si="39"/>
        <v>303.86557837948203</v>
      </c>
      <c r="S93" s="19">
        <f t="shared" si="40"/>
        <v>298.87236252096773</v>
      </c>
      <c r="T93" s="19">
        <f t="shared" si="41"/>
        <v>1.7711175013319007</v>
      </c>
      <c r="U93" s="19">
        <f t="shared" si="42"/>
        <v>1.7330919493090278</v>
      </c>
      <c r="V93" s="19">
        <v>3885</v>
      </c>
      <c r="X93" s="19">
        <v>0.5</v>
      </c>
      <c r="Y93" s="19">
        <f t="shared" si="43"/>
        <v>0.14842907144748527</v>
      </c>
      <c r="AB93" s="19">
        <f>[1]!HeatTransferArea(K93,L93,0.36,P93)</f>
        <v>0.30265450173412117</v>
      </c>
      <c r="AC93" s="19">
        <f>[1]!Convection(K93,Q93,1000,9*10^-4,P93,0.6,0.36,7)</f>
        <v>20860.457310775164</v>
      </c>
      <c r="AD93" s="19">
        <f t="shared" si="44"/>
        <v>35.340255106544113</v>
      </c>
      <c r="AE93" s="19">
        <f t="shared" si="45"/>
        <v>2841.7244812804515</v>
      </c>
      <c r="AF93" s="19">
        <f>V93*Q93/(2*E93*R93*N93)</f>
        <v>2.8334897443524896</v>
      </c>
      <c r="AL93" s="19">
        <f>AC93*AB93/(R93*N93*F93)</f>
        <v>4915.3943275440124</v>
      </c>
      <c r="AM93" s="19">
        <f t="shared" si="46"/>
        <v>13.808211393250712</v>
      </c>
      <c r="AP93" s="19">
        <f t="shared" si="47"/>
        <v>3.1905000000000001</v>
      </c>
      <c r="AQ93" s="19">
        <v>0.35320000000000001</v>
      </c>
      <c r="AT93" s="19">
        <f>AC93*AB93/(Q93*V93)</f>
        <v>75.088482443361428</v>
      </c>
      <c r="AU93" s="19">
        <f t="shared" si="48"/>
        <v>84.080955000000003</v>
      </c>
      <c r="AV93" s="19">
        <f t="shared" si="49"/>
        <v>29.186380561985104</v>
      </c>
      <c r="AW93" s="19">
        <f t="shared" si="50"/>
        <v>3.1905000000000001</v>
      </c>
      <c r="AX93" s="19">
        <f t="shared" si="51"/>
        <v>25.713879235164598</v>
      </c>
      <c r="AY93" s="19">
        <f t="shared" si="52"/>
        <v>25.846254706932505</v>
      </c>
      <c r="AZ93" s="19">
        <f t="shared" si="53"/>
        <v>0.19900000000000001</v>
      </c>
      <c r="BA93" s="19">
        <f t="shared" si="54"/>
        <v>2012.1329260095001</v>
      </c>
      <c r="BB93" s="19">
        <f t="shared" si="55"/>
        <v>710.68534946655552</v>
      </c>
      <c r="BC93" s="19">
        <f t="shared" si="56"/>
        <v>148.91725092919998</v>
      </c>
      <c r="BD93" s="19">
        <f t="shared" si="57"/>
        <v>239.28137523126003</v>
      </c>
    </row>
    <row r="94" spans="3:56" x14ac:dyDescent="0.25">
      <c r="C94" s="19">
        <v>18.8779</v>
      </c>
      <c r="D94" s="20">
        <f t="shared" si="32"/>
        <v>281.12209999999999</v>
      </c>
      <c r="E94" s="19">
        <v>0.25</v>
      </c>
      <c r="F94" s="19">
        <f t="shared" si="33"/>
        <v>2.1642459459459459E-2</v>
      </c>
      <c r="G94" s="19">
        <f t="shared" si="34"/>
        <v>77.912854054054051</v>
      </c>
      <c r="H94" s="19">
        <v>0.61499999999999999</v>
      </c>
      <c r="I94" s="19">
        <v>5.5014000000000003</v>
      </c>
      <c r="J94" s="22">
        <f>0.0948+0.0837</f>
        <v>0.17849999999999999</v>
      </c>
      <c r="K94" s="19">
        <f t="shared" si="35"/>
        <v>2.24E-2</v>
      </c>
      <c r="L94" s="19">
        <f t="shared" si="36"/>
        <v>0.1</v>
      </c>
      <c r="M94" s="19">
        <f t="shared" si="58"/>
        <v>0.19924754697496314</v>
      </c>
      <c r="N94" s="19">
        <f t="shared" si="37"/>
        <v>0.19531000000000001</v>
      </c>
      <c r="P94" s="19">
        <f t="shared" si="38"/>
        <v>5.0000000000000001E-4</v>
      </c>
      <c r="Q94" s="19">
        <f t="shared" si="59"/>
        <v>2.1642459459459459E-2</v>
      </c>
      <c r="R94" s="19">
        <f t="shared" si="39"/>
        <v>294.67446298152208</v>
      </c>
      <c r="S94" s="19">
        <f t="shared" si="40"/>
        <v>296.03001969937213</v>
      </c>
      <c r="T94" s="19">
        <f t="shared" si="41"/>
        <v>1.9463328249985352</v>
      </c>
      <c r="U94" s="19">
        <f t="shared" si="42"/>
        <v>1.9320008146744385</v>
      </c>
      <c r="V94" s="19">
        <v>3885</v>
      </c>
      <c r="X94" s="19">
        <v>0.5</v>
      </c>
      <c r="Y94" s="19">
        <f t="shared" si="43"/>
        <v>0.14842907144748527</v>
      </c>
      <c r="AB94" s="19">
        <f>[1]!HeatTransferArea(K94,L94,0.36,P94)</f>
        <v>0.30265450173412117</v>
      </c>
      <c r="AC94" s="19">
        <f>[1]!Convection(K94,Q94,1000,9*10^-4,P94,0.6,0.36,7)</f>
        <v>20860.457310775164</v>
      </c>
      <c r="AD94" s="19">
        <f t="shared" si="44"/>
        <v>35.340255106544113</v>
      </c>
      <c r="AE94" s="19">
        <f t="shared" si="45"/>
        <v>2841.7244812804515</v>
      </c>
      <c r="AF94" s="19">
        <f>V94*Q94/(2*E94*R94*N94)</f>
        <v>2.9218683943236372</v>
      </c>
      <c r="AL94" s="19">
        <f>AC94*AB94/(R94*N94*F94)</f>
        <v>5068.709127998125</v>
      </c>
      <c r="AM94" s="19">
        <f t="shared" si="46"/>
        <v>9.7711656520088557</v>
      </c>
      <c r="AP94" s="19">
        <f t="shared" si="47"/>
        <v>5.5014000000000003</v>
      </c>
      <c r="AQ94" s="19">
        <v>0.34860000000000002</v>
      </c>
      <c r="AT94" s="19">
        <f>AC94*AB94/(Q94*V94)</f>
        <v>75.088482443361428</v>
      </c>
      <c r="AU94" s="19">
        <f t="shared" si="48"/>
        <v>84.080955000000003</v>
      </c>
      <c r="AV94" s="19">
        <f t="shared" si="49"/>
        <v>28.908811573742188</v>
      </c>
      <c r="AW94" s="19">
        <f t="shared" si="50"/>
        <v>5.5014000000000003</v>
      </c>
      <c r="AX94" s="19">
        <f t="shared" si="51"/>
        <v>27.798047624969765</v>
      </c>
      <c r="AY94" s="19">
        <f t="shared" si="52"/>
        <v>28.133084448835991</v>
      </c>
      <c r="AZ94" s="19">
        <f t="shared" si="53"/>
        <v>0.17849999999999999</v>
      </c>
      <c r="BA94" s="19">
        <f t="shared" si="54"/>
        <v>1587.2718603945</v>
      </c>
      <c r="BB94" s="19">
        <f t="shared" si="55"/>
        <v>553.32297053352272</v>
      </c>
      <c r="BC94" s="19">
        <f t="shared" si="56"/>
        <v>163.64952267372473</v>
      </c>
      <c r="BD94" s="19">
        <f t="shared" si="57"/>
        <v>188.75720819017269</v>
      </c>
    </row>
    <row r="95" spans="3:56" x14ac:dyDescent="0.25">
      <c r="C95" s="19">
        <v>9.7553999999999998</v>
      </c>
      <c r="D95" s="20">
        <f t="shared" si="32"/>
        <v>290.24459999999999</v>
      </c>
      <c r="E95" s="19">
        <v>0.25</v>
      </c>
      <c r="F95" s="19">
        <f t="shared" si="33"/>
        <v>2.1642459459459459E-2</v>
      </c>
      <c r="G95" s="19">
        <f t="shared" si="34"/>
        <v>77.912854054054051</v>
      </c>
      <c r="H95" s="19">
        <v>0.61499999999999999</v>
      </c>
      <c r="I95" s="19">
        <v>7.7045000000000003</v>
      </c>
      <c r="J95" s="21">
        <f>0.082+0.0717</f>
        <v>0.1537</v>
      </c>
      <c r="K95" s="19">
        <f t="shared" si="35"/>
        <v>2.24E-2</v>
      </c>
      <c r="L95" s="19">
        <f t="shared" si="36"/>
        <v>0.1</v>
      </c>
      <c r="M95" s="19">
        <f t="shared" si="58"/>
        <v>0.19924754697496314</v>
      </c>
      <c r="N95" s="19">
        <f t="shared" si="37"/>
        <v>0.19531000000000001</v>
      </c>
      <c r="P95" s="19">
        <f t="shared" si="38"/>
        <v>5.0000000000000001E-4</v>
      </c>
      <c r="Q95" s="19">
        <f t="shared" si="59"/>
        <v>2.1642459459459459E-2</v>
      </c>
      <c r="R95" s="19">
        <f t="shared" si="39"/>
        <v>261.28702249005437</v>
      </c>
      <c r="S95" s="19">
        <f t="shared" si="40"/>
        <v>287.77868990950014</v>
      </c>
      <c r="T95" s="19">
        <f t="shared" si="41"/>
        <v>1.9734529111665324</v>
      </c>
      <c r="U95" s="19">
        <f t="shared" si="42"/>
        <v>2.1060009853702013</v>
      </c>
      <c r="V95" s="19">
        <v>3885</v>
      </c>
      <c r="X95" s="19">
        <v>0.5</v>
      </c>
      <c r="Y95" s="19">
        <f t="shared" si="43"/>
        <v>0.14842907144748527</v>
      </c>
      <c r="AB95" s="19">
        <f>[1]!HeatTransferArea(K95,L95,0.36,P95)</f>
        <v>0.30265450173412117</v>
      </c>
      <c r="AC95" s="19">
        <f>[1]!Convection(K95,Q95,1000,9*10^-4,P95,0.6,0.36,7)</f>
        <v>20860.457310775164</v>
      </c>
      <c r="AD95" s="19">
        <f t="shared" si="44"/>
        <v>35.340255106544113</v>
      </c>
      <c r="AE95" s="19">
        <f t="shared" si="45"/>
        <v>2841.7244812804515</v>
      </c>
      <c r="AF95" s="19">
        <f>V95*Q95/(2*E95*R95*N95)</f>
        <v>3.2952268038217363</v>
      </c>
      <c r="AL95" s="19">
        <f>AC95*AB95/(R95*N95*F95)</f>
        <v>5716.3923644896668</v>
      </c>
      <c r="AM95" s="19">
        <f t="shared" si="46"/>
        <v>4.6321915648511229</v>
      </c>
      <c r="AP95" s="19">
        <f t="shared" si="47"/>
        <v>7.7045000000000003</v>
      </c>
      <c r="AQ95" s="19">
        <v>0.3347</v>
      </c>
      <c r="AT95" s="19">
        <f>AC95*AB95/(Q95*V95)</f>
        <v>75.088482443361428</v>
      </c>
      <c r="AU95" s="19">
        <f t="shared" si="48"/>
        <v>84.080955000000003</v>
      </c>
      <c r="AV95" s="19">
        <f t="shared" si="49"/>
        <v>28.10302796311224</v>
      </c>
      <c r="AW95" s="19">
        <f t="shared" si="50"/>
        <v>7.7045000000000003</v>
      </c>
      <c r="AX95" s="19">
        <f t="shared" si="51"/>
        <v>26.86834391421861</v>
      </c>
      <c r="AY95" s="19">
        <f t="shared" si="52"/>
        <v>27.73000117319916</v>
      </c>
      <c r="AZ95" s="19">
        <f t="shared" si="53"/>
        <v>0.1537</v>
      </c>
      <c r="BA95" s="19">
        <f t="shared" si="54"/>
        <v>820.24334840699998</v>
      </c>
      <c r="BB95" s="19">
        <f t="shared" si="55"/>
        <v>274.53544871182288</v>
      </c>
      <c r="BC95" s="19">
        <f t="shared" si="56"/>
        <v>165.92980541841223</v>
      </c>
      <c r="BD95" s="19">
        <f t="shared" si="57"/>
        <v>97.542738799252589</v>
      </c>
    </row>
    <row r="96" spans="3:56" x14ac:dyDescent="0.25">
      <c r="C96" s="19">
        <v>3.1076000000000001</v>
      </c>
      <c r="D96" s="20">
        <f t="shared" si="32"/>
        <v>296.89240000000001</v>
      </c>
      <c r="E96" s="19">
        <v>0.25</v>
      </c>
      <c r="F96" s="19">
        <f t="shared" si="33"/>
        <v>2.1642459459459459E-2</v>
      </c>
      <c r="G96" s="19">
        <f t="shared" si="34"/>
        <v>77.912854054054051</v>
      </c>
      <c r="H96" s="19">
        <v>0.61499999999999999</v>
      </c>
      <c r="I96" s="19">
        <v>9.5132999999999992</v>
      </c>
      <c r="J96" s="21">
        <f>0.0764+0.06826</f>
        <v>0.14466000000000001</v>
      </c>
      <c r="K96" s="19">
        <f t="shared" si="35"/>
        <v>2.24E-2</v>
      </c>
      <c r="L96" s="19">
        <f t="shared" si="36"/>
        <v>0.1</v>
      </c>
      <c r="M96" s="19">
        <f t="shared" si="58"/>
        <v>0.19924754697496314</v>
      </c>
      <c r="N96" s="19">
        <f t="shared" si="37"/>
        <v>0.19531000000000001</v>
      </c>
      <c r="P96" s="19">
        <f t="shared" si="38"/>
        <v>5.0000000000000001E-4</v>
      </c>
      <c r="Q96" s="19">
        <f t="shared" si="59"/>
        <v>2.1642459459459459E-2</v>
      </c>
      <c r="R96" s="19">
        <f t="shared" si="39"/>
        <v>245.46836025267839</v>
      </c>
      <c r="S96" s="19">
        <f t="shared" si="40"/>
        <v>279.23642452698687</v>
      </c>
      <c r="T96" s="19">
        <f t="shared" si="41"/>
        <v>1.6991296666237758</v>
      </c>
      <c r="U96" s="19">
        <f t="shared" si="42"/>
        <v>1.8859152346833525</v>
      </c>
      <c r="V96" s="19">
        <v>3885</v>
      </c>
      <c r="X96" s="19">
        <v>0.5</v>
      </c>
      <c r="Y96" s="19">
        <f t="shared" si="43"/>
        <v>0.14842907144748527</v>
      </c>
      <c r="AB96" s="19">
        <f>[1]!HeatTransferArea(K96,L96,0.36,P96)</f>
        <v>0.30265450173412117</v>
      </c>
      <c r="AC96" s="19">
        <f>[1]!Convection(K96,Q96,1000,9*10^-4,P96,0.6,0.36,7)</f>
        <v>20860.457310775164</v>
      </c>
      <c r="AD96" s="19">
        <f t="shared" si="44"/>
        <v>35.340255106544113</v>
      </c>
      <c r="AE96" s="19">
        <f t="shared" si="45"/>
        <v>2841.7244812804515</v>
      </c>
      <c r="AF96" s="19">
        <f>V96*Q96/(2*E96*R96*N96)</f>
        <v>3.5075803623477593</v>
      </c>
      <c r="AL96" s="19">
        <f>AC96*AB96/(R96*N96*F96)</f>
        <v>6084.77254976933</v>
      </c>
      <c r="AM96" s="19">
        <f t="shared" si="46"/>
        <v>1.647794101690774</v>
      </c>
      <c r="AP96" s="19">
        <f t="shared" si="47"/>
        <v>9.5132999999999992</v>
      </c>
      <c r="AQ96" s="19">
        <v>0.32779999999999998</v>
      </c>
      <c r="AT96" s="19">
        <f>AC96*AB96/(Q96*V96)</f>
        <v>75.088482443361428</v>
      </c>
      <c r="AU96" s="19">
        <f t="shared" si="48"/>
        <v>84.080955000000003</v>
      </c>
      <c r="AV96" s="19">
        <f t="shared" si="49"/>
        <v>27.268833037182905</v>
      </c>
      <c r="AW96" s="19">
        <f t="shared" si="50"/>
        <v>9.5132999999999992</v>
      </c>
      <c r="AX96" s="19">
        <f t="shared" si="51"/>
        <v>22.603837631689881</v>
      </c>
      <c r="AY96" s="19">
        <f t="shared" si="52"/>
        <v>23.166641593843998</v>
      </c>
      <c r="AZ96" s="19">
        <f t="shared" si="53"/>
        <v>0.14466000000000001</v>
      </c>
      <c r="BA96" s="19">
        <f t="shared" si="54"/>
        <v>261.28997575800003</v>
      </c>
      <c r="BB96" s="19">
        <f t="shared" si="55"/>
        <v>85.650854053472401</v>
      </c>
      <c r="BC96" s="19">
        <f t="shared" si="56"/>
        <v>142.8644450385587</v>
      </c>
      <c r="BD96" s="19">
        <f t="shared" si="57"/>
        <v>31.072412724496932</v>
      </c>
    </row>
    <row r="97" spans="3:56" x14ac:dyDescent="0.25">
      <c r="C97" s="19">
        <v>1E-4</v>
      </c>
      <c r="D97" s="20">
        <f t="shared" si="32"/>
        <v>299.99990000000003</v>
      </c>
      <c r="E97" s="19">
        <v>0.25</v>
      </c>
      <c r="F97" s="19">
        <f t="shared" si="33"/>
        <v>2.1642459459459459E-2</v>
      </c>
      <c r="G97" s="19">
        <f t="shared" si="34"/>
        <v>77.912854054054051</v>
      </c>
      <c r="H97" s="19">
        <v>0.61499999999999999</v>
      </c>
      <c r="I97" s="19">
        <v>10.667299999999999</v>
      </c>
      <c r="J97" s="22">
        <f>0.07455+0.06688</f>
        <v>0.14143</v>
      </c>
      <c r="K97" s="19">
        <f t="shared" si="35"/>
        <v>2.24E-2</v>
      </c>
      <c r="L97" s="19">
        <f t="shared" si="36"/>
        <v>0.1</v>
      </c>
      <c r="M97" s="19">
        <f t="shared" si="58"/>
        <v>0.19924754697496314</v>
      </c>
      <c r="N97" s="19">
        <f t="shared" si="37"/>
        <v>0.19531000000000001</v>
      </c>
      <c r="P97" s="19">
        <f t="shared" si="38"/>
        <v>5.0000000000000001E-4</v>
      </c>
      <c r="Q97" s="19">
        <f t="shared" si="59"/>
        <v>2.1642459459459459E-2</v>
      </c>
      <c r="R97" s="19">
        <f t="shared" si="39"/>
        <v>251.32757848873734</v>
      </c>
      <c r="S97" s="19">
        <f t="shared" si="40"/>
        <v>274.51199289887199</v>
      </c>
      <c r="T97" s="19">
        <f t="shared" si="41"/>
        <v>1.5059352548269089</v>
      </c>
      <c r="U97" s="19">
        <f t="shared" si="42"/>
        <v>1.6311380277422813</v>
      </c>
      <c r="V97" s="19">
        <v>3885</v>
      </c>
      <c r="X97" s="19">
        <v>0.5</v>
      </c>
      <c r="Y97" s="19">
        <f t="shared" si="43"/>
        <v>0.14842907144748527</v>
      </c>
      <c r="AB97" s="19">
        <f>[1]!HeatTransferArea(K97,L97,0.36,P97)</f>
        <v>0.30265450173412117</v>
      </c>
      <c r="AC97" s="19">
        <f>[1]!Convection(K97,Q97,1000,9*10^-4,P97,0.6,0.36,7)</f>
        <v>20860.457310775164</v>
      </c>
      <c r="AD97" s="19">
        <f t="shared" si="44"/>
        <v>35.340255106544113</v>
      </c>
      <c r="AE97" s="19">
        <f t="shared" si="45"/>
        <v>2841.7244812804515</v>
      </c>
      <c r="AF97" s="19">
        <f>V97*Q97/(2*E97*R97*N97)</f>
        <v>3.4258078845835205</v>
      </c>
      <c r="AL97" s="19">
        <f>AC97*AB97/(R97*N97*F97)</f>
        <v>5942.9178018731427</v>
      </c>
      <c r="AM97" s="19">
        <f t="shared" si="46"/>
        <v>6.1306890219715935E-5</v>
      </c>
      <c r="AP97" s="19">
        <f t="shared" si="47"/>
        <v>10.667299999999999</v>
      </c>
      <c r="AQ97" s="19">
        <v>0.32419999999999999</v>
      </c>
      <c r="AT97" s="19">
        <f>AC97*AB97/(Q97*V97)</f>
        <v>75.088482443361428</v>
      </c>
      <c r="AU97" s="19">
        <f t="shared" si="48"/>
        <v>84.080955000000003</v>
      </c>
      <c r="AV97" s="19">
        <f t="shared" si="49"/>
        <v>26.807468666539346</v>
      </c>
      <c r="AW97" s="19">
        <f t="shared" si="50"/>
        <v>10.667299999999999</v>
      </c>
      <c r="AX97" s="19">
        <f t="shared" si="51"/>
        <v>20.016832194030155</v>
      </c>
      <c r="AY97" s="19">
        <f t="shared" si="52"/>
        <v>20.185156078804653</v>
      </c>
      <c r="AZ97" s="19">
        <f t="shared" si="53"/>
        <v>0.14143</v>
      </c>
      <c r="BA97" s="19">
        <f t="shared" si="54"/>
        <v>8.4080955000000006E-3</v>
      </c>
      <c r="BB97" s="19">
        <f t="shared" si="55"/>
        <v>2.7259045611000001E-3</v>
      </c>
      <c r="BC97" s="19">
        <f t="shared" si="56"/>
        <v>126.62047439401486</v>
      </c>
      <c r="BD97" s="19">
        <f t="shared" si="57"/>
        <v>9.9988456443869645E-4</v>
      </c>
    </row>
    <row r="98" spans="3:56" x14ac:dyDescent="0.25">
      <c r="C98" s="19">
        <v>22.626999999999999</v>
      </c>
      <c r="D98" s="20">
        <f t="shared" si="32"/>
        <v>277.37299999999999</v>
      </c>
      <c r="E98" s="19">
        <v>0.25</v>
      </c>
      <c r="F98" s="19">
        <f t="shared" si="33"/>
        <v>2.8856612612612614E-2</v>
      </c>
      <c r="G98" s="19">
        <f t="shared" si="34"/>
        <v>103.88380540540541</v>
      </c>
      <c r="H98" s="19">
        <v>0.82</v>
      </c>
      <c r="I98" s="19">
        <v>3.8426999999999998</v>
      </c>
      <c r="J98" s="22">
        <f>0.192902+0.167332</f>
        <v>0.360234</v>
      </c>
      <c r="K98" s="19">
        <f t="shared" si="35"/>
        <v>2.24E-2</v>
      </c>
      <c r="L98" s="19">
        <f t="shared" si="36"/>
        <v>0.1</v>
      </c>
      <c r="M98" s="19">
        <f t="shared" si="58"/>
        <v>0.19924754697496314</v>
      </c>
      <c r="N98" s="19">
        <f t="shared" si="37"/>
        <v>0.19531000000000001</v>
      </c>
      <c r="P98" s="19">
        <f t="shared" si="38"/>
        <v>5.0000000000000001E-4</v>
      </c>
      <c r="Q98" s="19">
        <f t="shared" si="59"/>
        <v>2.8856612612612614E-2</v>
      </c>
      <c r="R98" s="19">
        <f t="shared" si="39"/>
        <v>302.31877097208053</v>
      </c>
      <c r="S98" s="19">
        <f t="shared" si="40"/>
        <v>298.25684938754034</v>
      </c>
      <c r="T98" s="19">
        <f t="shared" si="41"/>
        <v>1.8223430405487306</v>
      </c>
      <c r="U98" s="19">
        <f t="shared" si="42"/>
        <v>1.7857437540208139</v>
      </c>
      <c r="V98" s="19">
        <v>3885</v>
      </c>
      <c r="X98" s="19">
        <v>0.5</v>
      </c>
      <c r="Y98" s="19">
        <f t="shared" si="43"/>
        <v>0.19790542859664706</v>
      </c>
      <c r="AB98" s="19">
        <f>[1]!HeatTransferArea(K98,L98,0.36,P98)</f>
        <v>0.30265450173412117</v>
      </c>
      <c r="AC98" s="19">
        <f>[1]!Convection(K98,Q98,1000,9*10^-4,P98,0.6,0.36,7)</f>
        <v>21123.049752051884</v>
      </c>
      <c r="AD98" s="19">
        <f t="shared" si="44"/>
        <v>47.120340142058829</v>
      </c>
      <c r="AE98" s="19">
        <f t="shared" si="45"/>
        <v>3566.8395259680938</v>
      </c>
      <c r="AF98" s="19">
        <f>V98*Q98/(2*E98*R98*N98)</f>
        <v>3.7973163105575707</v>
      </c>
      <c r="AL98" s="19">
        <f>AC98*AB98/(R98*N98*F98)</f>
        <v>3752.0517294810975</v>
      </c>
      <c r="AM98" s="19">
        <f t="shared" si="46"/>
        <v>12.670910901439596</v>
      </c>
      <c r="AP98" s="19">
        <f t="shared" si="47"/>
        <v>3.8426999999999998</v>
      </c>
      <c r="AQ98" s="19">
        <v>0.2767</v>
      </c>
      <c r="AT98" s="19">
        <f>AC98*AB98/(Q98*V98)</f>
        <v>57.025274907489283</v>
      </c>
      <c r="AU98" s="19">
        <f t="shared" si="48"/>
        <v>112.10794</v>
      </c>
      <c r="AV98" s="19">
        <f t="shared" si="49"/>
        <v>29.126272626940253</v>
      </c>
      <c r="AW98" s="19">
        <f t="shared" si="50"/>
        <v>3.8426999999999998</v>
      </c>
      <c r="AX98" s="19">
        <f t="shared" si="51"/>
        <v>26.36020247701525</v>
      </c>
      <c r="AY98" s="19">
        <f t="shared" si="52"/>
        <v>26.539030109414782</v>
      </c>
      <c r="AZ98" s="19">
        <f t="shared" si="53"/>
        <v>0.360234</v>
      </c>
      <c r="BA98" s="19">
        <f t="shared" si="54"/>
        <v>2536.66635838</v>
      </c>
      <c r="BB98" s="19">
        <f t="shared" si="55"/>
        <v>701.89558136374603</v>
      </c>
      <c r="BC98" s="19">
        <f t="shared" si="56"/>
        <v>204.29912424925467</v>
      </c>
      <c r="BD98" s="19">
        <f t="shared" si="57"/>
        <v>283.97391105967068</v>
      </c>
    </row>
    <row r="99" spans="3:56" x14ac:dyDescent="0.25">
      <c r="C99" s="19">
        <v>18.2075</v>
      </c>
      <c r="D99" s="20">
        <f t="shared" si="32"/>
        <v>281.79250000000002</v>
      </c>
      <c r="E99" s="19">
        <v>0.25</v>
      </c>
      <c r="F99" s="19">
        <f t="shared" si="33"/>
        <v>2.8856612612612614E-2</v>
      </c>
      <c r="G99" s="19">
        <f t="shared" si="34"/>
        <v>103.88380540540541</v>
      </c>
      <c r="H99" s="19">
        <v>0.82</v>
      </c>
      <c r="I99" s="19">
        <v>6.3910999999999998</v>
      </c>
      <c r="J99" s="22">
        <f>0.17582+0.153109</f>
        <v>0.32892900000000003</v>
      </c>
      <c r="K99" s="19">
        <f t="shared" si="35"/>
        <v>2.24E-2</v>
      </c>
      <c r="L99" s="19">
        <f t="shared" si="36"/>
        <v>0.1</v>
      </c>
      <c r="M99" s="19">
        <f t="shared" si="58"/>
        <v>0.19924754697496314</v>
      </c>
      <c r="N99" s="19">
        <f t="shared" si="37"/>
        <v>0.19531000000000001</v>
      </c>
      <c r="P99" s="19">
        <f t="shared" si="38"/>
        <v>5.0000000000000001E-4</v>
      </c>
      <c r="Q99" s="19">
        <f t="shared" si="59"/>
        <v>2.8856612612612614E-2</v>
      </c>
      <c r="R99" s="19">
        <f t="shared" si="39"/>
        <v>292.80654138606042</v>
      </c>
      <c r="S99" s="19">
        <f t="shared" si="40"/>
        <v>295.56034526863687</v>
      </c>
      <c r="T99" s="19">
        <f t="shared" si="41"/>
        <v>1.963160563755082</v>
      </c>
      <c r="U99" s="19">
        <f t="shared" si="42"/>
        <v>1.9558223973319855</v>
      </c>
      <c r="V99" s="19">
        <v>3885</v>
      </c>
      <c r="X99" s="19">
        <v>0.5</v>
      </c>
      <c r="Y99" s="19">
        <f t="shared" si="43"/>
        <v>0.19790542859664706</v>
      </c>
      <c r="AB99" s="19">
        <f>[1]!HeatTransferArea(K99,L99,0.36,P99)</f>
        <v>0.30265450173412117</v>
      </c>
      <c r="AC99" s="19">
        <f>[1]!Convection(K99,Q99,1000,9*10^-4,P99,0.6,0.36,7)</f>
        <v>21123.049752051884</v>
      </c>
      <c r="AD99" s="19">
        <f t="shared" si="44"/>
        <v>47.120340142058829</v>
      </c>
      <c r="AE99" s="19">
        <f t="shared" si="45"/>
        <v>3566.8395259680938</v>
      </c>
      <c r="AF99" s="19">
        <f>V99*Q99/(2*E99*R99*N99)</f>
        <v>3.9206774362543406</v>
      </c>
      <c r="AL99" s="19">
        <f>AC99*AB99/(R99*N99*F99)</f>
        <v>3873.9423720210493</v>
      </c>
      <c r="AM99" s="19">
        <f t="shared" si="46"/>
        <v>9.3093831141506342</v>
      </c>
      <c r="AP99" s="19">
        <f t="shared" si="47"/>
        <v>6.3910999999999998</v>
      </c>
      <c r="AQ99" s="19">
        <v>0.27439999999999998</v>
      </c>
      <c r="AT99" s="19">
        <f>AC99*AB99/(Q99*V99)</f>
        <v>57.025274907489283</v>
      </c>
      <c r="AU99" s="19">
        <f t="shared" si="48"/>
        <v>112.10794</v>
      </c>
      <c r="AV99" s="19">
        <f t="shared" si="49"/>
        <v>28.862945517208736</v>
      </c>
      <c r="AW99" s="19">
        <f t="shared" si="50"/>
        <v>6.3910999999999998</v>
      </c>
      <c r="AX99" s="19">
        <f t="shared" si="51"/>
        <v>27.962415110107315</v>
      </c>
      <c r="AY99" s="19">
        <f t="shared" si="52"/>
        <v>28.33129819659786</v>
      </c>
      <c r="AZ99" s="19">
        <f t="shared" si="53"/>
        <v>0.32892900000000003</v>
      </c>
      <c r="BA99" s="19">
        <f t="shared" si="54"/>
        <v>2041.20531755</v>
      </c>
      <c r="BB99" s="19">
        <f t="shared" si="55"/>
        <v>560.10673913571998</v>
      </c>
      <c r="BC99" s="19">
        <f t="shared" si="56"/>
        <v>220.08588669182089</v>
      </c>
      <c r="BD99" s="19">
        <f t="shared" si="57"/>
        <v>228.50819753475733</v>
      </c>
    </row>
    <row r="100" spans="3:56" x14ac:dyDescent="0.25">
      <c r="C100" s="19">
        <v>11.181699999999999</v>
      </c>
      <c r="D100" s="20">
        <f t="shared" si="32"/>
        <v>288.81830000000002</v>
      </c>
      <c r="E100" s="19">
        <v>0.25</v>
      </c>
      <c r="F100" s="19">
        <f t="shared" si="33"/>
        <v>2.8856612612612614E-2</v>
      </c>
      <c r="G100" s="19">
        <f t="shared" si="34"/>
        <v>103.88380540540541</v>
      </c>
      <c r="H100" s="19">
        <v>0.82</v>
      </c>
      <c r="I100" s="19">
        <v>9.0152000000000001</v>
      </c>
      <c r="J100" s="23">
        <f>0.155481+0.13872</f>
        <v>0.29420100000000005</v>
      </c>
      <c r="K100" s="19">
        <f t="shared" si="35"/>
        <v>2.24E-2</v>
      </c>
      <c r="L100" s="19">
        <f t="shared" si="36"/>
        <v>0.1</v>
      </c>
      <c r="M100" s="19">
        <f t="shared" si="58"/>
        <v>0.19924754697496314</v>
      </c>
      <c r="N100" s="19">
        <f t="shared" si="37"/>
        <v>0.19531000000000001</v>
      </c>
      <c r="P100" s="19">
        <f t="shared" si="38"/>
        <v>5.0000000000000001E-4</v>
      </c>
      <c r="Q100" s="19">
        <f t="shared" si="59"/>
        <v>2.8856612612612614E-2</v>
      </c>
      <c r="R100" s="19">
        <f t="shared" si="39"/>
        <v>266.92614115215838</v>
      </c>
      <c r="S100" s="19">
        <f t="shared" si="40"/>
        <v>289.33361523357985</v>
      </c>
      <c r="T100" s="19">
        <f t="shared" si="41"/>
        <v>2.0005304494188749</v>
      </c>
      <c r="U100" s="19">
        <f t="shared" si="42"/>
        <v>2.1071261245485857</v>
      </c>
      <c r="V100" s="19">
        <v>3885</v>
      </c>
      <c r="X100" s="19">
        <v>0.5</v>
      </c>
      <c r="Y100" s="19">
        <f t="shared" si="43"/>
        <v>0.19790542859664706</v>
      </c>
      <c r="AB100" s="19">
        <f>[1]!HeatTransferArea(K100,L100,0.36,P100)</f>
        <v>0.30265450173412117</v>
      </c>
      <c r="AC100" s="19">
        <f>[1]!Convection(K100,Q100,1000,9*10^-4,P100,0.6,0.36,7)</f>
        <v>21123.049752051884</v>
      </c>
      <c r="AD100" s="19">
        <f t="shared" si="44"/>
        <v>47.120340142058829</v>
      </c>
      <c r="AE100" s="19">
        <f t="shared" si="45"/>
        <v>3566.8395259680938</v>
      </c>
      <c r="AF100" s="19">
        <f>V100*Q100/(2*E100*R100*N100)</f>
        <v>4.3008151807266977</v>
      </c>
      <c r="AL100" s="19">
        <f>AC100*AB100/(R100*N100*F100)</f>
        <v>4249.5488174528027</v>
      </c>
      <c r="AM100" s="19">
        <f t="shared" si="46"/>
        <v>5.3066116307563123</v>
      </c>
      <c r="AP100" s="19">
        <f t="shared" si="47"/>
        <v>9.0152000000000001</v>
      </c>
      <c r="AQ100" s="19">
        <v>0.26879999999999998</v>
      </c>
      <c r="AT100" s="19">
        <f>AC100*AB100/(Q100*V100)</f>
        <v>57.025274907489283</v>
      </c>
      <c r="AU100" s="19">
        <f t="shared" si="48"/>
        <v>112.10794</v>
      </c>
      <c r="AV100" s="19">
        <f t="shared" si="49"/>
        <v>28.254874195635242</v>
      </c>
      <c r="AW100" s="19">
        <f t="shared" si="50"/>
        <v>9.0152000000000001</v>
      </c>
      <c r="AX100" s="19">
        <f t="shared" si="51"/>
        <v>27.46288310666386</v>
      </c>
      <c r="AY100" s="19">
        <f t="shared" si="52"/>
        <v>28.262368086433973</v>
      </c>
      <c r="AZ100" s="19">
        <f t="shared" si="53"/>
        <v>0.29420100000000005</v>
      </c>
      <c r="BA100" s="19">
        <f t="shared" si="54"/>
        <v>1253.5573526979999</v>
      </c>
      <c r="BB100" s="19">
        <f t="shared" si="55"/>
        <v>336.95621640522234</v>
      </c>
      <c r="BC100" s="19">
        <f t="shared" si="56"/>
        <v>224.27534759162427</v>
      </c>
      <c r="BD100" s="19">
        <f t="shared" si="57"/>
        <v>140.33283604967161</v>
      </c>
    </row>
    <row r="101" spans="3:56" x14ac:dyDescent="0.25">
      <c r="C101" s="19">
        <v>5.5559000000000003</v>
      </c>
      <c r="D101" s="20">
        <f t="shared" si="32"/>
        <v>294.44409999999999</v>
      </c>
      <c r="E101" s="19">
        <v>0.25</v>
      </c>
      <c r="F101" s="19">
        <f t="shared" si="33"/>
        <v>2.8856612612612614E-2</v>
      </c>
      <c r="G101" s="19">
        <f t="shared" si="34"/>
        <v>103.88380540540541</v>
      </c>
      <c r="H101" s="19">
        <v>0.82</v>
      </c>
      <c r="I101" s="19">
        <v>10.9689</v>
      </c>
      <c r="J101" s="23">
        <f>0.146888+0.130645</f>
        <v>0.27753300000000003</v>
      </c>
      <c r="K101" s="19">
        <f t="shared" si="35"/>
        <v>2.24E-2</v>
      </c>
      <c r="L101" s="19">
        <f t="shared" si="36"/>
        <v>0.1</v>
      </c>
      <c r="M101" s="19">
        <f t="shared" si="58"/>
        <v>0.19924754697496314</v>
      </c>
      <c r="N101" s="19">
        <f t="shared" si="37"/>
        <v>0.19531000000000001</v>
      </c>
      <c r="P101" s="19">
        <f t="shared" si="38"/>
        <v>5.0000000000000001E-4</v>
      </c>
      <c r="Q101" s="19">
        <f t="shared" si="59"/>
        <v>2.8856612612612614E-2</v>
      </c>
      <c r="R101" s="19">
        <f t="shared" si="39"/>
        <v>248.15367945283651</v>
      </c>
      <c r="S101" s="19">
        <f t="shared" si="40"/>
        <v>282.63048601041919</v>
      </c>
      <c r="T101" s="19">
        <f t="shared" si="41"/>
        <v>1.8261801999906311</v>
      </c>
      <c r="U101" s="19">
        <f t="shared" si="42"/>
        <v>2.0133385983992866</v>
      </c>
      <c r="V101" s="19">
        <v>3885</v>
      </c>
      <c r="X101" s="19">
        <v>0.5</v>
      </c>
      <c r="Y101" s="19">
        <f t="shared" si="43"/>
        <v>0.19790542859664706</v>
      </c>
      <c r="AB101" s="19">
        <f>[1]!HeatTransferArea(K101,L101,0.36,P101)</f>
        <v>0.30265450173412117</v>
      </c>
      <c r="AC101" s="19">
        <f>[1]!Convection(K101,Q101,1000,9*10^-4,P101,0.6,0.36,7)</f>
        <v>21123.049752051884</v>
      </c>
      <c r="AD101" s="19">
        <f t="shared" si="44"/>
        <v>47.120340142058829</v>
      </c>
      <c r="AE101" s="19">
        <f t="shared" si="45"/>
        <v>3566.8395259680938</v>
      </c>
      <c r="AF101" s="19">
        <f>V101*Q101/(2*E101*R101*N101)</f>
        <v>4.6261655379491806</v>
      </c>
      <c r="AL101" s="19">
        <f>AC101*AB101/(R101*N101*F101)</f>
        <v>4571.0209495240624</v>
      </c>
      <c r="AM101" s="19">
        <f t="shared" si="46"/>
        <v>2.7595457636471292</v>
      </c>
      <c r="AP101" s="19">
        <f t="shared" si="47"/>
        <v>10.9689</v>
      </c>
      <c r="AQ101" s="19">
        <v>0.26250000000000001</v>
      </c>
      <c r="AT101" s="19">
        <f>AC101*AB101/(Q101*V101)</f>
        <v>57.025274907489283</v>
      </c>
      <c r="AU101" s="19">
        <f t="shared" si="48"/>
        <v>112.10794</v>
      </c>
      <c r="AV101" s="19">
        <f t="shared" si="49"/>
        <v>27.600280111347487</v>
      </c>
      <c r="AW101" s="19">
        <f t="shared" si="50"/>
        <v>10.9689</v>
      </c>
      <c r="AX101" s="19">
        <f t="shared" si="51"/>
        <v>24.395067679429722</v>
      </c>
      <c r="AY101" s="19">
        <f t="shared" si="52"/>
        <v>25.201542526768996</v>
      </c>
      <c r="AZ101" s="19">
        <f t="shared" si="53"/>
        <v>0.27753300000000003</v>
      </c>
      <c r="BA101" s="19">
        <f t="shared" si="54"/>
        <v>622.86050384600003</v>
      </c>
      <c r="BB101" s="19">
        <f t="shared" si="55"/>
        <v>163.50088225957501</v>
      </c>
      <c r="BC101" s="19">
        <f t="shared" si="56"/>
        <v>204.72930028973767</v>
      </c>
      <c r="BD101" s="19">
        <f t="shared" si="57"/>
        <v>69.727787707447945</v>
      </c>
    </row>
    <row r="102" spans="3:56" x14ac:dyDescent="0.25">
      <c r="C102" s="19">
        <v>0.1014</v>
      </c>
      <c r="D102" s="20">
        <f t="shared" si="32"/>
        <v>299.89859999999999</v>
      </c>
      <c r="E102" s="19">
        <v>0.25</v>
      </c>
      <c r="F102" s="19">
        <f t="shared" si="33"/>
        <v>2.8856612612612614E-2</v>
      </c>
      <c r="G102" s="19">
        <f t="shared" si="34"/>
        <v>103.88380540540541</v>
      </c>
      <c r="H102" s="19">
        <v>0.82</v>
      </c>
      <c r="I102" s="19">
        <v>14.4765</v>
      </c>
      <c r="J102" s="22">
        <f>0.137675+0.12438</f>
        <v>0.26205499999999998</v>
      </c>
      <c r="K102" s="19">
        <f t="shared" si="35"/>
        <v>2.24E-2</v>
      </c>
      <c r="L102" s="19">
        <f t="shared" si="36"/>
        <v>0.1</v>
      </c>
      <c r="M102" s="19">
        <f t="shared" si="58"/>
        <v>0.19924754697496314</v>
      </c>
      <c r="N102" s="19">
        <f t="shared" si="37"/>
        <v>0.19531000000000001</v>
      </c>
      <c r="P102" s="19">
        <f t="shared" si="38"/>
        <v>5.0000000000000001E-4</v>
      </c>
      <c r="Q102" s="19">
        <f t="shared" si="59"/>
        <v>2.8856612612612614E-2</v>
      </c>
      <c r="R102" s="19">
        <f t="shared" si="39"/>
        <v>250.92787062004209</v>
      </c>
      <c r="S102" s="19">
        <f t="shared" si="40"/>
        <v>274.67334955126535</v>
      </c>
      <c r="T102" s="19">
        <f t="shared" si="41"/>
        <v>1.5126386564661516</v>
      </c>
      <c r="U102" s="19">
        <f t="shared" si="42"/>
        <v>1.6412343617487295</v>
      </c>
      <c r="V102" s="19">
        <v>3885</v>
      </c>
      <c r="X102" s="19">
        <v>0.5</v>
      </c>
      <c r="Y102" s="19">
        <f t="shared" si="43"/>
        <v>0.19790542859664706</v>
      </c>
      <c r="AB102" s="19">
        <f>[1]!HeatTransferArea(K102,L102,0.36,P102)</f>
        <v>0.30265450173412117</v>
      </c>
      <c r="AC102" s="19">
        <f>[1]!Convection(K102,Q102,1000,9*10^-4,P102,0.6,0.36,7)</f>
        <v>21123.049752051884</v>
      </c>
      <c r="AD102" s="19">
        <f t="shared" si="44"/>
        <v>47.120340142058829</v>
      </c>
      <c r="AE102" s="19">
        <f t="shared" si="45"/>
        <v>3566.8395259680938</v>
      </c>
      <c r="AF102" s="19">
        <f>V102*Q102/(2*E102*R102*N102)</f>
        <v>4.5750198938176734</v>
      </c>
      <c r="AL102" s="19">
        <f>AC102*AB102/(R102*N102*F102)</f>
        <v>4520.4849691566887</v>
      </c>
      <c r="AM102" s="19">
        <f t="shared" si="46"/>
        <v>6.1782766899882997E-2</v>
      </c>
      <c r="AP102" s="19">
        <f t="shared" si="47"/>
        <v>14.4765</v>
      </c>
      <c r="AQ102" s="19">
        <v>0.25469999999999998</v>
      </c>
      <c r="AT102" s="19">
        <f>AC102*AB102/(Q102*V102)</f>
        <v>57.025274907489283</v>
      </c>
      <c r="AU102" s="19">
        <f t="shared" si="48"/>
        <v>112.10794</v>
      </c>
      <c r="AV102" s="19">
        <f t="shared" si="49"/>
        <v>26.823225950428817</v>
      </c>
      <c r="AW102" s="19">
        <f t="shared" si="50"/>
        <v>14.4765</v>
      </c>
      <c r="AX102" s="19">
        <f t="shared" si="51"/>
        <v>20.108699811502671</v>
      </c>
      <c r="AY102" s="19">
        <f t="shared" si="52"/>
        <v>20.28692423187233</v>
      </c>
      <c r="AZ102" s="19">
        <f t="shared" si="53"/>
        <v>0.26205499999999998</v>
      </c>
      <c r="BA102" s="19">
        <f t="shared" si="54"/>
        <v>11.367745116</v>
      </c>
      <c r="BB102" s="19">
        <f t="shared" si="55"/>
        <v>2.8953646810451996</v>
      </c>
      <c r="BC102" s="19">
        <f t="shared" si="56"/>
        <v>169.57880374078795</v>
      </c>
      <c r="BD102" s="19">
        <f t="shared" si="57"/>
        <v>1.2725926804901493</v>
      </c>
    </row>
    <row r="103" spans="3:56" x14ac:dyDescent="0.25">
      <c r="C103" s="19">
        <v>19.3415</v>
      </c>
      <c r="D103" s="20">
        <f t="shared" si="32"/>
        <v>280.6585</v>
      </c>
      <c r="E103" s="19">
        <v>0.25</v>
      </c>
      <c r="F103" s="19">
        <f t="shared" si="33"/>
        <v>3.6070765765765768E-2</v>
      </c>
      <c r="G103" s="19">
        <f t="shared" si="34"/>
        <v>129.85475675675676</v>
      </c>
      <c r="H103" s="19">
        <v>1.0249999999999999</v>
      </c>
      <c r="I103" s="19">
        <v>4.7423000000000002</v>
      </c>
      <c r="J103" s="22">
        <f>0.309378+0.269741</f>
        <v>0.57911899999999994</v>
      </c>
      <c r="K103" s="19">
        <f t="shared" si="35"/>
        <v>2.24E-2</v>
      </c>
      <c r="L103" s="19">
        <f t="shared" si="36"/>
        <v>0.1</v>
      </c>
      <c r="M103" s="19">
        <f t="shared" si="58"/>
        <v>0.19924754697496314</v>
      </c>
      <c r="N103" s="19">
        <f t="shared" si="37"/>
        <v>0.19531000000000001</v>
      </c>
      <c r="P103" s="19">
        <f t="shared" si="38"/>
        <v>5.0000000000000001E-4</v>
      </c>
      <c r="Q103" s="19">
        <f t="shared" si="59"/>
        <v>3.6070765765765768E-2</v>
      </c>
      <c r="R103" s="19">
        <f t="shared" si="39"/>
        <v>295.88007097411901</v>
      </c>
      <c r="S103" s="19">
        <f t="shared" si="40"/>
        <v>296.34212891696643</v>
      </c>
      <c r="T103" s="19">
        <f t="shared" si="41"/>
        <v>1.9335953418194549</v>
      </c>
      <c r="U103" s="19">
        <f t="shared" si="42"/>
        <v>1.9149581019994457</v>
      </c>
      <c r="V103" s="19">
        <v>3885</v>
      </c>
      <c r="X103" s="19">
        <v>0.5</v>
      </c>
      <c r="Y103" s="19">
        <f t="shared" si="43"/>
        <v>0.24738178574580877</v>
      </c>
      <c r="AB103" s="19">
        <f>[1]!HeatTransferArea(K103,L103,0.36,P103)</f>
        <v>0.30265450173412117</v>
      </c>
      <c r="AC103" s="19">
        <f>[1]!Convection(K103,Q103,1000,9*10^-4,P103,0.6,0.36,7)</f>
        <v>21360.347548850747</v>
      </c>
      <c r="AD103" s="19">
        <f t="shared" si="44"/>
        <v>58.900425177573524</v>
      </c>
      <c r="AE103" s="19">
        <f t="shared" si="45"/>
        <v>4254.4407610981789</v>
      </c>
      <c r="AF103" s="19">
        <f>V103*Q103/(2*E103*R103*N103)</f>
        <v>4.8499380011488551</v>
      </c>
      <c r="AL103" s="19">
        <f>AC103*AB103/(R103*N103*F103)</f>
        <v>3101.4150945522406</v>
      </c>
      <c r="AM103" s="19">
        <f t="shared" si="46"/>
        <v>10.100220981234607</v>
      </c>
      <c r="AP103" s="19">
        <f t="shared" si="47"/>
        <v>4.7423000000000002</v>
      </c>
      <c r="AQ103" s="19">
        <v>0.21049999999999999</v>
      </c>
      <c r="AT103" s="19">
        <f>AC103*AB103/(Q103*V103)</f>
        <v>46.132720620966388</v>
      </c>
      <c r="AU103" s="19">
        <f t="shared" si="48"/>
        <v>140.13492500000001</v>
      </c>
      <c r="AV103" s="19">
        <f t="shared" si="49"/>
        <v>28.939290599386357</v>
      </c>
      <c r="AW103" s="19">
        <f t="shared" si="50"/>
        <v>4.7423000000000002</v>
      </c>
      <c r="AX103" s="19">
        <f t="shared" si="51"/>
        <v>27.665560872970673</v>
      </c>
      <c r="AY103" s="19">
        <f t="shared" si="52"/>
        <v>27.978438749266502</v>
      </c>
      <c r="AZ103" s="19">
        <f t="shared" si="53"/>
        <v>0.57911899999999994</v>
      </c>
      <c r="BA103" s="19">
        <f t="shared" si="54"/>
        <v>2710.4196518875001</v>
      </c>
      <c r="BB103" s="19">
        <f t="shared" si="55"/>
        <v>570.54333672231871</v>
      </c>
      <c r="BC103" s="19">
        <f t="shared" si="56"/>
        <v>270.96423820621868</v>
      </c>
      <c r="BD103" s="19">
        <f t="shared" si="57"/>
        <v>289.53463872391421</v>
      </c>
    </row>
    <row r="104" spans="3:56" x14ac:dyDescent="0.25">
      <c r="C104" s="19">
        <v>15.3529</v>
      </c>
      <c r="D104" s="20">
        <f t="shared" si="32"/>
        <v>284.64710000000002</v>
      </c>
      <c r="E104" s="19">
        <v>0.25</v>
      </c>
      <c r="F104" s="19">
        <f t="shared" si="33"/>
        <v>3.6070765765765768E-2</v>
      </c>
      <c r="G104" s="19">
        <f t="shared" si="34"/>
        <v>129.85475675675676</v>
      </c>
      <c r="H104" s="19">
        <v>1.0249999999999999</v>
      </c>
      <c r="I104" s="19">
        <v>7.0471000000000004</v>
      </c>
      <c r="J104" s="22">
        <f>0.292867+0.255222</f>
        <v>0.54808900000000005</v>
      </c>
      <c r="K104" s="19">
        <f t="shared" si="35"/>
        <v>2.24E-2</v>
      </c>
      <c r="L104" s="19">
        <f t="shared" si="36"/>
        <v>0.1</v>
      </c>
      <c r="M104" s="19">
        <f t="shared" si="58"/>
        <v>0.19924754697496314</v>
      </c>
      <c r="N104" s="19">
        <f t="shared" si="37"/>
        <v>0.19531000000000001</v>
      </c>
      <c r="P104" s="19">
        <f t="shared" si="38"/>
        <v>5.0000000000000001E-4</v>
      </c>
      <c r="Q104" s="19">
        <f t="shared" si="59"/>
        <v>3.6070765765765768E-2</v>
      </c>
      <c r="R104" s="19">
        <f t="shared" si="39"/>
        <v>283.37577541172504</v>
      </c>
      <c r="S104" s="19">
        <f t="shared" si="40"/>
        <v>293.31767942966644</v>
      </c>
      <c r="T104" s="19">
        <f t="shared" si="41"/>
        <v>2.0109658145811409</v>
      </c>
      <c r="U104" s="19">
        <f t="shared" si="42"/>
        <v>2.0427384021002126</v>
      </c>
      <c r="V104" s="19">
        <v>3885</v>
      </c>
      <c r="X104" s="19">
        <v>0.5</v>
      </c>
      <c r="Y104" s="19">
        <f t="shared" si="43"/>
        <v>0.24738178574580877</v>
      </c>
      <c r="AB104" s="19">
        <f>[1]!HeatTransferArea(K104,L104,0.36,P104)</f>
        <v>0.30265450173412117</v>
      </c>
      <c r="AC104" s="19">
        <f>[1]!Convection(K104,Q104,1000,9*10^-4,P104,0.6,0.36,7)</f>
        <v>21360.347548850747</v>
      </c>
      <c r="AD104" s="19">
        <f t="shared" si="44"/>
        <v>58.900425177573524</v>
      </c>
      <c r="AE104" s="19">
        <f t="shared" si="45"/>
        <v>4254.4407610981789</v>
      </c>
      <c r="AF104" s="19">
        <f>V104*Q104/(2*E104*R104*N104)</f>
        <v>5.0639473254728502</v>
      </c>
      <c r="AL104" s="19">
        <f>AC104*AB104/(R104*N104*F104)</f>
        <v>3238.268750965196</v>
      </c>
      <c r="AM104" s="19">
        <f t="shared" si="46"/>
        <v>7.5158424515910278</v>
      </c>
      <c r="AP104" s="19">
        <f t="shared" si="47"/>
        <v>7.0471000000000004</v>
      </c>
      <c r="AQ104" s="19">
        <v>0.2072</v>
      </c>
      <c r="AT104" s="19">
        <f>AC104*AB104/(Q104*V104)</f>
        <v>46.132720620966388</v>
      </c>
      <c r="AU104" s="19">
        <f t="shared" si="48"/>
        <v>140.13492500000001</v>
      </c>
      <c r="AV104" s="19">
        <f t="shared" si="49"/>
        <v>28.643937984704078</v>
      </c>
      <c r="AW104" s="19">
        <f t="shared" si="50"/>
        <v>7.0471000000000004</v>
      </c>
      <c r="AX104" s="19">
        <f t="shared" si="51"/>
        <v>28.264412559445759</v>
      </c>
      <c r="AY104" s="19">
        <f t="shared" si="52"/>
        <v>28.80099004111106</v>
      </c>
      <c r="AZ104" s="19">
        <f t="shared" si="53"/>
        <v>0.54808900000000005</v>
      </c>
      <c r="BA104" s="19">
        <f t="shared" si="54"/>
        <v>2151.4774900325001</v>
      </c>
      <c r="BB104" s="19">
        <f t="shared" si="55"/>
        <v>445.78613593473403</v>
      </c>
      <c r="BC104" s="19">
        <f t="shared" si="56"/>
        <v>281.80654360389212</v>
      </c>
      <c r="BD104" s="19">
        <f t="shared" si="57"/>
        <v>229.82686735074233</v>
      </c>
    </row>
    <row r="105" spans="3:56" x14ac:dyDescent="0.25">
      <c r="C105" s="19">
        <v>7.9187000000000003</v>
      </c>
      <c r="D105" s="20">
        <f t="shared" si="32"/>
        <v>292.0813</v>
      </c>
      <c r="E105" s="19">
        <v>0.25</v>
      </c>
      <c r="F105" s="19">
        <f t="shared" si="33"/>
        <v>3.6070765765765768E-2</v>
      </c>
      <c r="G105" s="19">
        <f t="shared" si="34"/>
        <v>129.85475675675676</v>
      </c>
      <c r="H105" s="19">
        <v>1.0249999999999999</v>
      </c>
      <c r="I105" s="19">
        <v>10.353999999999999</v>
      </c>
      <c r="J105" s="21">
        <f>0.26163+0.233768</f>
        <v>0.49539800000000001</v>
      </c>
      <c r="K105" s="19">
        <f t="shared" si="35"/>
        <v>2.24E-2</v>
      </c>
      <c r="L105" s="19">
        <f t="shared" si="36"/>
        <v>0.1</v>
      </c>
      <c r="M105" s="19">
        <f t="shared" si="58"/>
        <v>0.19924754697496314</v>
      </c>
      <c r="N105" s="19">
        <f t="shared" si="37"/>
        <v>0.19531000000000001</v>
      </c>
      <c r="P105" s="19">
        <f t="shared" si="38"/>
        <v>5.0000000000000001E-4</v>
      </c>
      <c r="Q105" s="19">
        <f t="shared" si="59"/>
        <v>3.6070765765765768E-2</v>
      </c>
      <c r="R105" s="19">
        <f t="shared" si="39"/>
        <v>254.65231710020453</v>
      </c>
      <c r="S105" s="19">
        <f t="shared" si="40"/>
        <v>285.63176388485408</v>
      </c>
      <c r="T105" s="19">
        <f t="shared" si="41"/>
        <v>1.9210510767443338</v>
      </c>
      <c r="U105" s="19">
        <f t="shared" si="42"/>
        <v>2.0831632453111979</v>
      </c>
      <c r="V105" s="19">
        <v>3885</v>
      </c>
      <c r="X105" s="19">
        <v>0.5</v>
      </c>
      <c r="Y105" s="19">
        <f t="shared" si="43"/>
        <v>0.24738178574580877</v>
      </c>
      <c r="AB105" s="19">
        <f>[1]!HeatTransferArea(K105,L105,0.36,P105)</f>
        <v>0.30265450173412117</v>
      </c>
      <c r="AC105" s="19">
        <f>[1]!Convection(K105,Q105,1000,9*10^-4,P105,0.6,0.36,7)</f>
        <v>21360.347548850747</v>
      </c>
      <c r="AD105" s="19">
        <f t="shared" si="44"/>
        <v>58.900425177573524</v>
      </c>
      <c r="AE105" s="19">
        <f t="shared" si="45"/>
        <v>4254.4407610981789</v>
      </c>
      <c r="AF105" s="19">
        <f>V105*Q105/(2*E105*R105*N105)</f>
        <v>5.6351342738237644</v>
      </c>
      <c r="AL105" s="19">
        <f>AC105*AB105/(R105*N105*F105)</f>
        <v>3603.5286415054725</v>
      </c>
      <c r="AM105" s="19">
        <f t="shared" si="46"/>
        <v>3.8012863455725228</v>
      </c>
      <c r="AP105" s="19">
        <f t="shared" si="47"/>
        <v>10.353999999999999</v>
      </c>
      <c r="AQ105" s="19">
        <v>0.19950000000000001</v>
      </c>
      <c r="AT105" s="19">
        <f>AC105*AB105/(Q105*V105)</f>
        <v>46.132720620966388</v>
      </c>
      <c r="AU105" s="19">
        <f t="shared" si="48"/>
        <v>140.13492500000001</v>
      </c>
      <c r="AV105" s="19">
        <f t="shared" si="49"/>
        <v>27.893369902175426</v>
      </c>
      <c r="AW105" s="19">
        <f t="shared" si="50"/>
        <v>10.353999999999999</v>
      </c>
      <c r="AX105" s="19">
        <f t="shared" si="51"/>
        <v>25.902126813595345</v>
      </c>
      <c r="AY105" s="19">
        <f t="shared" si="52"/>
        <v>26.792294142301049</v>
      </c>
      <c r="AZ105" s="19">
        <f t="shared" si="53"/>
        <v>0.49539800000000001</v>
      </c>
      <c r="BA105" s="19">
        <f t="shared" si="54"/>
        <v>1109.6864305975</v>
      </c>
      <c r="BB105" s="19">
        <f t="shared" si="55"/>
        <v>221.38244290420127</v>
      </c>
      <c r="BC105" s="19">
        <f t="shared" si="56"/>
        <v>269.2063485607365</v>
      </c>
      <c r="BD105" s="19">
        <f t="shared" si="57"/>
        <v>118.53982078241395</v>
      </c>
    </row>
    <row r="106" spans="3:56" x14ac:dyDescent="0.25">
      <c r="C106" s="19">
        <v>2.5089999999999999</v>
      </c>
      <c r="D106" s="20">
        <f t="shared" si="32"/>
        <v>297.49099999999999</v>
      </c>
      <c r="E106" s="19">
        <v>0.25</v>
      </c>
      <c r="F106" s="19">
        <f t="shared" si="33"/>
        <v>3.6070765765765768E-2</v>
      </c>
      <c r="G106" s="19">
        <f t="shared" si="34"/>
        <v>129.85475675675676</v>
      </c>
      <c r="H106" s="19">
        <v>1.0249999999999999</v>
      </c>
      <c r="I106" s="19">
        <v>14.473599999999999</v>
      </c>
      <c r="J106" s="22">
        <f>0.252081+0.224108</f>
        <v>0.47618899999999997</v>
      </c>
      <c r="K106" s="19">
        <f t="shared" si="35"/>
        <v>2.24E-2</v>
      </c>
      <c r="L106" s="19">
        <f t="shared" si="36"/>
        <v>0.1</v>
      </c>
      <c r="M106" s="19">
        <f t="shared" si="58"/>
        <v>0.19924754697496314</v>
      </c>
      <c r="N106" s="19">
        <f t="shared" si="37"/>
        <v>0.19531000000000001</v>
      </c>
      <c r="P106" s="19">
        <f t="shared" si="38"/>
        <v>5.0000000000000001E-4</v>
      </c>
      <c r="Q106" s="19">
        <f t="shared" si="59"/>
        <v>3.6070765765765768E-2</v>
      </c>
      <c r="R106" s="19">
        <f t="shared" si="39"/>
        <v>245.67024924233556</v>
      </c>
      <c r="S106" s="19">
        <f t="shared" si="40"/>
        <v>278.36258679056073</v>
      </c>
      <c r="T106" s="19">
        <f t="shared" si="41"/>
        <v>1.6642866368492832</v>
      </c>
      <c r="U106" s="19">
        <f t="shared" si="42"/>
        <v>1.8453437517184739</v>
      </c>
      <c r="V106" s="19">
        <v>3885</v>
      </c>
      <c r="X106" s="19">
        <v>0.5</v>
      </c>
      <c r="Y106" s="19">
        <f t="shared" si="43"/>
        <v>0.24738178574580877</v>
      </c>
      <c r="AB106" s="19">
        <f>[1]!HeatTransferArea(K106,L106,0.36,P106)</f>
        <v>0.30265450173412117</v>
      </c>
      <c r="AC106" s="19">
        <f>[1]!Convection(K106,Q106,1000,9*10^-4,P106,0.6,0.36,7)</f>
        <v>21360.347548850747</v>
      </c>
      <c r="AD106" s="19">
        <f t="shared" si="44"/>
        <v>58.900425177573524</v>
      </c>
      <c r="AE106" s="19">
        <f t="shared" si="45"/>
        <v>4254.4407610981789</v>
      </c>
      <c r="AF106" s="19">
        <f>V106*Q106/(2*E106*R106*N106)</f>
        <v>5.8411631218091804</v>
      </c>
      <c r="AL106" s="19">
        <f>AC106*AB106/(R106*N106*F106)</f>
        <v>3735.2789811807042</v>
      </c>
      <c r="AM106" s="19">
        <f t="shared" si="46"/>
        <v>1.3596382775098119</v>
      </c>
      <c r="AP106" s="19">
        <f t="shared" si="47"/>
        <v>14.473599999999999</v>
      </c>
      <c r="AQ106" s="19">
        <v>0.19689999999999999</v>
      </c>
      <c r="AT106" s="19">
        <f>AC106*AB106/(Q106*V106)</f>
        <v>46.132720620966388</v>
      </c>
      <c r="AU106" s="19">
        <f t="shared" si="48"/>
        <v>140.13492500000001</v>
      </c>
      <c r="AV106" s="19">
        <f t="shared" si="49"/>
        <v>27.183498413032208</v>
      </c>
      <c r="AW106" s="19">
        <f t="shared" si="50"/>
        <v>14.473599999999999</v>
      </c>
      <c r="AX106" s="19">
        <f t="shared" si="51"/>
        <v>22.135754716450364</v>
      </c>
      <c r="AY106" s="19">
        <f t="shared" si="52"/>
        <v>22.620566575811601</v>
      </c>
      <c r="AZ106" s="19">
        <f t="shared" si="53"/>
        <v>0.47618899999999997</v>
      </c>
      <c r="BA106" s="19">
        <f t="shared" si="54"/>
        <v>351.59852682500002</v>
      </c>
      <c r="BB106" s="19">
        <f t="shared" si="55"/>
        <v>69.229749931842505</v>
      </c>
      <c r="BC106" s="19">
        <f t="shared" si="56"/>
        <v>233.22468303337655</v>
      </c>
      <c r="BD106" s="19">
        <f t="shared" si="57"/>
        <v>37.558742008546432</v>
      </c>
    </row>
    <row r="107" spans="3:56" x14ac:dyDescent="0.25">
      <c r="C107" s="19">
        <v>6.7999999999999996E-3</v>
      </c>
      <c r="D107" s="20">
        <f t="shared" si="32"/>
        <v>299.9932</v>
      </c>
      <c r="E107" s="19">
        <v>0.25</v>
      </c>
      <c r="F107" s="19">
        <f t="shared" si="33"/>
        <v>3.6070765765765768E-2</v>
      </c>
      <c r="G107" s="19">
        <f t="shared" si="34"/>
        <v>129.85475675675676</v>
      </c>
      <c r="H107" s="19">
        <v>1.0249999999999999</v>
      </c>
      <c r="I107" s="19">
        <v>16.835999999999999</v>
      </c>
      <c r="J107" s="22">
        <f>0.243999+0.218124</f>
        <v>0.46212300000000001</v>
      </c>
      <c r="K107" s="19">
        <f t="shared" si="35"/>
        <v>2.24E-2</v>
      </c>
      <c r="L107" s="19">
        <f t="shared" si="36"/>
        <v>0.1</v>
      </c>
      <c r="M107" s="19">
        <f t="shared" si="58"/>
        <v>0.19924754697496314</v>
      </c>
      <c r="N107" s="19">
        <f t="shared" si="37"/>
        <v>0.19531000000000001</v>
      </c>
      <c r="P107" s="19">
        <f t="shared" si="38"/>
        <v>5.0000000000000001E-4</v>
      </c>
      <c r="Q107" s="19">
        <f t="shared" si="59"/>
        <v>3.6070765765765768E-2</v>
      </c>
      <c r="R107" s="19">
        <f t="shared" si="39"/>
        <v>251.30064985714853</v>
      </c>
      <c r="S107" s="19">
        <f t="shared" si="40"/>
        <v>274.52268034803001</v>
      </c>
      <c r="T107" s="19">
        <f t="shared" si="41"/>
        <v>1.5063792479922995</v>
      </c>
      <c r="U107" s="19">
        <f t="shared" si="42"/>
        <v>1.6318097058294825</v>
      </c>
      <c r="V107" s="19">
        <v>3885</v>
      </c>
      <c r="X107" s="19">
        <v>0.5</v>
      </c>
      <c r="Y107" s="19">
        <f t="shared" si="43"/>
        <v>0.24738178574580877</v>
      </c>
      <c r="AB107" s="19">
        <f>[1]!HeatTransferArea(K107,L107,0.36,P107)</f>
        <v>0.30265450173412117</v>
      </c>
      <c r="AC107" s="19">
        <f>[1]!Convection(K107,Q107,1000,9*10^-4,P107,0.6,0.36,7)</f>
        <v>21360.347548850747</v>
      </c>
      <c r="AD107" s="19">
        <f t="shared" si="44"/>
        <v>58.900425177573524</v>
      </c>
      <c r="AE107" s="19">
        <f t="shared" si="45"/>
        <v>4254.4407610981789</v>
      </c>
      <c r="AF107" s="19">
        <f>V107*Q107/(2*E107*R107*N107)</f>
        <v>5.7102916399767514</v>
      </c>
      <c r="AL107" s="19">
        <f>AC107*AB107/(R107*N107*F107)</f>
        <v>3651.5899135873933</v>
      </c>
      <c r="AM107" s="19">
        <f t="shared" si="46"/>
        <v>4.1671525642405834E-3</v>
      </c>
      <c r="AP107" s="19">
        <f t="shared" si="47"/>
        <v>16.835999999999999</v>
      </c>
      <c r="AQ107" s="19">
        <v>0.19550000000000001</v>
      </c>
      <c r="AT107" s="19">
        <f>AC107*AB107/(Q107*V107)</f>
        <v>46.132720620966388</v>
      </c>
      <c r="AU107" s="19">
        <f t="shared" si="48"/>
        <v>140.13492500000001</v>
      </c>
      <c r="AV107" s="19">
        <f t="shared" si="49"/>
        <v>26.808512349386874</v>
      </c>
      <c r="AW107" s="19">
        <f t="shared" si="50"/>
        <v>16.835999999999999</v>
      </c>
      <c r="AX107" s="19">
        <f t="shared" si="51"/>
        <v>20.022929226572536</v>
      </c>
      <c r="AY107" s="19">
        <f t="shared" si="52"/>
        <v>20.191893336330835</v>
      </c>
      <c r="AZ107" s="19">
        <f t="shared" si="53"/>
        <v>0.46212300000000001</v>
      </c>
      <c r="BA107" s="19">
        <f t="shared" si="54"/>
        <v>0.95291749000000003</v>
      </c>
      <c r="BB107" s="19">
        <f t="shared" si="55"/>
        <v>0.18629536929500001</v>
      </c>
      <c r="BC107" s="19">
        <f t="shared" si="56"/>
        <v>211.09634293895729</v>
      </c>
      <c r="BD107" s="19">
        <f t="shared" si="57"/>
        <v>0.10179332230295564</v>
      </c>
    </row>
    <row r="108" spans="3:56" x14ac:dyDescent="0.25">
      <c r="C108" s="19">
        <v>15.303699999999999</v>
      </c>
      <c r="D108" s="20">
        <f t="shared" si="32"/>
        <v>284.69630000000001</v>
      </c>
      <c r="E108" s="19">
        <v>0.25</v>
      </c>
      <c r="F108" s="19">
        <f t="shared" si="33"/>
        <v>4.3284918918918919E-2</v>
      </c>
      <c r="G108" s="19">
        <f t="shared" si="34"/>
        <v>155.8257081081081</v>
      </c>
      <c r="H108" s="19">
        <v>1.23</v>
      </c>
      <c r="I108" s="19">
        <v>5.2477999999999998</v>
      </c>
      <c r="J108" s="22">
        <f>0.416576+0.355137</f>
        <v>0.77171299999999998</v>
      </c>
      <c r="K108" s="19">
        <f t="shared" si="35"/>
        <v>2.24E-2</v>
      </c>
      <c r="L108" s="19">
        <f t="shared" si="36"/>
        <v>0.1</v>
      </c>
      <c r="M108" s="19">
        <f t="shared" si="58"/>
        <v>0.19924754697496314</v>
      </c>
      <c r="N108" s="19">
        <f t="shared" si="37"/>
        <v>0.19531000000000001</v>
      </c>
      <c r="P108" s="19">
        <f t="shared" si="38"/>
        <v>5.0000000000000001E-4</v>
      </c>
      <c r="Q108" s="19">
        <f t="shared" si="59"/>
        <v>4.3284918918918919E-2</v>
      </c>
      <c r="R108" s="19">
        <f t="shared" si="39"/>
        <v>283.19519065320492</v>
      </c>
      <c r="S108" s="19">
        <f t="shared" si="40"/>
        <v>293.27557952430698</v>
      </c>
      <c r="T108" s="19">
        <f t="shared" si="41"/>
        <v>2.0114211424806854</v>
      </c>
      <c r="U108" s="19">
        <f t="shared" si="42"/>
        <v>2.0439842704356579</v>
      </c>
      <c r="V108" s="19">
        <v>3885</v>
      </c>
      <c r="X108" s="19">
        <v>0.5</v>
      </c>
      <c r="Y108" s="19">
        <f t="shared" si="43"/>
        <v>0.29685814289497053</v>
      </c>
      <c r="AB108" s="19">
        <f>[1]!HeatTransferArea(K108,L108,0.36,P108)</f>
        <v>0.30265450173412117</v>
      </c>
      <c r="AC108" s="19">
        <f>[1]!Convection(K108,Q108,1000,9*10^-4,P108,0.6,0.36,7)</f>
        <v>21579.258236189115</v>
      </c>
      <c r="AD108" s="19">
        <f t="shared" si="44"/>
        <v>70.680510213088226</v>
      </c>
      <c r="AE108" s="19">
        <f t="shared" si="45"/>
        <v>4913.5532303719638</v>
      </c>
      <c r="AF108" s="19">
        <f>V108*Q108/(2*E108*R108*N108)</f>
        <v>6.0806117364779908</v>
      </c>
      <c r="AL108" s="19">
        <f>AC108*AB108/(R108*N108*F108)</f>
        <v>2727.9517728541714</v>
      </c>
      <c r="AM108" s="19">
        <f t="shared" si="46"/>
        <v>7.4871906899450575</v>
      </c>
      <c r="AP108" s="19">
        <f t="shared" si="47"/>
        <v>5.2477999999999998</v>
      </c>
      <c r="AQ108" s="19">
        <v>0.18260000000000001</v>
      </c>
      <c r="AT108" s="19">
        <f>AC108*AB108/(Q108*V108)</f>
        <v>38.837925004929751</v>
      </c>
      <c r="AU108" s="19">
        <f t="shared" si="48"/>
        <v>168.16191000000001</v>
      </c>
      <c r="AV108" s="19">
        <f t="shared" si="49"/>
        <v>28.639826718446198</v>
      </c>
      <c r="AW108" s="19">
        <f t="shared" si="50"/>
        <v>5.2477999999999998</v>
      </c>
      <c r="AX108" s="19">
        <f t="shared" si="51"/>
        <v>28.263628218885941</v>
      </c>
      <c r="AY108" s="19">
        <f t="shared" si="52"/>
        <v>28.803376489232956</v>
      </c>
      <c r="AZ108" s="19">
        <f t="shared" si="53"/>
        <v>0.77171299999999998</v>
      </c>
      <c r="BA108" s="19">
        <f t="shared" si="54"/>
        <v>2573.4994220670001</v>
      </c>
      <c r="BB108" s="19">
        <f t="shared" si="55"/>
        <v>469.92099446943422</v>
      </c>
      <c r="BC108" s="19">
        <f t="shared" si="56"/>
        <v>338.24442113393422</v>
      </c>
      <c r="BD108" s="19">
        <f t="shared" si="57"/>
        <v>264.58182285803389</v>
      </c>
    </row>
    <row r="109" spans="3:56" x14ac:dyDescent="0.25">
      <c r="C109" s="19">
        <v>9.3972999999999995</v>
      </c>
      <c r="D109" s="20">
        <f t="shared" si="32"/>
        <v>290.60270000000003</v>
      </c>
      <c r="E109" s="19">
        <v>0.25</v>
      </c>
      <c r="F109" s="19">
        <f t="shared" si="33"/>
        <v>4.3284918918918919E-2</v>
      </c>
      <c r="G109" s="19">
        <f t="shared" si="34"/>
        <v>155.8257081081081</v>
      </c>
      <c r="H109" s="19">
        <v>1.23</v>
      </c>
      <c r="I109" s="19">
        <v>8.7861999999999991</v>
      </c>
      <c r="J109" s="22">
        <f>0.379386+0.332104</f>
        <v>0.71148999999999996</v>
      </c>
      <c r="K109" s="19">
        <f t="shared" si="35"/>
        <v>2.24E-2</v>
      </c>
      <c r="L109" s="19">
        <f t="shared" si="36"/>
        <v>0.1</v>
      </c>
      <c r="M109" s="19">
        <f t="shared" si="58"/>
        <v>0.19924754697496314</v>
      </c>
      <c r="N109" s="19">
        <f t="shared" si="37"/>
        <v>0.19531000000000001</v>
      </c>
      <c r="P109" s="19">
        <f t="shared" si="38"/>
        <v>5.0000000000000001E-4</v>
      </c>
      <c r="Q109" s="19">
        <f t="shared" si="59"/>
        <v>4.3284918918918919E-2</v>
      </c>
      <c r="R109" s="19">
        <f t="shared" si="39"/>
        <v>259.92248914763331</v>
      </c>
      <c r="S109" s="19">
        <f t="shared" si="40"/>
        <v>287.37287973613161</v>
      </c>
      <c r="T109" s="19">
        <f t="shared" si="41"/>
        <v>1.9647680860507535</v>
      </c>
      <c r="U109" s="19">
        <f t="shared" si="42"/>
        <v>2.1035231863645549</v>
      </c>
      <c r="V109" s="19">
        <v>3885</v>
      </c>
      <c r="X109" s="19">
        <v>0.5</v>
      </c>
      <c r="Y109" s="19">
        <f t="shared" si="43"/>
        <v>0.29685814289497053</v>
      </c>
      <c r="AB109" s="19">
        <f>[1]!HeatTransferArea(K109,L109,0.36,P109)</f>
        <v>0.30265450173412117</v>
      </c>
      <c r="AC109" s="19">
        <f>[1]!Convection(K109,Q109,1000,9*10^-4,P109,0.6,0.36,7)</f>
        <v>21579.258236189115</v>
      </c>
      <c r="AD109" s="19">
        <f t="shared" si="44"/>
        <v>70.680510213088226</v>
      </c>
      <c r="AE109" s="19">
        <f t="shared" si="45"/>
        <v>4913.5532303719638</v>
      </c>
      <c r="AF109" s="19">
        <f>V109*Q109/(2*E109*R109*N109)</f>
        <v>6.6250519747135908</v>
      </c>
      <c r="AL109" s="19">
        <f>AC109*AB109/(R109*N109*F109)</f>
        <v>2972.2046173826425</v>
      </c>
      <c r="AM109" s="19">
        <f t="shared" si="46"/>
        <v>4.4674097537479591</v>
      </c>
      <c r="AP109" s="19">
        <f t="shared" si="47"/>
        <v>8.7861999999999991</v>
      </c>
      <c r="AQ109" s="19">
        <v>0.1802</v>
      </c>
      <c r="AT109" s="19">
        <f>AC109*AB109/(Q109*V109)</f>
        <v>38.837925004929751</v>
      </c>
      <c r="AU109" s="19">
        <f t="shared" si="48"/>
        <v>168.16191000000001</v>
      </c>
      <c r="AV109" s="19">
        <f t="shared" si="49"/>
        <v>28.063398570631932</v>
      </c>
      <c r="AW109" s="19">
        <f t="shared" si="50"/>
        <v>8.7861999999999991</v>
      </c>
      <c r="AX109" s="19">
        <f t="shared" si="51"/>
        <v>26.69658125690718</v>
      </c>
      <c r="AY109" s="19">
        <f t="shared" si="52"/>
        <v>27.569034948849975</v>
      </c>
      <c r="AZ109" s="19">
        <f t="shared" si="53"/>
        <v>0.71148999999999996</v>
      </c>
      <c r="BA109" s="19">
        <f t="shared" si="54"/>
        <v>1580.267916843</v>
      </c>
      <c r="BB109" s="19">
        <f t="shared" si="55"/>
        <v>284.76427861510859</v>
      </c>
      <c r="BC109" s="19">
        <f t="shared" si="56"/>
        <v>330.39915405733905</v>
      </c>
      <c r="BD109" s="19">
        <f t="shared" si="57"/>
        <v>162.46755777647249</v>
      </c>
    </row>
    <row r="110" spans="3:56" x14ac:dyDescent="0.25">
      <c r="C110" s="19">
        <v>6.4417999999999997</v>
      </c>
      <c r="D110" s="20">
        <f t="shared" si="32"/>
        <v>293.5582</v>
      </c>
      <c r="E110" s="19">
        <v>0.25</v>
      </c>
      <c r="F110" s="19">
        <f t="shared" si="33"/>
        <v>4.3284918918918919E-2</v>
      </c>
      <c r="G110" s="19">
        <f t="shared" si="34"/>
        <v>155.8257081081081</v>
      </c>
      <c r="H110" s="19">
        <v>1.23</v>
      </c>
      <c r="I110" s="19">
        <v>11.554399999999999</v>
      </c>
      <c r="J110" s="23">
        <f>0.37262+0.321518</f>
        <v>0.69413800000000003</v>
      </c>
      <c r="K110" s="19">
        <f t="shared" si="35"/>
        <v>2.24E-2</v>
      </c>
      <c r="L110" s="19">
        <f t="shared" si="36"/>
        <v>0.1</v>
      </c>
      <c r="M110" s="19">
        <f t="shared" si="58"/>
        <v>0.19924754697496314</v>
      </c>
      <c r="N110" s="19">
        <f t="shared" si="37"/>
        <v>0.19531000000000001</v>
      </c>
      <c r="P110" s="19">
        <f t="shared" si="38"/>
        <v>5.0000000000000001E-4</v>
      </c>
      <c r="Q110" s="19">
        <f t="shared" si="59"/>
        <v>4.3284918918918919E-2</v>
      </c>
      <c r="R110" s="19">
        <f t="shared" si="39"/>
        <v>250.23669253010303</v>
      </c>
      <c r="S110" s="19">
        <f t="shared" si="40"/>
        <v>283.7873407029083</v>
      </c>
      <c r="T110" s="19">
        <f t="shared" si="41"/>
        <v>1.8651960382558173</v>
      </c>
      <c r="U110" s="19">
        <f t="shared" si="42"/>
        <v>2.0452423795143204</v>
      </c>
      <c r="V110" s="19">
        <v>3885</v>
      </c>
      <c r="X110" s="19">
        <v>0.5</v>
      </c>
      <c r="Y110" s="19">
        <f t="shared" si="43"/>
        <v>0.29685814289497053</v>
      </c>
      <c r="AB110" s="19">
        <f>[1]!HeatTransferArea(K110,L110,0.36,P110)</f>
        <v>0.30265450173412117</v>
      </c>
      <c r="AC110" s="19">
        <f>[1]!Convection(K110,Q110,1000,9*10^-4,P110,0.6,0.36,7)</f>
        <v>21579.258236189115</v>
      </c>
      <c r="AD110" s="19">
        <f t="shared" si="44"/>
        <v>70.680510213088226</v>
      </c>
      <c r="AE110" s="19">
        <f t="shared" si="45"/>
        <v>4913.5532303719638</v>
      </c>
      <c r="AF110" s="19">
        <f>V110*Q110/(2*E110*R110*N110)</f>
        <v>6.8814848157923381</v>
      </c>
      <c r="AL110" s="19">
        <f>AC110*AB110/(R110*N110*F110)</f>
        <v>3087.2483751088976</v>
      </c>
      <c r="AM110" s="19">
        <f t="shared" si="46"/>
        <v>3.1496511438070831</v>
      </c>
      <c r="AP110" s="19">
        <f t="shared" si="47"/>
        <v>11.554399999999999</v>
      </c>
      <c r="AQ110" s="19">
        <v>0.17860000000000001</v>
      </c>
      <c r="AT110" s="19">
        <f>AC110*AB110/(Q110*V110)</f>
        <v>38.837925004929751</v>
      </c>
      <c r="AU110" s="19">
        <f t="shared" si="48"/>
        <v>168.16191000000001</v>
      </c>
      <c r="AV110" s="19">
        <f t="shared" si="49"/>
        <v>27.713252756342513</v>
      </c>
      <c r="AW110" s="19">
        <f t="shared" si="50"/>
        <v>11.554399999999999</v>
      </c>
      <c r="AX110" s="19">
        <f t="shared" si="51"/>
        <v>24.989655151369575</v>
      </c>
      <c r="AY110" s="19">
        <f t="shared" si="52"/>
        <v>25.845324624156081</v>
      </c>
      <c r="AZ110" s="19">
        <f t="shared" si="53"/>
        <v>0.69413800000000003</v>
      </c>
      <c r="BA110" s="19">
        <f t="shared" si="54"/>
        <v>1083.2653918379999</v>
      </c>
      <c r="BB110" s="19">
        <f t="shared" si="55"/>
        <v>193.4711989822668</v>
      </c>
      <c r="BC110" s="19">
        <f t="shared" si="56"/>
        <v>313.6549283175313</v>
      </c>
      <c r="BD110" s="19">
        <f t="shared" si="57"/>
        <v>111.37066111377527</v>
      </c>
    </row>
    <row r="111" spans="3:56" x14ac:dyDescent="0.25">
      <c r="C111" s="19">
        <v>2.5796999999999999</v>
      </c>
      <c r="D111" s="20">
        <f t="shared" si="32"/>
        <v>297.4203</v>
      </c>
      <c r="E111" s="19">
        <v>0.25</v>
      </c>
      <c r="F111" s="19">
        <f t="shared" si="33"/>
        <v>4.3284918918918919E-2</v>
      </c>
      <c r="G111" s="19">
        <f t="shared" si="34"/>
        <v>155.8257081081081</v>
      </c>
      <c r="H111" s="19">
        <v>1.23</v>
      </c>
      <c r="I111" s="19">
        <v>16.422499999999999</v>
      </c>
      <c r="J111" s="22">
        <f>0.359151+0.31324</f>
        <v>0.67239099999999996</v>
      </c>
      <c r="K111" s="19">
        <f t="shared" si="35"/>
        <v>2.24E-2</v>
      </c>
      <c r="L111" s="19">
        <f t="shared" si="36"/>
        <v>0.1</v>
      </c>
      <c r="M111" s="19">
        <f t="shared" si="58"/>
        <v>0.19924754697496314</v>
      </c>
      <c r="N111" s="19">
        <f t="shared" si="37"/>
        <v>0.19531000000000001</v>
      </c>
      <c r="P111" s="19">
        <f t="shared" si="38"/>
        <v>5.0000000000000001E-4</v>
      </c>
      <c r="Q111" s="19">
        <f t="shared" si="59"/>
        <v>4.3284918918918919E-2</v>
      </c>
      <c r="R111" s="19">
        <f t="shared" si="39"/>
        <v>245.62601462565362</v>
      </c>
      <c r="S111" s="19">
        <f t="shared" si="40"/>
        <v>278.46669526334244</v>
      </c>
      <c r="T111" s="19">
        <f t="shared" si="41"/>
        <v>1.6684701479025534</v>
      </c>
      <c r="U111" s="19">
        <f t="shared" si="42"/>
        <v>1.8503383226372989</v>
      </c>
      <c r="V111" s="19">
        <v>3885</v>
      </c>
      <c r="X111" s="19">
        <v>0.5</v>
      </c>
      <c r="Y111" s="19">
        <f t="shared" si="43"/>
        <v>0.29685814289497053</v>
      </c>
      <c r="AB111" s="19">
        <f>[1]!HeatTransferArea(K111,L111,0.36,P111)</f>
        <v>0.30265450173412117</v>
      </c>
      <c r="AC111" s="19">
        <f>[1]!Convection(K111,Q111,1000,9*10^-4,P111,0.6,0.36,7)</f>
        <v>21579.258236189115</v>
      </c>
      <c r="AD111" s="19">
        <f t="shared" si="44"/>
        <v>70.680510213088226</v>
      </c>
      <c r="AE111" s="19">
        <f t="shared" si="45"/>
        <v>4913.5532303719638</v>
      </c>
      <c r="AF111" s="19">
        <f>V111*Q111/(2*E111*R111*N111)</f>
        <v>7.0106580633342697</v>
      </c>
      <c r="AL111" s="19">
        <f>AC111*AB111/(R111*N111*F111)</f>
        <v>3145.1995163605916</v>
      </c>
      <c r="AM111" s="19">
        <f t="shared" si="46"/>
        <v>1.3941774692982294</v>
      </c>
      <c r="AP111" s="19">
        <f t="shared" si="47"/>
        <v>16.422499999999999</v>
      </c>
      <c r="AQ111" s="19">
        <v>0.17630000000000001</v>
      </c>
      <c r="AT111" s="19">
        <f>AC111*AB111/(Q111*V111)</f>
        <v>38.837925004929751</v>
      </c>
      <c r="AU111" s="19">
        <f t="shared" si="48"/>
        <v>168.16191000000001</v>
      </c>
      <c r="AV111" s="19">
        <f t="shared" si="49"/>
        <v>27.19366512594171</v>
      </c>
      <c r="AW111" s="19">
        <f t="shared" si="50"/>
        <v>16.422499999999999</v>
      </c>
      <c r="AX111" s="19">
        <f t="shared" si="51"/>
        <v>22.19167043021482</v>
      </c>
      <c r="AY111" s="19">
        <f t="shared" si="52"/>
        <v>22.685909237346237</v>
      </c>
      <c r="AZ111" s="19">
        <f t="shared" si="53"/>
        <v>0.67239099999999996</v>
      </c>
      <c r="BA111" s="19">
        <f t="shared" si="54"/>
        <v>433.80727922699998</v>
      </c>
      <c r="BB111" s="19">
        <f t="shared" si="55"/>
        <v>76.480223327720097</v>
      </c>
      <c r="BC111" s="19">
        <f t="shared" si="56"/>
        <v>280.57312684927587</v>
      </c>
      <c r="BD111" s="19">
        <f t="shared" si="57"/>
        <v>44.599784916514963</v>
      </c>
    </row>
    <row r="112" spans="3:56" x14ac:dyDescent="0.25">
      <c r="C112" s="19">
        <v>6.4799999999999996E-2</v>
      </c>
      <c r="D112" s="20">
        <f t="shared" si="32"/>
        <v>299.93520000000001</v>
      </c>
      <c r="E112" s="19">
        <v>0.25</v>
      </c>
      <c r="F112" s="19">
        <f t="shared" si="33"/>
        <v>4.3284918918918919E-2</v>
      </c>
      <c r="G112" s="19">
        <f t="shared" si="34"/>
        <v>155.8257081081081</v>
      </c>
      <c r="H112" s="19">
        <v>1.23</v>
      </c>
      <c r="I112" s="19">
        <v>20.143899999999999</v>
      </c>
      <c r="J112" s="22">
        <f>0.354681+0.308676</f>
        <v>0.66335699999999997</v>
      </c>
      <c r="K112" s="19">
        <f t="shared" si="35"/>
        <v>2.24E-2</v>
      </c>
      <c r="L112" s="19">
        <f t="shared" si="36"/>
        <v>0.1</v>
      </c>
      <c r="M112" s="19">
        <f t="shared" si="58"/>
        <v>0.19924754697496314</v>
      </c>
      <c r="N112" s="19">
        <f t="shared" si="37"/>
        <v>0.19531000000000001</v>
      </c>
      <c r="P112" s="19">
        <f t="shared" si="38"/>
        <v>5.0000000000000001E-4</v>
      </c>
      <c r="Q112" s="19">
        <f t="shared" si="59"/>
        <v>4.3284918918918919E-2</v>
      </c>
      <c r="R112" s="19">
        <f t="shared" si="39"/>
        <v>251.07045273855329</v>
      </c>
      <c r="S112" s="19">
        <f t="shared" si="40"/>
        <v>274.6151080296554</v>
      </c>
      <c r="T112" s="19">
        <f t="shared" si="41"/>
        <v>1.5102190629258985</v>
      </c>
      <c r="U112" s="19">
        <f t="shared" si="42"/>
        <v>1.6376011016047869</v>
      </c>
      <c r="V112" s="19">
        <v>3885</v>
      </c>
      <c r="X112" s="19">
        <v>0.5</v>
      </c>
      <c r="Y112" s="19">
        <f t="shared" si="43"/>
        <v>0.29685814289497053</v>
      </c>
      <c r="AB112" s="19">
        <f>[1]!HeatTransferArea(K112,L112,0.36,P112)</f>
        <v>0.30265450173412117</v>
      </c>
      <c r="AC112" s="19">
        <f>[1]!Convection(K112,Q112,1000,9*10^-4,P112,0.6,0.36,7)</f>
        <v>21579.258236189115</v>
      </c>
      <c r="AD112" s="19">
        <f t="shared" si="44"/>
        <v>70.680510213088226</v>
      </c>
      <c r="AE112" s="19">
        <f t="shared" si="45"/>
        <v>4913.5532303719638</v>
      </c>
      <c r="AF112" s="19">
        <f>V112*Q112/(2*E112*R112*N112)</f>
        <v>6.8586326316668051</v>
      </c>
      <c r="AL112" s="19">
        <f>AC112*AB112/(R112*N112*F112)</f>
        <v>3076.9961737021122</v>
      </c>
      <c r="AM112" s="19">
        <f t="shared" si="46"/>
        <v>3.9570075970575776E-2</v>
      </c>
      <c r="AP112" s="19">
        <f t="shared" si="47"/>
        <v>20.143899999999999</v>
      </c>
      <c r="AQ112" s="19">
        <v>0.17460000000000001</v>
      </c>
      <c r="AT112" s="19">
        <f>AC112*AB112/(Q112*V112)</f>
        <v>38.837925004929751</v>
      </c>
      <c r="AU112" s="19">
        <f t="shared" si="48"/>
        <v>168.16191000000001</v>
      </c>
      <c r="AV112" s="19">
        <f t="shared" si="49"/>
        <v>26.817538374636001</v>
      </c>
      <c r="AW112" s="19">
        <f t="shared" si="50"/>
        <v>20.143899999999999</v>
      </c>
      <c r="AX112" s="19">
        <f t="shared" si="51"/>
        <v>20.075585313645881</v>
      </c>
      <c r="AY112" s="19">
        <f t="shared" si="52"/>
        <v>20.250178837061053</v>
      </c>
      <c r="AZ112" s="19">
        <f t="shared" si="53"/>
        <v>0.66335699999999997</v>
      </c>
      <c r="BA112" s="19">
        <f t="shared" si="54"/>
        <v>10.896891768</v>
      </c>
      <c r="BB112" s="19">
        <f t="shared" si="55"/>
        <v>1.9025973026928</v>
      </c>
      <c r="BC112" s="19">
        <f t="shared" si="56"/>
        <v>253.9613221400293</v>
      </c>
      <c r="BD112" s="19">
        <f t="shared" si="57"/>
        <v>1.120310913125623</v>
      </c>
    </row>
  </sheetData>
  <conditionalFormatting sqref="AG2">
    <cfRule type="cellIs" dxfId="1" priority="2" operator="greaterThan">
      <formula>0.1</formula>
    </cfRule>
  </conditionalFormatting>
  <conditionalFormatting sqref="AG1:AG2">
    <cfRule type="cellIs" dxfId="0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I585"/>
  <sheetViews>
    <sheetView topLeftCell="I1" zoomScale="110" zoomScaleNormal="110" workbookViewId="0">
      <selection activeCell="AC5" sqref="AC5"/>
    </sheetView>
  </sheetViews>
  <sheetFormatPr defaultRowHeight="15" x14ac:dyDescent="0.25"/>
  <cols>
    <col min="1" max="19" width="9.140625" style="7"/>
    <col min="20" max="20" width="12" style="7" bestFit="1" customWidth="1"/>
    <col min="21" max="28" width="9.140625" style="7"/>
    <col min="29" max="29" width="9.140625" style="13"/>
    <col min="30" max="16384" width="9.140625" style="7"/>
  </cols>
  <sheetData>
    <row r="1" spans="1:35" x14ac:dyDescent="0.25">
      <c r="K1" s="1" t="s">
        <v>45</v>
      </c>
      <c r="L1" s="1"/>
      <c r="M1" s="1" t="s">
        <v>33</v>
      </c>
      <c r="N1" s="1"/>
      <c r="O1" s="8"/>
      <c r="P1" s="9"/>
      <c r="Q1" s="10"/>
      <c r="S1" s="11" t="s">
        <v>46</v>
      </c>
      <c r="T1" s="12"/>
      <c r="U1" s="13"/>
      <c r="V1" s="11" t="s">
        <v>47</v>
      </c>
      <c r="W1" s="12"/>
      <c r="X1" s="13"/>
      <c r="Y1" s="13" t="s">
        <v>48</v>
      </c>
      <c r="Z1" s="13"/>
      <c r="AA1" s="13"/>
      <c r="AB1" s="13" t="s">
        <v>49</v>
      </c>
      <c r="AE1" s="11"/>
      <c r="AF1" s="12"/>
      <c r="AG1" s="13"/>
      <c r="AH1" s="11"/>
      <c r="AI1" s="12"/>
    </row>
    <row r="2" spans="1:35" x14ac:dyDescent="0.25">
      <c r="B2" s="1" t="s">
        <v>45</v>
      </c>
      <c r="C2" s="1"/>
      <c r="D2" s="13"/>
      <c r="E2" s="1" t="s">
        <v>33</v>
      </c>
      <c r="F2" s="1"/>
      <c r="K2" s="13">
        <v>0</v>
      </c>
      <c r="L2" s="13">
        <v>0.8</v>
      </c>
      <c r="M2" s="13" t="s">
        <v>50</v>
      </c>
      <c r="N2" s="13" t="s">
        <v>51</v>
      </c>
      <c r="O2" s="10"/>
      <c r="P2" s="10"/>
      <c r="Q2" s="10"/>
      <c r="S2" s="13" t="s">
        <v>52</v>
      </c>
      <c r="T2" s="13" t="s">
        <v>53</v>
      </c>
      <c r="U2" s="13"/>
      <c r="V2" s="13" t="s">
        <v>52</v>
      </c>
      <c r="W2" s="13" t="s">
        <v>53</v>
      </c>
      <c r="X2" s="13"/>
      <c r="Y2" s="13" t="s">
        <v>52</v>
      </c>
      <c r="Z2" s="13" t="s">
        <v>53</v>
      </c>
      <c r="AA2" s="13"/>
      <c r="AB2" s="13" t="s">
        <v>52</v>
      </c>
      <c r="AC2" s="13" t="s">
        <v>53</v>
      </c>
      <c r="AE2" s="13"/>
      <c r="AF2" s="13"/>
      <c r="AG2" s="13"/>
      <c r="AH2" s="13"/>
      <c r="AI2" s="13"/>
    </row>
    <row r="3" spans="1:35" x14ac:dyDescent="0.25">
      <c r="B3" s="13"/>
      <c r="C3" s="13"/>
      <c r="D3" s="13"/>
      <c r="E3" s="13"/>
      <c r="F3" s="13"/>
      <c r="K3" s="13"/>
      <c r="L3" s="13"/>
      <c r="M3" s="13"/>
      <c r="N3" s="13"/>
      <c r="O3" s="10"/>
      <c r="P3" s="10"/>
      <c r="Q3" s="10"/>
      <c r="S3" s="13"/>
      <c r="T3" s="16"/>
      <c r="U3" s="13"/>
      <c r="V3" s="13"/>
      <c r="W3" s="16"/>
      <c r="X3" s="13"/>
      <c r="Y3" s="13"/>
      <c r="Z3" s="16"/>
      <c r="AA3" s="13"/>
      <c r="AB3" s="17"/>
      <c r="AE3" s="16"/>
      <c r="AF3" s="16"/>
      <c r="AG3" s="13"/>
      <c r="AH3" s="16"/>
      <c r="AI3" s="16"/>
    </row>
    <row r="4" spans="1:35" x14ac:dyDescent="0.25">
      <c r="A4" s="13" t="s">
        <v>54</v>
      </c>
      <c r="B4" s="13">
        <v>0</v>
      </c>
      <c r="C4" s="13">
        <v>0.8</v>
      </c>
      <c r="D4" s="13"/>
      <c r="E4" s="13" t="s">
        <v>50</v>
      </c>
      <c r="F4" s="13" t="s">
        <v>51</v>
      </c>
      <c r="G4" s="13"/>
      <c r="J4" s="13">
        <v>265</v>
      </c>
      <c r="K4" s="13">
        <v>305.04800815445913</v>
      </c>
      <c r="L4" s="13">
        <v>299.29024315437925</v>
      </c>
      <c r="M4" s="13">
        <v>0.60712146380863596</v>
      </c>
      <c r="N4" s="13">
        <v>0.59577131224371271</v>
      </c>
      <c r="O4" s="10"/>
      <c r="P4" s="10"/>
      <c r="Q4" s="10"/>
      <c r="AC4" s="7"/>
      <c r="AD4" s="14"/>
      <c r="AE4" s="15"/>
      <c r="AF4" s="16"/>
      <c r="AG4" s="14"/>
      <c r="AH4" s="15"/>
      <c r="AI4" s="16"/>
    </row>
    <row r="5" spans="1:35" x14ac:dyDescent="0.25">
      <c r="A5" s="13">
        <v>255</v>
      </c>
      <c r="B5" s="13">
        <v>290.6266015913713</v>
      </c>
      <c r="C5" s="13">
        <v>286.19342803547272</v>
      </c>
      <c r="D5" s="13">
        <v>255</v>
      </c>
      <c r="E5" s="13">
        <v>0.4498585657719979</v>
      </c>
      <c r="F5" s="13"/>
      <c r="G5" s="13">
        <f>A5+E5</f>
        <v>255.44985856577199</v>
      </c>
      <c r="J5" s="13">
        <v>265.10000000000002</v>
      </c>
      <c r="K5" s="13">
        <v>305.20207291358781</v>
      </c>
      <c r="L5" s="13">
        <v>299.4096202292676</v>
      </c>
      <c r="M5" s="13">
        <v>0.6090485536237582</v>
      </c>
      <c r="N5" s="13">
        <v>0.59759768072983099</v>
      </c>
      <c r="O5" s="10"/>
      <c r="P5" s="10"/>
      <c r="Q5" s="10"/>
      <c r="R5" s="13">
        <v>265</v>
      </c>
      <c r="S5" s="13">
        <f>AVERAGE(K4:K$354)</f>
        <v>306.32742114840846</v>
      </c>
      <c r="T5" s="16">
        <f>0.0003645191*R5^4 - 0.4069938446*R5^3 + 170.2334990325*R5^2 - 31615.7996024729*R5 + 2200205.38999781</f>
        <v>307.53501496464014</v>
      </c>
      <c r="U5" s="13">
        <v>265</v>
      </c>
      <c r="V5" s="13">
        <f>AVERAGE(L4:L$354)</f>
        <v>300.8085663448777</v>
      </c>
      <c r="W5" s="16">
        <f>-0.0241259305*U5^2 + 12.8802501657*U5 - 1418.2294713417</f>
        <v>300.7933532062998</v>
      </c>
      <c r="X5" s="13">
        <v>265</v>
      </c>
      <c r="Y5" s="13">
        <f>AVERAGE(M4:M$354)</f>
        <v>1.4377850390154976</v>
      </c>
      <c r="Z5" s="16">
        <f xml:space="preserve">  0.0000026071114*R5^4 - 0.0030107027*R5^3 + 1.3008126672*R5^2 - 249.2321769176*R5 + 17869.3895159074</f>
        <v>1.4858074905278045</v>
      </c>
      <c r="AA5" s="13">
        <v>265</v>
      </c>
      <c r="AB5" s="13">
        <f>AVERAGE(N4:N$354)</f>
        <v>1.4109561950713116</v>
      </c>
      <c r="AC5" s="13">
        <f xml:space="preserve"> -0.0000901573*AA5^3 + 0.0749711264*AA5^2 - 20.7404978726*AA5 + 1910.6262137785</f>
        <v>1.4480849670001135</v>
      </c>
      <c r="AD5" s="13"/>
      <c r="AE5" s="18"/>
      <c r="AF5" s="13"/>
      <c r="AG5" s="13"/>
      <c r="AH5" s="18"/>
      <c r="AI5" s="16"/>
    </row>
    <row r="6" spans="1:35" x14ac:dyDescent="0.25">
      <c r="A6" s="13">
        <v>255.1</v>
      </c>
      <c r="B6" s="13">
        <v>290.74597403880614</v>
      </c>
      <c r="C6" s="13">
        <v>286.33488073741086</v>
      </c>
      <c r="D6" s="13">
        <v>255.1</v>
      </c>
      <c r="E6" s="13">
        <v>0.45134925744792448</v>
      </c>
      <c r="F6" s="13"/>
      <c r="G6" s="13">
        <f t="shared" ref="G6:G69" si="0">A6+E6</f>
        <v>255.55134925744792</v>
      </c>
      <c r="J6" s="13">
        <v>265.2</v>
      </c>
      <c r="K6" s="13">
        <v>305.35637419261082</v>
      </c>
      <c r="L6" s="13">
        <v>299.52867961701162</v>
      </c>
      <c r="M6" s="13">
        <v>0.61098734481225414</v>
      </c>
      <c r="N6" s="13">
        <v>0.59943407209482202</v>
      </c>
      <c r="O6" s="10"/>
      <c r="P6" s="10"/>
      <c r="Q6" s="10"/>
      <c r="R6" s="13">
        <v>265.10000000000002</v>
      </c>
      <c r="S6" s="13">
        <f>AVERAGE(K5:K$354)</f>
        <v>306.33107661410548</v>
      </c>
      <c r="T6" s="16">
        <f t="shared" ref="T6:T69" si="1">0.0003645191*R6^4 - 0.4069938446*R6^3 + 170.2334990325*R6^2 - 31615.7996024729*R6 + 2200205.38999781</f>
        <v>307.41579945199192</v>
      </c>
      <c r="U6" s="13">
        <v>265.10000000000002</v>
      </c>
      <c r="V6" s="13">
        <f>AVERAGE(L5:L$354)</f>
        <v>300.81290441113629</v>
      </c>
      <c r="W6" s="16">
        <f t="shared" ref="W6:W69" si="2">-0.0241259305*U6^2 + 12.8802501657*U6 - 1418.2294713417</f>
        <v>300.80246264706489</v>
      </c>
      <c r="X6" s="13">
        <v>265.10000000000002</v>
      </c>
      <c r="Y6" s="13">
        <f>AVERAGE(M5:M$354)</f>
        <v>1.4401583635160886</v>
      </c>
      <c r="Z6" s="16">
        <f t="shared" ref="Z6:Z69" si="3" xml:space="preserve">  0.0000026071114*R6^4 - 0.0030107027*R6^3 + 1.3008126672*R6^2 - 249.2321769176*R6 + 17869.3895159074</f>
        <v>1.484686080199026</v>
      </c>
      <c r="AA6" s="13">
        <v>265.10000000000002</v>
      </c>
      <c r="AB6" s="13">
        <f>AVERAGE(N5:N$354)</f>
        <v>1.4132852947365335</v>
      </c>
      <c r="AC6" s="13">
        <f t="shared" ref="AC6:AC69" si="4" xml:space="preserve"> -0.0000901573*AA6^3 + 0.0749711264*AA6^2 - 20.7404978726*AA6 + 1910.6262137785</f>
        <v>1.4481488317617277</v>
      </c>
      <c r="AD6" s="13"/>
      <c r="AE6" s="18"/>
      <c r="AF6" s="13"/>
      <c r="AG6" s="13"/>
      <c r="AH6" s="18"/>
      <c r="AI6" s="16"/>
    </row>
    <row r="7" spans="1:35" x14ac:dyDescent="0.25">
      <c r="A7" s="13">
        <v>255.2</v>
      </c>
      <c r="B7" s="13">
        <v>290.86636710924819</v>
      </c>
      <c r="C7" s="13">
        <v>286.4761024112006</v>
      </c>
      <c r="D7" s="13">
        <v>255.2</v>
      </c>
      <c r="E7" s="13">
        <v>0.45283239265558139</v>
      </c>
      <c r="F7" s="13"/>
      <c r="G7" s="13">
        <f t="shared" si="0"/>
        <v>255.65283239265557</v>
      </c>
      <c r="J7" s="13">
        <v>265.3</v>
      </c>
      <c r="K7" s="13">
        <v>305.51091734859466</v>
      </c>
      <c r="L7" s="13">
        <v>299.6474165043058</v>
      </c>
      <c r="M7" s="13">
        <v>0.61293803363639199</v>
      </c>
      <c r="N7" s="13">
        <v>0.60128064670328518</v>
      </c>
      <c r="O7" s="10"/>
      <c r="P7" s="10"/>
      <c r="Q7" s="10"/>
      <c r="R7" s="13">
        <v>265.2</v>
      </c>
      <c r="S7" s="13">
        <f>AVERAGE(K6:K$354)</f>
        <v>306.33431158172874</v>
      </c>
      <c r="T7" s="16">
        <f t="shared" si="1"/>
        <v>307.30173113383353</v>
      </c>
      <c r="U7" s="13">
        <v>265.2</v>
      </c>
      <c r="V7" s="13">
        <f>AVERAGE(L6:L$354)</f>
        <v>300.81692528271759</v>
      </c>
      <c r="W7" s="16">
        <f t="shared" si="2"/>
        <v>300.8110895692198</v>
      </c>
      <c r="X7" s="13">
        <v>265.2</v>
      </c>
      <c r="Y7" s="13">
        <f>AVERAGE(M6:M$354)</f>
        <v>1.442539766982829</v>
      </c>
      <c r="Z7" s="16">
        <f t="shared" si="3"/>
        <v>1.4836793986978591</v>
      </c>
      <c r="AA7" s="13">
        <v>265.2</v>
      </c>
      <c r="AB7" s="13">
        <f>AVERAGE(N6:N$354)</f>
        <v>1.415622508530249</v>
      </c>
      <c r="AC7" s="13">
        <f t="shared" si="4"/>
        <v>1.448278077038367</v>
      </c>
      <c r="AD7" s="13"/>
      <c r="AE7" s="18"/>
      <c r="AF7" s="13"/>
      <c r="AG7" s="13"/>
      <c r="AH7" s="18"/>
      <c r="AI7" s="16"/>
    </row>
    <row r="8" spans="1:35" x14ac:dyDescent="0.25">
      <c r="A8" s="13">
        <v>255.3</v>
      </c>
      <c r="B8" s="13">
        <v>290.9877751264421</v>
      </c>
      <c r="C8" s="13">
        <v>286.61709248711071</v>
      </c>
      <c r="D8" s="13">
        <v>255.3</v>
      </c>
      <c r="E8" s="13">
        <v>0.45430841774562791</v>
      </c>
      <c r="F8" s="13"/>
      <c r="G8" s="13">
        <f t="shared" si="0"/>
        <v>255.75430841774565</v>
      </c>
      <c r="J8" s="13">
        <v>265.39999999999998</v>
      </c>
      <c r="K8" s="13">
        <v>305.66570762473242</v>
      </c>
      <c r="L8" s="13">
        <v>299.76582599710264</v>
      </c>
      <c r="M8" s="13">
        <v>0.61490081985777123</v>
      </c>
      <c r="N8" s="13">
        <v>0.60313756801260487</v>
      </c>
      <c r="O8" s="10"/>
      <c r="P8" s="10"/>
      <c r="Q8" s="10"/>
      <c r="R8" s="13">
        <v>265.3</v>
      </c>
      <c r="S8" s="13">
        <f>AVERAGE(K7:K$354)</f>
        <v>306.33712174664004</v>
      </c>
      <c r="T8" s="16">
        <f t="shared" si="1"/>
        <v>307.19268770515919</v>
      </c>
      <c r="U8" s="13">
        <v>265.3</v>
      </c>
      <c r="V8" s="13">
        <f>AVERAGE(L7:L$354)</f>
        <v>300.82062713807881</v>
      </c>
      <c r="W8" s="16">
        <f t="shared" si="2"/>
        <v>300.81923397276478</v>
      </c>
      <c r="X8" s="13">
        <v>265.3</v>
      </c>
      <c r="Y8" s="13">
        <f>AVERAGE(M7:M$354)</f>
        <v>1.4449292854373421</v>
      </c>
      <c r="Z8" s="16">
        <f t="shared" si="3"/>
        <v>1.482785972460988</v>
      </c>
      <c r="AA8" s="13">
        <v>265.3</v>
      </c>
      <c r="AB8" s="13">
        <f>AVERAGE(N7:N$354)</f>
        <v>1.4179678776004658</v>
      </c>
      <c r="AC8" s="13">
        <f t="shared" si="4"/>
        <v>1.4484721618848653</v>
      </c>
      <c r="AD8" s="13"/>
      <c r="AE8" s="18"/>
      <c r="AF8" s="13"/>
      <c r="AG8" s="13"/>
      <c r="AH8" s="18"/>
      <c r="AI8" s="16"/>
    </row>
    <row r="9" spans="1:35" x14ac:dyDescent="0.25">
      <c r="A9" s="13">
        <v>255.4</v>
      </c>
      <c r="B9" s="13">
        <v>291.11019119707208</v>
      </c>
      <c r="C9" s="13">
        <v>286.75785061483111</v>
      </c>
      <c r="D9" s="13">
        <v>255.4</v>
      </c>
      <c r="E9" s="13">
        <v>0.45577777546140374</v>
      </c>
      <c r="F9" s="13"/>
      <c r="G9" s="13">
        <f t="shared" si="0"/>
        <v>255.85577777546141</v>
      </c>
      <c r="J9" s="13">
        <v>265.5</v>
      </c>
      <c r="K9" s="13">
        <v>305.82075014652827</v>
      </c>
      <c r="L9" s="13">
        <v>299.88390312069004</v>
      </c>
      <c r="M9" s="13">
        <v>0.61687590672527126</v>
      </c>
      <c r="N9" s="13">
        <v>0.60500500255858658</v>
      </c>
      <c r="O9" s="10"/>
      <c r="P9" s="10"/>
      <c r="Q9" s="10"/>
      <c r="R9" s="13">
        <v>265.39999999999998</v>
      </c>
      <c r="S9" s="13">
        <f>AVERAGE(K8:K$354)</f>
        <v>306.33950273914161</v>
      </c>
      <c r="T9" s="16">
        <f t="shared" si="1"/>
        <v>307.08854772523046</v>
      </c>
      <c r="U9" s="13">
        <v>265.39999999999998</v>
      </c>
      <c r="V9" s="13">
        <f>AVERAGE(L8:L$354)</f>
        <v>300.82400814855077</v>
      </c>
      <c r="W9" s="16">
        <f t="shared" si="2"/>
        <v>300.82689585769981</v>
      </c>
      <c r="X9" s="13">
        <v>265.39999999999998</v>
      </c>
      <c r="Y9" s="13">
        <f>AVERAGE(M8:M$354)</f>
        <v>1.4473269547508896</v>
      </c>
      <c r="Z9" s="16">
        <f t="shared" si="3"/>
        <v>1.4820043341169367</v>
      </c>
      <c r="AA9" s="13">
        <v>265.39999999999998</v>
      </c>
      <c r="AB9" s="13">
        <f>AVERAGE(N8:N$354)</f>
        <v>1.4203214431073738</v>
      </c>
      <c r="AC9" s="13">
        <f t="shared" si="4"/>
        <v>1.4487305453574209</v>
      </c>
      <c r="AD9" s="13"/>
      <c r="AE9" s="18"/>
      <c r="AF9" s="13"/>
      <c r="AG9" s="13"/>
      <c r="AH9" s="18"/>
      <c r="AI9" s="16"/>
    </row>
    <row r="10" spans="1:35" x14ac:dyDescent="0.25">
      <c r="A10" s="13">
        <v>255.5</v>
      </c>
      <c r="B10" s="13">
        <v>291.23360720868277</v>
      </c>
      <c r="C10" s="13">
        <v>286.89837664944065</v>
      </c>
      <c r="D10" s="13">
        <v>255.5</v>
      </c>
      <c r="E10" s="13">
        <v>0.45724090447333754</v>
      </c>
      <c r="F10" s="13"/>
      <c r="G10" s="13">
        <f t="shared" si="0"/>
        <v>255.95724090447334</v>
      </c>
      <c r="J10" s="13">
        <v>265.60000000000002</v>
      </c>
      <c r="K10" s="13">
        <v>305.9760499184049</v>
      </c>
      <c r="L10" s="13">
        <v>300.00164281974986</v>
      </c>
      <c r="M10" s="13">
        <v>0.61886350096212916</v>
      </c>
      <c r="N10" s="13">
        <v>0.60688311993986421</v>
      </c>
      <c r="O10" s="10"/>
      <c r="P10" s="10"/>
      <c r="Q10" s="10"/>
      <c r="R10" s="13">
        <v>265.5</v>
      </c>
      <c r="S10" s="13">
        <f>AVERAGE(K9:K$354)</f>
        <v>306.34145012386534</v>
      </c>
      <c r="T10" s="16">
        <f t="shared" si="1"/>
        <v>306.98919063713402</v>
      </c>
      <c r="U10" s="13">
        <v>265.5</v>
      </c>
      <c r="V10" s="13">
        <f>AVERAGE(L9:L$354)</f>
        <v>300.82706647846828</v>
      </c>
      <c r="W10" s="16">
        <f t="shared" si="2"/>
        <v>300.8340752240249</v>
      </c>
      <c r="X10" s="13">
        <v>265.5</v>
      </c>
      <c r="Y10" s="13">
        <f>AVERAGE(M9:M$354)</f>
        <v>1.4497328106320835</v>
      </c>
      <c r="Z10" s="16">
        <f t="shared" si="3"/>
        <v>1.4813330225733807</v>
      </c>
      <c r="AA10" s="13">
        <v>265.5</v>
      </c>
      <c r="AB10" s="13">
        <f>AVERAGE(N9:N$354)</f>
        <v>1.4226832462145842</v>
      </c>
      <c r="AC10" s="13">
        <f t="shared" si="4"/>
        <v>1.4490526865131415</v>
      </c>
      <c r="AD10" s="13"/>
      <c r="AE10" s="18"/>
      <c r="AF10" s="13"/>
      <c r="AG10" s="13"/>
      <c r="AH10" s="18"/>
      <c r="AI10" s="16"/>
    </row>
    <row r="11" spans="1:35" x14ac:dyDescent="0.25">
      <c r="A11" s="13">
        <v>255.6</v>
      </c>
      <c r="B11" s="13">
        <v>291.35801383291249</v>
      </c>
      <c r="C11" s="13">
        <v>287.03867063771708</v>
      </c>
      <c r="D11" s="13">
        <v>255.6</v>
      </c>
      <c r="E11" s="13">
        <v>0.45869823892121009</v>
      </c>
      <c r="F11" s="13"/>
      <c r="G11" s="13">
        <f t="shared" si="0"/>
        <v>256.05869823892118</v>
      </c>
      <c r="J11" s="13">
        <v>265.7</v>
      </c>
      <c r="K11" s="13">
        <v>306.13161182071013</v>
      </c>
      <c r="L11" s="13">
        <v>300.11903995839936</v>
      </c>
      <c r="M11" s="13">
        <v>0.62086381275231306</v>
      </c>
      <c r="N11" s="13">
        <v>0.60877209280054678</v>
      </c>
      <c r="O11" s="10"/>
      <c r="P11" s="10"/>
      <c r="Q11" s="10"/>
      <c r="R11" s="13">
        <v>265.60000000000002</v>
      </c>
      <c r="S11" s="13">
        <f>AVERAGE(K10:K$354)</f>
        <v>306.342959399162</v>
      </c>
      <c r="T11" s="16">
        <f t="shared" si="1"/>
        <v>306.89449675939977</v>
      </c>
      <c r="U11" s="13">
        <v>265.60000000000002</v>
      </c>
      <c r="V11" s="13">
        <f>AVERAGE(L10:L$354)</f>
        <v>300.82980028530238</v>
      </c>
      <c r="W11" s="16">
        <f t="shared" si="2"/>
        <v>300.84077207173982</v>
      </c>
      <c r="X11" s="13">
        <v>265.60000000000002</v>
      </c>
      <c r="Y11" s="13">
        <f>AVERAGE(M10:M$354)</f>
        <v>1.4521468886144222</v>
      </c>
      <c r="Z11" s="16">
        <f t="shared" si="3"/>
        <v>1.4807705830098712</v>
      </c>
      <c r="AA11" s="13">
        <v>265.60000000000002</v>
      </c>
      <c r="AB11" s="13">
        <f>AVERAGE(N10:N$354)</f>
        <v>1.425053328080254</v>
      </c>
      <c r="AC11" s="13">
        <f t="shared" si="4"/>
        <v>1.4494380444077706</v>
      </c>
      <c r="AD11" s="13"/>
      <c r="AE11" s="18"/>
      <c r="AF11" s="13"/>
      <c r="AG11" s="13"/>
      <c r="AH11" s="18"/>
      <c r="AI11" s="16"/>
    </row>
    <row r="12" spans="1:35" x14ac:dyDescent="0.25">
      <c r="A12" s="13">
        <v>255.7</v>
      </c>
      <c r="B12" s="13">
        <v>291.48340053416814</v>
      </c>
      <c r="C12" s="13">
        <v>287.17873280479296</v>
      </c>
      <c r="D12" s="13">
        <v>255.7</v>
      </c>
      <c r="E12" s="13">
        <v>0.46015020796604206</v>
      </c>
      <c r="F12" s="13"/>
      <c r="G12" s="13">
        <f t="shared" si="0"/>
        <v>256.16015020796601</v>
      </c>
      <c r="J12" s="13">
        <v>265.8</v>
      </c>
      <c r="K12" s="13">
        <v>306.28744060709988</v>
      </c>
      <c r="L12" s="13">
        <v>300.23608932021659</v>
      </c>
      <c r="M12" s="13">
        <v>0.62287705572632046</v>
      </c>
      <c r="N12" s="13">
        <v>0.61067209681161871</v>
      </c>
      <c r="O12" s="10"/>
      <c r="P12" s="10"/>
      <c r="Q12" s="10"/>
      <c r="R12" s="13">
        <v>265.7</v>
      </c>
      <c r="S12" s="13">
        <f>AVERAGE(K11:K$354)</f>
        <v>306.34402599648979</v>
      </c>
      <c r="T12" s="16">
        <f t="shared" si="1"/>
        <v>306.80434727668762</v>
      </c>
      <c r="U12" s="13">
        <v>265.7</v>
      </c>
      <c r="V12" s="13">
        <f>AVERAGE(L11:L$354)</f>
        <v>300.83220771979529</v>
      </c>
      <c r="W12" s="16">
        <f t="shared" si="2"/>
        <v>300.84698640084503</v>
      </c>
      <c r="X12" s="13">
        <v>265.7</v>
      </c>
      <c r="Y12" s="13">
        <f>AVERAGE(M11:M$354)</f>
        <v>1.4545692240436439</v>
      </c>
      <c r="Z12" s="16">
        <f t="shared" si="3"/>
        <v>1.4803155668487307</v>
      </c>
      <c r="AA12" s="13">
        <v>265.7</v>
      </c>
      <c r="AB12" s="13">
        <f>AVERAGE(N11:N$354)</f>
        <v>1.4274317298481038</v>
      </c>
      <c r="AC12" s="13">
        <f t="shared" si="4"/>
        <v>1.4498860780970517</v>
      </c>
      <c r="AD12" s="13"/>
      <c r="AE12" s="18"/>
      <c r="AF12" s="13"/>
      <c r="AG12" s="13"/>
      <c r="AH12" s="18"/>
      <c r="AI12" s="16"/>
    </row>
    <row r="13" spans="1:35" x14ac:dyDescent="0.25">
      <c r="A13" s="13">
        <v>255.8</v>
      </c>
      <c r="B13" s="13">
        <v>291.60975558383058</v>
      </c>
      <c r="C13" s="13">
        <v>287.31856354115882</v>
      </c>
      <c r="D13" s="13">
        <v>255.8</v>
      </c>
      <c r="E13" s="13">
        <v>0.46159723535330288</v>
      </c>
      <c r="F13" s="13"/>
      <c r="G13" s="13">
        <f t="shared" si="0"/>
        <v>256.26159723535329</v>
      </c>
      <c r="J13" s="13">
        <v>265.89999999999998</v>
      </c>
      <c r="K13" s="13">
        <v>306.44354090227665</v>
      </c>
      <c r="L13" s="13">
        <v>300.35278560825139</v>
      </c>
      <c r="M13" s="13">
        <v>0.62490344694650146</v>
      </c>
      <c r="N13" s="13">
        <v>0.61258331065136673</v>
      </c>
      <c r="O13" s="10"/>
      <c r="P13" s="10"/>
      <c r="Q13" s="10"/>
      <c r="R13" s="13">
        <v>265.8</v>
      </c>
      <c r="S13" s="13">
        <f>AVERAGE(K12:K$354)</f>
        <v>306.34464527980106</v>
      </c>
      <c r="T13" s="16">
        <f t="shared" si="1"/>
        <v>306.71862425934523</v>
      </c>
      <c r="U13" s="13">
        <v>265.8</v>
      </c>
      <c r="V13" s="13">
        <f>AVERAGE(L12:L$354)</f>
        <v>300.83428692609669</v>
      </c>
      <c r="W13" s="16">
        <f t="shared" si="2"/>
        <v>300.85271821134006</v>
      </c>
      <c r="X13" s="13">
        <v>265.8</v>
      </c>
      <c r="Y13" s="13">
        <f>AVERAGE(M12:M$354)</f>
        <v>1.4569998520649017</v>
      </c>
      <c r="Z13" s="16">
        <f t="shared" si="3"/>
        <v>1.4799665317841573</v>
      </c>
      <c r="AA13" s="13">
        <v>265.8</v>
      </c>
      <c r="AB13" s="13">
        <f>AVERAGE(N12:N$354)</f>
        <v>1.4298184926383299</v>
      </c>
      <c r="AC13" s="13">
        <f t="shared" si="4"/>
        <v>1.4503962466390021</v>
      </c>
      <c r="AD13" s="13"/>
      <c r="AE13" s="18"/>
      <c r="AF13" s="13"/>
      <c r="AG13" s="13"/>
      <c r="AH13" s="18"/>
      <c r="AI13" s="16"/>
    </row>
    <row r="14" spans="1:35" x14ac:dyDescent="0.25">
      <c r="A14" s="13">
        <v>255.9</v>
      </c>
      <c r="B14" s="13">
        <v>291.73706608003664</v>
      </c>
      <c r="C14" s="13">
        <v>287.45816339001686</v>
      </c>
      <c r="D14" s="13">
        <v>255.9</v>
      </c>
      <c r="E14" s="13">
        <v>0.46303973898921791</v>
      </c>
      <c r="F14" s="13"/>
      <c r="G14" s="13">
        <f t="shared" si="0"/>
        <v>256.36303973898924</v>
      </c>
      <c r="J14" s="13">
        <v>266</v>
      </c>
      <c r="K14" s="13">
        <v>306.59991720006167</v>
      </c>
      <c r="L14" s="13">
        <v>300.46912344502294</v>
      </c>
      <c r="M14" s="13">
        <v>0.62694320689204519</v>
      </c>
      <c r="N14" s="13">
        <v>0.61450591598455573</v>
      </c>
      <c r="O14" s="10"/>
      <c r="P14" s="10"/>
      <c r="Q14" s="10"/>
      <c r="R14" s="13">
        <v>265.89999999999998</v>
      </c>
      <c r="S14" s="13">
        <f>AVERAGE(K13:K$354)</f>
        <v>306.3448125449259</v>
      </c>
      <c r="T14" s="16">
        <f t="shared" si="1"/>
        <v>306.63721064385027</v>
      </c>
      <c r="U14" s="13">
        <v>265.89999999999998</v>
      </c>
      <c r="V14" s="13">
        <f>AVERAGE(L13:L$354)</f>
        <v>300.83603604190336</v>
      </c>
      <c r="W14" s="16">
        <f t="shared" si="2"/>
        <v>300.85796750322493</v>
      </c>
      <c r="X14" s="13">
        <v>265.89999999999998</v>
      </c>
      <c r="Y14" s="13">
        <f>AVERAGE(M13:M$354)</f>
        <v>1.4594388076097511</v>
      </c>
      <c r="Z14" s="16">
        <f t="shared" si="3"/>
        <v>1.4797220417312928</v>
      </c>
      <c r="AA14" s="13">
        <v>265.89999999999998</v>
      </c>
      <c r="AB14" s="13">
        <f>AVERAGE(N13:N$354)</f>
        <v>1.4322136575384081</v>
      </c>
      <c r="AC14" s="13">
        <f t="shared" si="4"/>
        <v>1.4509680090870916</v>
      </c>
      <c r="AD14" s="13"/>
      <c r="AE14" s="18"/>
      <c r="AF14" s="13"/>
      <c r="AG14" s="13"/>
      <c r="AH14" s="18"/>
      <c r="AI14" s="16"/>
    </row>
    <row r="15" spans="1:35" x14ac:dyDescent="0.25">
      <c r="A15" s="13">
        <v>256</v>
      </c>
      <c r="B15" s="13">
        <v>291.86531797303797</v>
      </c>
      <c r="C15" s="13">
        <v>287.5975330349857</v>
      </c>
      <c r="D15" s="13">
        <v>256</v>
      </c>
      <c r="E15" s="13">
        <v>0.46447813053190234</v>
      </c>
      <c r="F15" s="13"/>
      <c r="G15" s="13">
        <f t="shared" si="0"/>
        <v>256.46447813053192</v>
      </c>
      <c r="J15" s="13">
        <v>266.10000000000002</v>
      </c>
      <c r="K15" s="13">
        <v>306.75657386178187</v>
      </c>
      <c r="L15" s="13">
        <v>300.58509737250637</v>
      </c>
      <c r="M15" s="13">
        <v>0.62899655944372845</v>
      </c>
      <c r="N15" s="13">
        <v>0.6164400974408657</v>
      </c>
      <c r="O15" s="10"/>
      <c r="P15" s="10"/>
      <c r="Q15" s="10"/>
      <c r="R15" s="13">
        <v>266</v>
      </c>
      <c r="S15" s="13">
        <f>AVERAGE(K14:K$354)</f>
        <v>306.34452301895129</v>
      </c>
      <c r="T15" s="16">
        <f t="shared" si="1"/>
        <v>306.5599902421236</v>
      </c>
      <c r="U15" s="13">
        <v>266</v>
      </c>
      <c r="V15" s="13">
        <f>AVERAGE(L14:L$354)</f>
        <v>300.83745319860031</v>
      </c>
      <c r="W15" s="16">
        <f t="shared" si="2"/>
        <v>300.86273427649985</v>
      </c>
      <c r="X15" s="13">
        <v>266</v>
      </c>
      <c r="Y15" s="13">
        <f>AVERAGE(M14:M$354)</f>
        <v>1.4618861253829571</v>
      </c>
      <c r="Z15" s="16">
        <f t="shared" si="3"/>
        <v>1.4795806669208105</v>
      </c>
      <c r="AA15" s="13">
        <v>266</v>
      </c>
      <c r="AB15" s="13">
        <f>AVERAGE(N14:N$354)</f>
        <v>1.4346172655937954</v>
      </c>
      <c r="AC15" s="13">
        <f t="shared" si="4"/>
        <v>1.4516008245002467</v>
      </c>
      <c r="AD15" s="13"/>
      <c r="AE15" s="18"/>
      <c r="AF15" s="13"/>
      <c r="AG15" s="13"/>
      <c r="AH15" s="18"/>
      <c r="AI15" s="16"/>
    </row>
    <row r="16" spans="1:35" x14ac:dyDescent="0.25">
      <c r="A16" s="13">
        <v>256.10000000000002</v>
      </c>
      <c r="B16" s="13">
        <v>291.99449609609042</v>
      </c>
      <c r="C16" s="13">
        <v>287.73667328815753</v>
      </c>
      <c r="D16" s="13">
        <v>256.10000000000002</v>
      </c>
      <c r="E16" s="13">
        <v>0.46591281499900922</v>
      </c>
      <c r="F16" s="13"/>
      <c r="G16" s="13">
        <f t="shared" si="0"/>
        <v>256.56591281499902</v>
      </c>
      <c r="J16" s="13">
        <v>266.2</v>
      </c>
      <c r="K16" s="13">
        <v>306.91351511495225</v>
      </c>
      <c r="L16" s="13">
        <v>300.70070185210915</v>
      </c>
      <c r="M16" s="13">
        <v>0.63106373186851472</v>
      </c>
      <c r="N16" s="13">
        <v>0.61838604259254426</v>
      </c>
      <c r="O16" s="10"/>
      <c r="P16" s="10"/>
      <c r="Q16" s="10"/>
      <c r="R16" s="13">
        <v>266.10000000000002</v>
      </c>
      <c r="S16" s="13">
        <f>AVERAGE(K15:K$354)</f>
        <v>306.34377185959511</v>
      </c>
      <c r="T16" s="16">
        <f t="shared" si="1"/>
        <v>306.48684775177389</v>
      </c>
      <c r="U16" s="13">
        <v>266.10000000000002</v>
      </c>
      <c r="V16" s="13">
        <f>AVERAGE(L15:L$354)</f>
        <v>300.83853652140488</v>
      </c>
      <c r="W16" s="16">
        <f t="shared" si="2"/>
        <v>300.86701853116506</v>
      </c>
      <c r="X16" s="13">
        <v>266.10000000000002</v>
      </c>
      <c r="Y16" s="13">
        <f>AVERAGE(M15:M$354)</f>
        <v>1.464341839849107</v>
      </c>
      <c r="Z16" s="16">
        <f t="shared" si="3"/>
        <v>1.4795409837679472</v>
      </c>
      <c r="AA16" s="13">
        <v>266.10000000000002</v>
      </c>
      <c r="AB16" s="13">
        <f>AVERAGE(N15:N$354)</f>
        <v>1.4370293577985283</v>
      </c>
      <c r="AC16" s="13">
        <f t="shared" si="4"/>
        <v>1.4522941519328469</v>
      </c>
      <c r="AD16" s="13"/>
      <c r="AE16" s="18"/>
      <c r="AF16" s="13"/>
      <c r="AG16" s="13"/>
      <c r="AH16" s="18"/>
      <c r="AI16" s="16"/>
    </row>
    <row r="17" spans="1:35" x14ac:dyDescent="0.25">
      <c r="A17" s="13">
        <v>256.2</v>
      </c>
      <c r="B17" s="13">
        <v>292.12458420178103</v>
      </c>
      <c r="C17" s="13">
        <v>287.8755850785081</v>
      </c>
      <c r="D17" s="13">
        <v>256.2</v>
      </c>
      <c r="E17" s="13">
        <v>0.46734419039358538</v>
      </c>
      <c r="F17" s="13"/>
      <c r="G17" s="13">
        <f t="shared" si="0"/>
        <v>256.66734419039358</v>
      </c>
      <c r="J17" s="13">
        <v>266.3</v>
      </c>
      <c r="K17" s="13">
        <v>307.07074505223653</v>
      </c>
      <c r="L17" s="13">
        <v>300.81593126463912</v>
      </c>
      <c r="M17" s="13">
        <v>0.63314495480411792</v>
      </c>
      <c r="N17" s="13">
        <v>0.6203439419312986</v>
      </c>
      <c r="O17" s="10"/>
      <c r="P17" s="10"/>
      <c r="Q17" s="10"/>
      <c r="R17" s="13">
        <v>266.2</v>
      </c>
      <c r="S17" s="13">
        <f>AVERAGE(K16:K$354)</f>
        <v>306.34255415457392</v>
      </c>
      <c r="T17" s="16">
        <f t="shared" si="1"/>
        <v>306.4176687290892</v>
      </c>
      <c r="U17" s="13">
        <v>266.2</v>
      </c>
      <c r="V17" s="13">
        <f>AVERAGE(L16:L$354)</f>
        <v>300.83928412951383</v>
      </c>
      <c r="W17" s="16">
        <f t="shared" si="2"/>
        <v>300.8708202672201</v>
      </c>
      <c r="X17" s="13">
        <v>266.2</v>
      </c>
      <c r="Y17" s="13">
        <f>AVERAGE(M16:M$354)</f>
        <v>1.4668059852190343</v>
      </c>
      <c r="Z17" s="16">
        <f t="shared" si="3"/>
        <v>1.4796015750107472</v>
      </c>
      <c r="AA17" s="13">
        <v>266.2</v>
      </c>
      <c r="AB17" s="13">
        <f>AVERAGE(N16:N$354)</f>
        <v>1.439449975085719</v>
      </c>
      <c r="AC17" s="13">
        <f t="shared" si="4"/>
        <v>1.4530474504415452</v>
      </c>
      <c r="AD17" s="13"/>
      <c r="AE17" s="18"/>
      <c r="AF17" s="13"/>
      <c r="AG17" s="13"/>
      <c r="AH17" s="18"/>
      <c r="AI17" s="16"/>
    </row>
    <row r="18" spans="1:35" x14ac:dyDescent="0.25">
      <c r="A18" s="13">
        <v>256.3</v>
      </c>
      <c r="B18" s="13">
        <v>292.25556500365184</v>
      </c>
      <c r="C18" s="13">
        <v>288.01426944065963</v>
      </c>
      <c r="D18" s="13">
        <v>256.3</v>
      </c>
      <c r="E18" s="13">
        <v>0.46877264734971391</v>
      </c>
      <c r="F18" s="13"/>
      <c r="G18" s="13">
        <f t="shared" si="0"/>
        <v>256.76877264734975</v>
      </c>
      <c r="J18" s="13">
        <v>266.39999999999998</v>
      </c>
      <c r="K18" s="13">
        <v>307.22826763066786</v>
      </c>
      <c r="L18" s="13">
        <v>300.93077991026649</v>
      </c>
      <c r="M18" s="13">
        <v>0.63524046224359654</v>
      </c>
      <c r="N18" s="13">
        <v>0.62231398884480427</v>
      </c>
      <c r="O18" s="10"/>
      <c r="P18" s="10"/>
      <c r="Q18" s="10"/>
      <c r="R18" s="13">
        <v>266.3</v>
      </c>
      <c r="S18" s="13">
        <f>AVERAGE(K17:K$354)</f>
        <v>306.34086492096333</v>
      </c>
      <c r="T18" s="16">
        <f t="shared" si="1"/>
        <v>306.35233961977065</v>
      </c>
      <c r="U18" s="13">
        <v>266.3</v>
      </c>
      <c r="V18" s="13">
        <f>AVERAGE(L17:L$354)</f>
        <v>300.83969413625164</v>
      </c>
      <c r="W18" s="16">
        <f t="shared" si="2"/>
        <v>300.87413948466497</v>
      </c>
      <c r="X18" s="13">
        <v>266.3</v>
      </c>
      <c r="Y18" s="13">
        <f>AVERAGE(M17:M$354)</f>
        <v>1.4692785954360477</v>
      </c>
      <c r="Z18" s="16">
        <f t="shared" si="3"/>
        <v>1.4797610296445782</v>
      </c>
      <c r="AA18" s="13">
        <v>266.3</v>
      </c>
      <c r="AB18" s="13">
        <f>AVERAGE(N17:N$354)</f>
        <v>1.4418791583179473</v>
      </c>
      <c r="AC18" s="13">
        <f t="shared" si="4"/>
        <v>1.4538601790829944</v>
      </c>
      <c r="AD18" s="13"/>
      <c r="AE18" s="18"/>
      <c r="AF18" s="13"/>
      <c r="AG18" s="13"/>
      <c r="AH18" s="18"/>
      <c r="AI18" s="16"/>
    </row>
    <row r="19" spans="1:35" x14ac:dyDescent="0.25">
      <c r="A19" s="13">
        <v>256.39999999999998</v>
      </c>
      <c r="B19" s="13">
        <v>292.38742022293332</v>
      </c>
      <c r="C19" s="13">
        <v>288.15272750399646</v>
      </c>
      <c r="D19" s="13">
        <v>256.39999999999998</v>
      </c>
      <c r="E19" s="13">
        <v>0.47019856879946048</v>
      </c>
      <c r="F19" s="13"/>
      <c r="G19" s="13">
        <f t="shared" si="0"/>
        <v>256.87019856879942</v>
      </c>
      <c r="J19" s="13">
        <v>266.5</v>
      </c>
      <c r="K19" s="13">
        <v>307.38608667111521</v>
      </c>
      <c r="L19" s="13">
        <v>301.04524200848073</v>
      </c>
      <c r="M19" s="13">
        <v>0.63735049152007772</v>
      </c>
      <c r="N19" s="13">
        <v>0.62429637959265671</v>
      </c>
      <c r="O19" s="10"/>
      <c r="P19" s="10"/>
      <c r="Q19" s="10"/>
      <c r="R19" s="13">
        <v>266.39999999999998</v>
      </c>
      <c r="S19" s="13">
        <f>AVERAGE(K18:K$354)</f>
        <v>306.33869910455007</v>
      </c>
      <c r="T19" s="16">
        <f t="shared" si="1"/>
        <v>306.29074773006141</v>
      </c>
      <c r="U19" s="13">
        <v>266.39999999999998</v>
      </c>
      <c r="V19" s="13">
        <f>AVERAGE(L18:L$354)</f>
        <v>300.83976464922381</v>
      </c>
      <c r="W19" s="16">
        <f t="shared" si="2"/>
        <v>300.87697618349989</v>
      </c>
      <c r="X19" s="13">
        <v>266.39999999999998</v>
      </c>
      <c r="Y19" s="13">
        <f>AVERAGE(M18:M$354)</f>
        <v>1.4717597041619583</v>
      </c>
      <c r="Z19" s="16">
        <f t="shared" si="3"/>
        <v>1.480017942849372</v>
      </c>
      <c r="AA19" s="13">
        <v>266.39999999999998</v>
      </c>
      <c r="AB19" s="13">
        <f>AVERAGE(N18:N$354)</f>
        <v>1.444316948277552</v>
      </c>
      <c r="AC19" s="13">
        <f t="shared" si="4"/>
        <v>1.4547317969138476</v>
      </c>
      <c r="AD19" s="13"/>
      <c r="AE19" s="18"/>
      <c r="AF19" s="13"/>
      <c r="AG19" s="13"/>
      <c r="AH19" s="18"/>
      <c r="AI19" s="16"/>
    </row>
    <row r="20" spans="1:35" x14ac:dyDescent="0.25">
      <c r="A20" s="13">
        <v>256.5</v>
      </c>
      <c r="B20" s="13">
        <v>292.52013064015347</v>
      </c>
      <c r="C20" s="13">
        <v>288.29096048213142</v>
      </c>
      <c r="D20" s="13">
        <v>256.5</v>
      </c>
      <c r="E20" s="13">
        <v>0.47162232966260709</v>
      </c>
      <c r="F20" s="13"/>
      <c r="G20" s="13">
        <f t="shared" si="0"/>
        <v>256.97162232966258</v>
      </c>
      <c r="J20" s="13">
        <v>266.60000000000002</v>
      </c>
      <c r="K20" s="13">
        <v>307.54420585797914</v>
      </c>
      <c r="L20" s="13">
        <v>301.15931169804423</v>
      </c>
      <c r="M20" s="13">
        <v>0.63947528329166892</v>
      </c>
      <c r="N20" s="13">
        <v>0.62629131328197529</v>
      </c>
      <c r="O20" s="10"/>
      <c r="P20" s="10"/>
      <c r="Q20" s="10"/>
      <c r="R20" s="13">
        <v>266.5</v>
      </c>
      <c r="S20" s="13">
        <f>AVERAGE(K19:K$354)</f>
        <v>306.33605157917469</v>
      </c>
      <c r="T20" s="16">
        <f t="shared" si="1"/>
        <v>306.23278125654906</v>
      </c>
      <c r="U20" s="13">
        <v>266.5</v>
      </c>
      <c r="V20" s="13">
        <f>AVERAGE(L19:L$354)</f>
        <v>300.83949377047071</v>
      </c>
      <c r="W20" s="16">
        <f t="shared" si="2"/>
        <v>300.87933036372488</v>
      </c>
      <c r="X20" s="13">
        <v>266.5</v>
      </c>
      <c r="Y20" s="13">
        <f>AVERAGE(M19:M$354)</f>
        <v>1.4742493447629059</v>
      </c>
      <c r="Z20" s="16">
        <f t="shared" si="3"/>
        <v>1.4803709161133156</v>
      </c>
      <c r="AA20" s="13">
        <v>266.5</v>
      </c>
      <c r="AB20" s="13">
        <f>AVERAGE(N19:N$354)</f>
        <v>1.4467633856568158</v>
      </c>
      <c r="AC20" s="13">
        <f t="shared" si="4"/>
        <v>1.4556617629889388</v>
      </c>
      <c r="AD20" s="13"/>
      <c r="AE20" s="18"/>
      <c r="AF20" s="13"/>
      <c r="AG20" s="13"/>
      <c r="AH20" s="18"/>
      <c r="AI20" s="16"/>
    </row>
    <row r="21" spans="1:35" x14ac:dyDescent="0.25">
      <c r="A21" s="13">
        <v>256.60000000000002</v>
      </c>
      <c r="B21" s="13">
        <v>292.65367615134716</v>
      </c>
      <c r="C21" s="13">
        <v>288.42896966272377</v>
      </c>
      <c r="D21" s="13">
        <v>256.60000000000002</v>
      </c>
      <c r="E21" s="13">
        <v>0.47304429656043567</v>
      </c>
      <c r="F21" s="13"/>
      <c r="G21" s="13">
        <f t="shared" si="0"/>
        <v>257.07304429656045</v>
      </c>
      <c r="J21" s="13">
        <v>266.7</v>
      </c>
      <c r="K21" s="13">
        <v>307.70262873910343</v>
      </c>
      <c r="L21" s="13">
        <v>301.2729830369455</v>
      </c>
      <c r="M21" s="13">
        <v>0.64161508152663127</v>
      </c>
      <c r="N21" s="13">
        <v>0.6282989918427172</v>
      </c>
      <c r="O21" s="10"/>
      <c r="P21" s="10"/>
      <c r="Q21" s="10"/>
      <c r="R21" s="13">
        <v>266.60000000000002</v>
      </c>
      <c r="S21" s="13">
        <f>AVERAGE(K20:K$354)</f>
        <v>306.33291714606446</v>
      </c>
      <c r="T21" s="16">
        <f t="shared" si="1"/>
        <v>306.17832925729454</v>
      </c>
      <c r="U21" s="13">
        <v>266.60000000000002</v>
      </c>
      <c r="V21" s="13">
        <f>AVERAGE(L20:L$354)</f>
        <v>300.83887959662593</v>
      </c>
      <c r="W21" s="16">
        <f t="shared" si="2"/>
        <v>300.88120202534014</v>
      </c>
      <c r="X21" s="13">
        <v>266.60000000000002</v>
      </c>
      <c r="Y21" s="13">
        <f>AVERAGE(M20:M$354)</f>
        <v>1.4767475502949741</v>
      </c>
      <c r="Z21" s="16">
        <f t="shared" si="3"/>
        <v>1.4808185571746435</v>
      </c>
      <c r="AA21" s="13">
        <v>266.60000000000002</v>
      </c>
      <c r="AB21" s="13">
        <f>AVERAGE(N20:N$354)</f>
        <v>1.4492185110480522</v>
      </c>
      <c r="AC21" s="13">
        <f t="shared" si="4"/>
        <v>1.456649536363102</v>
      </c>
      <c r="AD21" s="13"/>
      <c r="AE21" s="18"/>
      <c r="AF21" s="13"/>
      <c r="AG21" s="13"/>
      <c r="AH21" s="18"/>
      <c r="AI21" s="16"/>
    </row>
    <row r="22" spans="1:35" x14ac:dyDescent="0.25">
      <c r="A22" s="13">
        <v>256.7</v>
      </c>
      <c r="B22" s="13">
        <v>292.78803582854539</v>
      </c>
      <c r="C22" s="13">
        <v>288.56675639764455</v>
      </c>
      <c r="D22" s="13">
        <v>256.7</v>
      </c>
      <c r="E22" s="13">
        <v>0.4744648275548346</v>
      </c>
      <c r="F22" s="13"/>
      <c r="G22" s="13">
        <f t="shared" si="0"/>
        <v>257.1744648275548</v>
      </c>
      <c r="J22" s="13">
        <v>266.8</v>
      </c>
      <c r="K22" s="13">
        <v>307.86135872588909</v>
      </c>
      <c r="L22" s="13">
        <v>301.38625000235231</v>
      </c>
      <c r="M22" s="13">
        <v>0.64377013348890455</v>
      </c>
      <c r="N22" s="13">
        <v>0.6303196200028911</v>
      </c>
      <c r="O22" s="10"/>
      <c r="P22" s="10"/>
      <c r="Q22" s="10"/>
      <c r="R22" s="13">
        <v>266.7</v>
      </c>
      <c r="S22" s="13">
        <f>AVERAGE(K21:K$354)</f>
        <v>306.32929053315445</v>
      </c>
      <c r="T22" s="16">
        <f t="shared" si="1"/>
        <v>306.12728167325258</v>
      </c>
      <c r="U22" s="13">
        <v>266.7</v>
      </c>
      <c r="V22" s="13">
        <f>AVERAGE(L21:L$354)</f>
        <v>300.83792021907675</v>
      </c>
      <c r="W22" s="16">
        <f t="shared" si="2"/>
        <v>300.88259116834479</v>
      </c>
      <c r="X22" s="13">
        <v>266.7</v>
      </c>
      <c r="Y22" s="13">
        <f>AVERAGE(M21:M$354)</f>
        <v>1.4792543534895948</v>
      </c>
      <c r="Z22" s="16">
        <f t="shared" si="3"/>
        <v>1.4813594800652936</v>
      </c>
      <c r="AA22" s="13">
        <v>266.7</v>
      </c>
      <c r="AB22" s="13">
        <f>AVERAGE(N21:N$354)</f>
        <v>1.4516823649335795</v>
      </c>
      <c r="AC22" s="13">
        <f t="shared" si="4"/>
        <v>1.4576945760961735</v>
      </c>
      <c r="AD22" s="13"/>
      <c r="AE22" s="18"/>
      <c r="AF22" s="13"/>
      <c r="AG22" s="13"/>
      <c r="AH22" s="18"/>
      <c r="AI22" s="16"/>
    </row>
    <row r="23" spans="1:35" x14ac:dyDescent="0.25">
      <c r="A23" s="13">
        <v>256.8</v>
      </c>
      <c r="B23" s="13">
        <v>292.92318798418933</v>
      </c>
      <c r="C23" s="13">
        <v>288.70432209348894</v>
      </c>
      <c r="D23" s="13">
        <v>256.8</v>
      </c>
      <c r="E23" s="13">
        <v>0.4758842719137702</v>
      </c>
      <c r="F23" s="13"/>
      <c r="G23" s="13">
        <f t="shared" si="0"/>
        <v>257.27588427191375</v>
      </c>
      <c r="J23" s="13">
        <v>266.89999999999998</v>
      </c>
      <c r="K23" s="13">
        <v>308.02039909359831</v>
      </c>
      <c r="L23" s="13">
        <v>301.49910649056744</v>
      </c>
      <c r="M23" s="13">
        <v>0.64594068972398866</v>
      </c>
      <c r="N23" s="13">
        <v>0.63235340526353856</v>
      </c>
      <c r="O23" s="10"/>
      <c r="P23" s="10"/>
      <c r="Q23" s="10"/>
      <c r="R23" s="13">
        <v>266.8</v>
      </c>
      <c r="S23" s="13">
        <f>AVERAGE(K22:K$354)</f>
        <v>306.32516639439785</v>
      </c>
      <c r="T23" s="16">
        <f t="shared" si="1"/>
        <v>306.07952931709588</v>
      </c>
      <c r="U23" s="13">
        <v>266.8</v>
      </c>
      <c r="V23" s="13">
        <f>AVERAGE(L22:L$354)</f>
        <v>300.83661372412814</v>
      </c>
      <c r="W23" s="16">
        <f t="shared" si="2"/>
        <v>300.88349779273994</v>
      </c>
      <c r="X23" s="13">
        <v>266.8</v>
      </c>
      <c r="Y23" s="13">
        <f>AVERAGE(M22:M$354)</f>
        <v>1.4817697867387327</v>
      </c>
      <c r="Z23" s="16">
        <f t="shared" si="3"/>
        <v>1.4819923049944919</v>
      </c>
      <c r="AA23" s="13">
        <v>266.8</v>
      </c>
      <c r="AB23" s="13">
        <f>AVERAGE(N22:N$354)</f>
        <v>1.4541549876755941</v>
      </c>
      <c r="AC23" s="13">
        <f t="shared" si="4"/>
        <v>1.4587963412425324</v>
      </c>
      <c r="AD23" s="13"/>
      <c r="AE23" s="18"/>
      <c r="AF23" s="13"/>
      <c r="AG23" s="13"/>
      <c r="AH23" s="18"/>
      <c r="AI23" s="16"/>
    </row>
    <row r="24" spans="1:35" x14ac:dyDescent="0.25">
      <c r="A24" s="13">
        <v>256.89999999999998</v>
      </c>
      <c r="B24" s="13">
        <v>293.0591102390764</v>
      </c>
      <c r="C24" s="13">
        <v>288.8416682024328</v>
      </c>
      <c r="D24" s="13">
        <v>256.89999999999998</v>
      </c>
      <c r="E24" s="13">
        <v>0.47730296990406351</v>
      </c>
      <c r="F24" s="13"/>
      <c r="G24" s="13">
        <f t="shared" si="0"/>
        <v>257.37730296990406</v>
      </c>
      <c r="J24" s="13">
        <v>267</v>
      </c>
      <c r="K24" s="13">
        <v>308.17975298183751</v>
      </c>
      <c r="L24" s="13">
        <v>301.61154631698918</v>
      </c>
      <c r="M24" s="13">
        <v>0.64812700404529167</v>
      </c>
      <c r="N24" s="13">
        <v>0.63440055787366711</v>
      </c>
      <c r="O24" s="10"/>
      <c r="P24" s="10"/>
      <c r="Q24" s="10"/>
      <c r="R24" s="13">
        <v>266.89999999999998</v>
      </c>
      <c r="S24" s="13">
        <f>AVERAGE(K23:K$354)</f>
        <v>306.32053930906199</v>
      </c>
      <c r="T24" s="16">
        <f t="shared" si="1"/>
        <v>306.03496387973428</v>
      </c>
      <c r="U24" s="13">
        <v>266.89999999999998</v>
      </c>
      <c r="V24" s="13">
        <f>AVERAGE(L23:L$354)</f>
        <v>300.83495819316965</v>
      </c>
      <c r="W24" s="16">
        <f t="shared" si="2"/>
        <v>300.88392189852493</v>
      </c>
      <c r="X24" s="13">
        <v>266.89999999999998</v>
      </c>
      <c r="Y24" s="13">
        <f>AVERAGE(M23:M$354)</f>
        <v>1.4842938820798466</v>
      </c>
      <c r="Z24" s="16">
        <f t="shared" si="3"/>
        <v>1.4827156584942713</v>
      </c>
      <c r="AA24" s="13">
        <v>266.89999999999998</v>
      </c>
      <c r="AB24" s="13">
        <f>AVERAGE(N23:N$354)</f>
        <v>1.4566364195059336</v>
      </c>
      <c r="AC24" s="13">
        <f t="shared" si="4"/>
        <v>1.4599542908592866</v>
      </c>
      <c r="AD24" s="13"/>
      <c r="AE24" s="18"/>
      <c r="AF24" s="13"/>
      <c r="AG24" s="13"/>
      <c r="AH24" s="18"/>
      <c r="AI24" s="16"/>
    </row>
    <row r="25" spans="1:35" x14ac:dyDescent="0.25">
      <c r="A25" s="13">
        <v>257</v>
      </c>
      <c r="B25" s="13">
        <v>293.19577959341615</v>
      </c>
      <c r="C25" s="13">
        <v>288.97879621342969</v>
      </c>
      <c r="D25" s="13">
        <v>257</v>
      </c>
      <c r="E25" s="13">
        <v>0.47872125261229248</v>
      </c>
      <c r="F25" s="13"/>
      <c r="G25" s="13">
        <f t="shared" si="0"/>
        <v>257.47872125261227</v>
      </c>
      <c r="J25" s="13">
        <v>267.10000000000002</v>
      </c>
      <c r="K25" s="13">
        <v>308.33942339520723</v>
      </c>
      <c r="L25" s="13">
        <v>301.72356321607708</v>
      </c>
      <c r="M25" s="13">
        <v>0.65032933352096567</v>
      </c>
      <c r="N25" s="13">
        <v>0.63646129080533143</v>
      </c>
      <c r="O25" s="10"/>
      <c r="P25" s="10"/>
      <c r="Q25" s="10"/>
      <c r="R25" s="13">
        <v>267</v>
      </c>
      <c r="S25" s="13">
        <f>AVERAGE(K24:K$354)</f>
        <v>306.31540378101204</v>
      </c>
      <c r="T25" s="16">
        <f t="shared" si="1"/>
        <v>305.99347792100161</v>
      </c>
      <c r="U25" s="13">
        <v>267</v>
      </c>
      <c r="V25" s="13">
        <f>AVERAGE(L24:L$354)</f>
        <v>300.83295170284526</v>
      </c>
      <c r="W25" s="16">
        <f t="shared" si="2"/>
        <v>300.88386348569998</v>
      </c>
      <c r="X25" s="13">
        <v>267</v>
      </c>
      <c r="Y25" s="13">
        <f>AVERAGE(M24:M$354)</f>
        <v>1.4868266711806195</v>
      </c>
      <c r="Z25" s="16">
        <f t="shared" si="3"/>
        <v>1.4835281733539887</v>
      </c>
      <c r="AA25" s="13">
        <v>267</v>
      </c>
      <c r="AB25" s="13">
        <f>AVERAGE(N24:N$354)</f>
        <v>1.4591267005157293</v>
      </c>
      <c r="AC25" s="13">
        <f t="shared" si="4"/>
        <v>1.4611678840003606</v>
      </c>
      <c r="AD25" s="13"/>
      <c r="AE25" s="18"/>
      <c r="AF25" s="13"/>
      <c r="AG25" s="13"/>
      <c r="AH25" s="18"/>
      <c r="AI25" s="16"/>
    </row>
    <row r="26" spans="1:35" x14ac:dyDescent="0.25">
      <c r="A26" s="13">
        <v>257.10000000000002</v>
      </c>
      <c r="B26" s="13">
        <v>293.33317250054716</v>
      </c>
      <c r="C26" s="13">
        <v>289.11570764374625</v>
      </c>
      <c r="D26" s="13">
        <v>257.10000000000002</v>
      </c>
      <c r="E26" s="13">
        <v>0.48013944179441737</v>
      </c>
      <c r="F26" s="13"/>
      <c r="G26" s="13">
        <f t="shared" si="0"/>
        <v>257.58013944179442</v>
      </c>
      <c r="J26" s="13">
        <v>267.2</v>
      </c>
      <c r="K26" s="13">
        <v>308.49941320411102</v>
      </c>
      <c r="L26" s="13">
        <v>301.83515084132694</v>
      </c>
      <c r="M26" s="13">
        <v>0.65254793846128045</v>
      </c>
      <c r="N26" s="13">
        <v>0.63853581972857143</v>
      </c>
      <c r="O26" s="10"/>
      <c r="P26" s="10"/>
      <c r="Q26" s="10"/>
      <c r="R26" s="13">
        <v>267.10000000000002</v>
      </c>
      <c r="S26" s="13">
        <f>AVERAGE(K25:K$354)</f>
        <v>306.30975423797929</v>
      </c>
      <c r="T26" s="16">
        <f t="shared" si="1"/>
        <v>305.95496487710625</v>
      </c>
      <c r="U26" s="13">
        <v>267.10000000000002</v>
      </c>
      <c r="V26" s="13">
        <f>AVERAGE(L25:L$354)</f>
        <v>300.83059232522658</v>
      </c>
      <c r="W26" s="16">
        <f t="shared" si="2"/>
        <v>300.88332255426485</v>
      </c>
      <c r="X26" s="13">
        <v>267.10000000000002</v>
      </c>
      <c r="Y26" s="13">
        <f>AVERAGE(M25:M$354)</f>
        <v>1.4893681853234542</v>
      </c>
      <c r="Z26" s="16">
        <f t="shared" si="3"/>
        <v>1.4844284885548404</v>
      </c>
      <c r="AA26" s="13">
        <v>267.10000000000002</v>
      </c>
      <c r="AB26" s="13">
        <f>AVERAGE(N25:N$354)</f>
        <v>1.4616258706449479</v>
      </c>
      <c r="AC26" s="13">
        <f t="shared" si="4"/>
        <v>1.462436579724681</v>
      </c>
      <c r="AD26" s="13"/>
      <c r="AE26" s="18"/>
      <c r="AF26" s="13"/>
      <c r="AG26" s="13"/>
      <c r="AH26" s="18"/>
      <c r="AI26" s="16"/>
    </row>
    <row r="27" spans="1:35" x14ac:dyDescent="0.25">
      <c r="A27" s="13">
        <v>257.2</v>
      </c>
      <c r="B27" s="13">
        <v>293.47126494284453</v>
      </c>
      <c r="C27" s="13">
        <v>289.25240403083149</v>
      </c>
      <c r="D27" s="13">
        <v>257.2</v>
      </c>
      <c r="E27" s="13">
        <v>0.4815578497546078</v>
      </c>
      <c r="F27" s="13"/>
      <c r="G27" s="13">
        <f t="shared" si="0"/>
        <v>257.6815578497546</v>
      </c>
      <c r="J27" s="13">
        <v>267.3</v>
      </c>
      <c r="K27" s="13">
        <v>308.65972514571229</v>
      </c>
      <c r="L27" s="13">
        <v>301.94630276525442</v>
      </c>
      <c r="M27" s="13">
        <v>0.65478308240658012</v>
      </c>
      <c r="N27" s="13">
        <v>0.64062436298660963</v>
      </c>
      <c r="O27" s="10"/>
      <c r="P27" s="10"/>
      <c r="Q27" s="10"/>
      <c r="R27" s="13">
        <v>267.2</v>
      </c>
      <c r="S27" s="13">
        <f>AVERAGE(K26:K$354)</f>
        <v>306.30358503081442</v>
      </c>
      <c r="T27" s="16">
        <f t="shared" si="1"/>
        <v>305.91931906435639</v>
      </c>
      <c r="U27" s="13">
        <v>267.2</v>
      </c>
      <c r="V27" s="13">
        <f>AVERAGE(L26:L$354)</f>
        <v>300.82787812799</v>
      </c>
      <c r="W27" s="16">
        <f t="shared" si="2"/>
        <v>300.88229910422001</v>
      </c>
      <c r="X27" s="13">
        <v>267.2</v>
      </c>
      <c r="Y27" s="13">
        <f>AVERAGE(M26:M$354)</f>
        <v>1.4919184553897231</v>
      </c>
      <c r="Z27" s="16">
        <f t="shared" si="3"/>
        <v>1.4854152494081063</v>
      </c>
      <c r="AA27" s="13">
        <v>267.2</v>
      </c>
      <c r="AB27" s="13">
        <f>AVERAGE(N26:N$354)</f>
        <v>1.4641339696718159</v>
      </c>
      <c r="AC27" s="13">
        <f t="shared" si="4"/>
        <v>1.4637598370857177</v>
      </c>
      <c r="AD27" s="13"/>
      <c r="AE27" s="18"/>
      <c r="AF27" s="13"/>
      <c r="AG27" s="13"/>
      <c r="AH27" s="18"/>
      <c r="AI27" s="16"/>
    </row>
    <row r="28" spans="1:35" x14ac:dyDescent="0.25">
      <c r="A28" s="13">
        <v>257.3</v>
      </c>
      <c r="B28" s="13">
        <v>293.61003250933078</v>
      </c>
      <c r="C28" s="13">
        <v>289.38888692451684</v>
      </c>
      <c r="D28" s="13">
        <v>257.3</v>
      </c>
      <c r="E28" s="13">
        <v>0.48297677925356597</v>
      </c>
      <c r="F28" s="13"/>
      <c r="G28" s="13">
        <f t="shared" si="0"/>
        <v>257.7829767792536</v>
      </c>
      <c r="J28" s="13">
        <v>267.39999999999998</v>
      </c>
      <c r="K28" s="13">
        <v>308.82036182503202</v>
      </c>
      <c r="L28" s="13">
        <v>302.05701247939112</v>
      </c>
      <c r="M28" s="13">
        <v>0.65703503211587411</v>
      </c>
      <c r="N28" s="13">
        <v>0.64272714157121147</v>
      </c>
      <c r="O28" s="10"/>
      <c r="P28" s="10"/>
      <c r="Q28" s="10"/>
      <c r="R28" s="13">
        <v>267.3</v>
      </c>
      <c r="S28" s="13">
        <f>AVERAGE(K27:K$354)</f>
        <v>306.29689043272515</v>
      </c>
      <c r="T28" s="16">
        <f t="shared" si="1"/>
        <v>305.8864356726408</v>
      </c>
      <c r="U28" s="13">
        <v>267.3</v>
      </c>
      <c r="V28" s="13">
        <f>AVERAGE(L27:L$354)</f>
        <v>300.82480717459566</v>
      </c>
      <c r="W28" s="16">
        <f t="shared" si="2"/>
        <v>300.880793135565</v>
      </c>
      <c r="X28" s="13">
        <v>267.3</v>
      </c>
      <c r="Y28" s="13">
        <f>AVERAGE(M27:M$354)</f>
        <v>1.4944775118437732</v>
      </c>
      <c r="Z28" s="16">
        <f t="shared" si="3"/>
        <v>1.4864871074460098</v>
      </c>
      <c r="AA28" s="13">
        <v>267.3</v>
      </c>
      <c r="AB28" s="13">
        <f>AVERAGE(N27:N$354)</f>
        <v>1.4666510372021304</v>
      </c>
      <c r="AC28" s="13">
        <f t="shared" si="4"/>
        <v>1.4651371151423973</v>
      </c>
      <c r="AD28" s="13"/>
      <c r="AE28" s="18"/>
      <c r="AF28" s="13"/>
      <c r="AG28" s="13"/>
      <c r="AH28" s="18"/>
      <c r="AI28" s="16"/>
    </row>
    <row r="29" spans="1:35" x14ac:dyDescent="0.25">
      <c r="A29" s="13">
        <v>257.39999999999998</v>
      </c>
      <c r="B29" s="13">
        <v>293.74945047449302</v>
      </c>
      <c r="C29" s="13">
        <v>289.52515787954189</v>
      </c>
      <c r="D29" s="13">
        <v>257.39999999999998</v>
      </c>
      <c r="E29" s="13">
        <v>0.48439652344648654</v>
      </c>
      <c r="F29" s="13"/>
      <c r="G29" s="13">
        <f t="shared" si="0"/>
        <v>257.88439652344647</v>
      </c>
      <c r="J29" s="13">
        <v>267.5</v>
      </c>
      <c r="K29" s="13">
        <v>308.98132571617936</v>
      </c>
      <c r="L29" s="13">
        <v>302.16727339429389</v>
      </c>
      <c r="M29" s="13">
        <v>0.65930405755606936</v>
      </c>
      <c r="N29" s="13">
        <v>0.64484437909817338</v>
      </c>
      <c r="O29" s="10"/>
      <c r="P29" s="10"/>
      <c r="Q29" s="10"/>
      <c r="R29" s="13">
        <v>267.39999999999998</v>
      </c>
      <c r="S29" s="13">
        <f>AVERAGE(K28:K$354)</f>
        <v>306.28966463849576</v>
      </c>
      <c r="T29" s="16">
        <f t="shared" si="1"/>
        <v>305.85621075890958</v>
      </c>
      <c r="U29" s="13">
        <v>267.39999999999998</v>
      </c>
      <c r="V29" s="13">
        <f>AVERAGE(L28:L$354)</f>
        <v>300.82137752447136</v>
      </c>
      <c r="W29" s="16">
        <f t="shared" si="2"/>
        <v>300.87880464829982</v>
      </c>
      <c r="X29" s="13">
        <v>267.39999999999998</v>
      </c>
      <c r="Y29" s="13">
        <f>AVERAGE(M28:M$354)</f>
        <v>1.4970453847166698</v>
      </c>
      <c r="Z29" s="16">
        <f t="shared" si="3"/>
        <v>1.4876427204580978</v>
      </c>
      <c r="AA29" s="13">
        <v>267.39999999999998</v>
      </c>
      <c r="AB29" s="13">
        <f>AVERAGE(N28:N$354)</f>
        <v>1.469177112658447</v>
      </c>
      <c r="AC29" s="13">
        <f t="shared" si="4"/>
        <v>1.4665678729504634</v>
      </c>
      <c r="AD29" s="13"/>
      <c r="AE29" s="18"/>
      <c r="AF29" s="13"/>
      <c r="AG29" s="13"/>
      <c r="AH29" s="18"/>
      <c r="AI29" s="16"/>
    </row>
    <row r="30" spans="1:35" x14ac:dyDescent="0.25">
      <c r="A30" s="13">
        <v>257.5</v>
      </c>
      <c r="B30" s="13">
        <v>293.88949387780224</v>
      </c>
      <c r="C30" s="13">
        <v>289.66121844840188</v>
      </c>
      <c r="D30" s="13">
        <v>257.5</v>
      </c>
      <c r="E30" s="13">
        <v>0.48581736585057955</v>
      </c>
      <c r="F30" s="13"/>
      <c r="G30" s="13">
        <f t="shared" si="0"/>
        <v>257.98581736585061</v>
      </c>
      <c r="J30" s="13">
        <v>267.60000000000002</v>
      </c>
      <c r="K30" s="13">
        <v>309.14261916370754</v>
      </c>
      <c r="L30" s="13">
        <v>302.27707883956953</v>
      </c>
      <c r="M30" s="13">
        <v>0.66159043189191746</v>
      </c>
      <c r="N30" s="13">
        <v>0.64697630178314325</v>
      </c>
      <c r="O30" s="10"/>
      <c r="P30" s="10"/>
      <c r="Q30" s="10"/>
      <c r="R30" s="13">
        <v>267.5</v>
      </c>
      <c r="S30" s="13">
        <f>AVERAGE(K29:K$354)</f>
        <v>306.28190176369048</v>
      </c>
      <c r="T30" s="16">
        <f t="shared" si="1"/>
        <v>305.8285412620753</v>
      </c>
      <c r="U30" s="13">
        <v>267.5</v>
      </c>
      <c r="V30" s="13">
        <f>AVERAGE(L29:L$354)</f>
        <v>300.81758723319859</v>
      </c>
      <c r="W30" s="16">
        <f t="shared" si="2"/>
        <v>300.87633364242515</v>
      </c>
      <c r="X30" s="13">
        <v>267.5</v>
      </c>
      <c r="Y30" s="13">
        <f>AVERAGE(M29:M$354)</f>
        <v>1.4996221035896784</v>
      </c>
      <c r="Z30" s="16">
        <f t="shared" si="3"/>
        <v>1.4888807524985168</v>
      </c>
      <c r="AA30" s="13">
        <v>267.5</v>
      </c>
      <c r="AB30" s="13">
        <f>AVERAGE(N29:N$354)</f>
        <v>1.4717122352691441</v>
      </c>
      <c r="AC30" s="13">
        <f t="shared" si="4"/>
        <v>1.468051569562931</v>
      </c>
      <c r="AD30" s="13"/>
      <c r="AE30" s="18"/>
      <c r="AF30" s="13"/>
      <c r="AG30" s="13"/>
      <c r="AH30" s="18"/>
      <c r="AI30" s="16"/>
    </row>
    <row r="31" spans="1:35" x14ac:dyDescent="0.25">
      <c r="A31" s="13">
        <v>257.60000000000002</v>
      </c>
      <c r="B31" s="13">
        <v>294.03013760343111</v>
      </c>
      <c r="C31" s="13">
        <v>289.79707017451216</v>
      </c>
      <c r="D31" s="13">
        <v>257.60000000000002</v>
      </c>
      <c r="E31" s="13">
        <v>0.48723958034198361</v>
      </c>
      <c r="F31" s="13"/>
      <c r="G31" s="13">
        <f t="shared" si="0"/>
        <v>258.08723958034199</v>
      </c>
      <c r="J31" s="13">
        <v>267.7</v>
      </c>
      <c r="K31" s="13">
        <v>309.30424438408977</v>
      </c>
      <c r="L31" s="13">
        <v>302.38642206391643</v>
      </c>
      <c r="M31" s="13">
        <v>0.66389443147667071</v>
      </c>
      <c r="N31" s="13">
        <v>0.64912313841766345</v>
      </c>
      <c r="O31" s="10"/>
      <c r="P31" s="10"/>
      <c r="Q31" s="10"/>
      <c r="R31" s="13">
        <v>267.60000000000002</v>
      </c>
      <c r="S31" s="13">
        <f>AVERAGE(K30:K$354)</f>
        <v>306.27359584383663</v>
      </c>
      <c r="T31" s="16">
        <f t="shared" si="1"/>
        <v>305.80332499556243</v>
      </c>
      <c r="U31" s="13">
        <v>267.60000000000002</v>
      </c>
      <c r="V31" s="13">
        <f>AVERAGE(L30:L$354)</f>
        <v>300.81343435270293</v>
      </c>
      <c r="W31" s="16">
        <f t="shared" si="2"/>
        <v>300.87338011794031</v>
      </c>
      <c r="X31" s="13">
        <v>267.60000000000002</v>
      </c>
      <c r="Y31" s="13">
        <f>AVERAGE(M30:M$354)</f>
        <v>1.5022076975774741</v>
      </c>
      <c r="Z31" s="16">
        <f t="shared" si="3"/>
        <v>1.4901998738932889</v>
      </c>
      <c r="AA31" s="13">
        <v>267.60000000000002</v>
      </c>
      <c r="AB31" s="13">
        <f>AVERAGE(N30:N$354)</f>
        <v>1.4742564440573627</v>
      </c>
      <c r="AC31" s="13">
        <f t="shared" si="4"/>
        <v>1.4695876640391816</v>
      </c>
      <c r="AD31" s="13"/>
      <c r="AE31" s="18"/>
      <c r="AF31" s="13"/>
      <c r="AG31" s="13"/>
      <c r="AH31" s="18"/>
      <c r="AI31" s="16"/>
    </row>
    <row r="32" spans="1:35" x14ac:dyDescent="0.25">
      <c r="A32" s="13">
        <v>257.7</v>
      </c>
      <c r="B32" s="13">
        <v>294.17135645967176</v>
      </c>
      <c r="C32" s="13">
        <v>289.93271458568398</v>
      </c>
      <c r="D32" s="13">
        <v>257.7</v>
      </c>
      <c r="E32" s="13">
        <v>0.48866343118164701</v>
      </c>
      <c r="F32" s="13"/>
      <c r="G32" s="13">
        <f t="shared" si="0"/>
        <v>258.18866343118162</v>
      </c>
      <c r="J32" s="13">
        <v>267.8</v>
      </c>
      <c r="K32" s="13">
        <v>309.46620346730907</v>
      </c>
      <c r="L32" s="13">
        <v>302.49529623518509</v>
      </c>
      <c r="M32" s="13">
        <v>0.66621633584349826</v>
      </c>
      <c r="N32" s="13">
        <v>0.65128512034563646</v>
      </c>
      <c r="O32" s="10"/>
      <c r="P32" s="10"/>
      <c r="Q32" s="10"/>
      <c r="R32" s="13">
        <v>267.7</v>
      </c>
      <c r="S32" s="13">
        <f>AVERAGE(K31:K$354)</f>
        <v>306.26474083359011</v>
      </c>
      <c r="T32" s="16">
        <f t="shared" si="1"/>
        <v>305.78046064358205</v>
      </c>
      <c r="U32" s="13">
        <v>267.7</v>
      </c>
      <c r="V32" s="13">
        <f>AVERAGE(L31:L$354)</f>
        <v>300.80891693144719</v>
      </c>
      <c r="W32" s="16">
        <f t="shared" si="2"/>
        <v>300.86994407484508</v>
      </c>
      <c r="X32" s="13">
        <v>267.7</v>
      </c>
      <c r="Y32" s="13">
        <f>AVERAGE(M31:M$354)</f>
        <v>1.5048021953110715</v>
      </c>
      <c r="Z32" s="16">
        <f t="shared" si="3"/>
        <v>1.4915987612112076</v>
      </c>
      <c r="AA32" s="13">
        <v>267.7</v>
      </c>
      <c r="AB32" s="13">
        <f>AVERAGE(N31:N$354)</f>
        <v>1.4768097778298137</v>
      </c>
      <c r="AC32" s="13">
        <f t="shared" si="4"/>
        <v>1.4711756154354134</v>
      </c>
      <c r="AD32" s="13"/>
      <c r="AE32" s="18"/>
      <c r="AF32" s="13"/>
      <c r="AG32" s="13"/>
      <c r="AH32" s="18"/>
      <c r="AI32" s="16"/>
    </row>
    <row r="33" spans="1:35" x14ac:dyDescent="0.25">
      <c r="A33" s="13">
        <v>257.8</v>
      </c>
      <c r="B33" s="13">
        <v>294.3131252575651</v>
      </c>
      <c r="C33" s="13">
        <v>290.06815318790711</v>
      </c>
      <c r="D33" s="13">
        <v>257.8</v>
      </c>
      <c r="E33" s="13">
        <v>0.49008917306967875</v>
      </c>
      <c r="F33" s="13"/>
      <c r="G33" s="13">
        <f t="shared" si="0"/>
        <v>258.2900891730697</v>
      </c>
      <c r="J33" s="13">
        <v>267.89999999999998</v>
      </c>
      <c r="K33" s="13">
        <v>309.62849837855703</v>
      </c>
      <c r="L33" s="13">
        <v>302.60369444045932</v>
      </c>
      <c r="M33" s="13">
        <v>0.66855642769768586</v>
      </c>
      <c r="N33" s="13">
        <v>0.65346248143999852</v>
      </c>
      <c r="O33" s="10"/>
      <c r="P33" s="10"/>
      <c r="Q33" s="10"/>
      <c r="R33" s="13">
        <v>267.8</v>
      </c>
      <c r="S33" s="13">
        <f>AVERAGE(K32:K$354)</f>
        <v>306.25533060587958</v>
      </c>
      <c r="T33" s="16">
        <f t="shared" si="1"/>
        <v>305.75984777417034</v>
      </c>
      <c r="U33" s="13">
        <v>267.8</v>
      </c>
      <c r="V33" s="13">
        <f>AVERAGE(L32:L$354)</f>
        <v>300.80403301462837</v>
      </c>
      <c r="W33" s="16">
        <f t="shared" si="2"/>
        <v>300.8660255131399</v>
      </c>
      <c r="X33" s="13">
        <v>267.8</v>
      </c>
      <c r="Y33" s="13">
        <f>AVERAGE(M32:M$354)</f>
        <v>1.5074056249204659</v>
      </c>
      <c r="Z33" s="16">
        <f t="shared" si="3"/>
        <v>1.4930760972492862</v>
      </c>
      <c r="AA33" s="13">
        <v>267.8</v>
      </c>
      <c r="AB33" s="13">
        <f>AVERAGE(N32:N$354)</f>
        <v>1.4793722751654552</v>
      </c>
      <c r="AC33" s="13">
        <f t="shared" si="4"/>
        <v>1.4728148828064604</v>
      </c>
      <c r="AD33" s="13"/>
      <c r="AE33" s="18"/>
      <c r="AF33" s="13"/>
      <c r="AG33" s="13"/>
      <c r="AH33" s="18"/>
      <c r="AI33" s="16"/>
    </row>
    <row r="34" spans="1:35" x14ac:dyDescent="0.25">
      <c r="A34" s="13">
        <v>257.89999999999998</v>
      </c>
      <c r="B34" s="13">
        <v>294.45541888826864</v>
      </c>
      <c r="C34" s="13">
        <v>290.20338745943269</v>
      </c>
      <c r="D34" s="13">
        <v>257.89999999999998</v>
      </c>
      <c r="E34" s="13">
        <v>0.49151705122743661</v>
      </c>
      <c r="F34" s="13"/>
      <c r="G34" s="13">
        <f t="shared" si="0"/>
        <v>258.39151705122742</v>
      </c>
      <c r="J34" s="13">
        <v>268</v>
      </c>
      <c r="K34" s="13">
        <v>309.79113096003664</v>
      </c>
      <c r="L34" s="13">
        <v>302.71160968615936</v>
      </c>
      <c r="M34" s="13">
        <v>0.67091499290962786</v>
      </c>
      <c r="N34" s="13">
        <v>0.65565545807991343</v>
      </c>
      <c r="O34" s="10"/>
      <c r="P34" s="10"/>
      <c r="Q34" s="10"/>
      <c r="R34" s="13">
        <v>267.89999999999998</v>
      </c>
      <c r="S34" s="13">
        <f>AVERAGE(K33:K$354)</f>
        <v>306.24535895103037</v>
      </c>
      <c r="T34" s="16">
        <f t="shared" si="1"/>
        <v>305.74138681683689</v>
      </c>
      <c r="U34" s="13">
        <v>267.89999999999998</v>
      </c>
      <c r="V34" s="13">
        <f>AVERAGE(L33:L$354)</f>
        <v>300.79878064437821</v>
      </c>
      <c r="W34" s="16">
        <f t="shared" si="2"/>
        <v>300.86162443282501</v>
      </c>
      <c r="X34" s="13">
        <v>267.89999999999998</v>
      </c>
      <c r="Y34" s="13">
        <f>AVERAGE(M33:M$354)</f>
        <v>1.5100180140169783</v>
      </c>
      <c r="Z34" s="16">
        <f t="shared" si="3"/>
        <v>1.4946305711200694</v>
      </c>
      <c r="AA34" s="13">
        <v>267.89999999999998</v>
      </c>
      <c r="AB34" s="13">
        <f>AVERAGE(N33:N$354)</f>
        <v>1.4819439744040261</v>
      </c>
      <c r="AC34" s="13">
        <f t="shared" si="4"/>
        <v>1.4745049252094304</v>
      </c>
      <c r="AD34" s="13"/>
      <c r="AE34" s="18"/>
      <c r="AF34" s="13"/>
      <c r="AG34" s="13"/>
      <c r="AH34" s="18"/>
      <c r="AI34" s="16"/>
    </row>
    <row r="35" spans="1:35" x14ac:dyDescent="0.25">
      <c r="A35" s="13">
        <v>258</v>
      </c>
      <c r="B35" s="13">
        <v>294.59821239870973</v>
      </c>
      <c r="C35" s="13">
        <v>290.33841884515141</v>
      </c>
      <c r="D35" s="13">
        <v>258</v>
      </c>
      <c r="E35" s="13">
        <v>0.49294730150654315</v>
      </c>
      <c r="F35" s="13"/>
      <c r="G35" s="13">
        <f t="shared" si="0"/>
        <v>258.49294730150655</v>
      </c>
      <c r="J35" s="13">
        <v>268.10000000000002</v>
      </c>
      <c r="K35" s="13">
        <v>309.95410293286676</v>
      </c>
      <c r="L35" s="13">
        <v>302.81903489816881</v>
      </c>
      <c r="M35" s="13">
        <v>0.67329232050865562</v>
      </c>
      <c r="N35" s="13">
        <v>0.65786428912829875</v>
      </c>
      <c r="O35" s="10"/>
      <c r="P35" s="10"/>
      <c r="Q35" s="10"/>
      <c r="R35" s="13">
        <v>268</v>
      </c>
      <c r="S35" s="13">
        <f>AVERAGE(K34:K$354)</f>
        <v>306.23481957586671</v>
      </c>
      <c r="T35" s="16">
        <f t="shared" si="1"/>
        <v>305.72497908771038</v>
      </c>
      <c r="U35" s="13">
        <v>268</v>
      </c>
      <c r="V35" s="13">
        <f>AVERAGE(L34:L$354)</f>
        <v>300.79315785996675</v>
      </c>
      <c r="W35" s="16">
        <f t="shared" si="2"/>
        <v>300.85674083390018</v>
      </c>
      <c r="X35" s="13">
        <v>268</v>
      </c>
      <c r="Y35" s="13">
        <f>AVERAGE(M34:M$354)</f>
        <v>1.5126393896752937</v>
      </c>
      <c r="Z35" s="16">
        <f t="shared" si="3"/>
        <v>1.4962608781352174</v>
      </c>
      <c r="AA35" s="13">
        <v>268</v>
      </c>
      <c r="AB35" s="13">
        <f>AVERAGE(N34:N$354)</f>
        <v>1.4845249136344434</v>
      </c>
      <c r="AC35" s="13">
        <f t="shared" si="4"/>
        <v>1.4762452017009764</v>
      </c>
      <c r="AD35" s="13"/>
      <c r="AE35" s="18"/>
      <c r="AF35" s="13"/>
      <c r="AG35" s="13"/>
      <c r="AH35" s="18"/>
      <c r="AI35" s="16"/>
    </row>
    <row r="36" spans="1:35" x14ac:dyDescent="0.25">
      <c r="A36" s="13">
        <v>258.10000000000002</v>
      </c>
      <c r="B36" s="13">
        <v>294.74148106509494</v>
      </c>
      <c r="C36" s="13">
        <v>290.4732487512606</v>
      </c>
      <c r="D36" s="13">
        <v>258.10000000000002</v>
      </c>
      <c r="E36" s="13">
        <v>0.49438015052382966</v>
      </c>
      <c r="F36" s="13"/>
      <c r="G36" s="13">
        <f t="shared" si="0"/>
        <v>258.59438015052388</v>
      </c>
      <c r="J36" s="13">
        <v>268.2</v>
      </c>
      <c r="K36" s="13">
        <v>310.11741589908337</v>
      </c>
      <c r="L36" s="13">
        <v>302.9259629219876</v>
      </c>
      <c r="M36" s="13">
        <v>0.67568870267771486</v>
      </c>
      <c r="N36" s="13">
        <v>0.66008921590977188</v>
      </c>
      <c r="O36" s="10"/>
      <c r="P36" s="10"/>
      <c r="Q36" s="10"/>
      <c r="R36" s="13">
        <v>268.10000000000002</v>
      </c>
      <c r="S36" s="13">
        <f>AVERAGE(K35:K$354)</f>
        <v>306.2237061027912</v>
      </c>
      <c r="T36" s="16">
        <f t="shared" si="1"/>
        <v>305.71052676998079</v>
      </c>
      <c r="U36" s="13">
        <v>268.10000000000002</v>
      </c>
      <c r="V36" s="13">
        <f>AVERAGE(L35:L$354)</f>
        <v>300.78716269800992</v>
      </c>
      <c r="W36" s="16">
        <f t="shared" si="2"/>
        <v>300.85137471636472</v>
      </c>
      <c r="X36" s="13">
        <v>268.10000000000002</v>
      </c>
      <c r="Y36" s="13">
        <f>AVERAGE(M35:M$354)</f>
        <v>1.5152697784151865</v>
      </c>
      <c r="Z36" s="16">
        <f t="shared" si="3"/>
        <v>1.4979657199146459</v>
      </c>
      <c r="AA36" s="13">
        <v>268.10000000000002</v>
      </c>
      <c r="AB36" s="13">
        <f>AVERAGE(N35:N$354)</f>
        <v>1.4871151306830515</v>
      </c>
      <c r="AC36" s="13">
        <f t="shared" si="4"/>
        <v>1.4780351713363871</v>
      </c>
      <c r="AD36" s="13"/>
      <c r="AE36" s="18"/>
      <c r="AF36" s="13"/>
      <c r="AG36" s="13"/>
      <c r="AH36" s="18"/>
      <c r="AI36" s="16"/>
    </row>
    <row r="37" spans="1:35" x14ac:dyDescent="0.25">
      <c r="A37" s="13">
        <v>258.2</v>
      </c>
      <c r="B37" s="13">
        <v>294.88520046387544</v>
      </c>
      <c r="C37" s="13">
        <v>290.6078785402139</v>
      </c>
      <c r="D37" s="13">
        <v>258.2</v>
      </c>
      <c r="E37" s="13">
        <v>0.49581581582112533</v>
      </c>
      <c r="F37" s="13"/>
      <c r="G37" s="13">
        <f t="shared" si="0"/>
        <v>258.69581581582111</v>
      </c>
      <c r="J37" s="13">
        <v>268.3</v>
      </c>
      <c r="K37" s="13">
        <v>310.28107134373579</v>
      </c>
      <c r="L37" s="13">
        <v>303.03238652291088</v>
      </c>
      <c r="M37" s="13">
        <v>0.6781044347489108</v>
      </c>
      <c r="N37" s="13">
        <v>0.662330482189051</v>
      </c>
      <c r="O37" s="10"/>
      <c r="P37" s="10"/>
      <c r="Q37" s="10"/>
      <c r="R37" s="13">
        <v>268.2</v>
      </c>
      <c r="S37" s="13">
        <f>AVERAGE(K36:K$354)</f>
        <v>306.21201206884115</v>
      </c>
      <c r="T37" s="16">
        <f t="shared" si="1"/>
        <v>305.69793292693794</v>
      </c>
      <c r="U37" s="13">
        <v>268.2</v>
      </c>
      <c r="V37" s="13">
        <f>AVERAGE(L36:L$354)</f>
        <v>300.78079319268028</v>
      </c>
      <c r="W37" s="16">
        <f t="shared" si="2"/>
        <v>300.84552608022022</v>
      </c>
      <c r="X37" s="13">
        <v>268.2</v>
      </c>
      <c r="Y37" s="13">
        <f>AVERAGE(M36:M$354)</f>
        <v>1.5179092061829185</v>
      </c>
      <c r="Z37" s="16">
        <f t="shared" si="3"/>
        <v>1.4997438042701106</v>
      </c>
      <c r="AA37" s="13">
        <v>268.2</v>
      </c>
      <c r="AB37" s="13">
        <f>AVERAGE(N36:N$354)</f>
        <v>1.4897146631017182</v>
      </c>
      <c r="AC37" s="13">
        <f t="shared" si="4"/>
        <v>1.4798742931700417</v>
      </c>
      <c r="AD37" s="13"/>
      <c r="AE37" s="18"/>
      <c r="AF37" s="13"/>
      <c r="AG37" s="13"/>
      <c r="AH37" s="18"/>
      <c r="AI37" s="16"/>
    </row>
    <row r="38" spans="1:35" x14ac:dyDescent="0.25">
      <c r="A38" s="13">
        <v>258.3</v>
      </c>
      <c r="B38" s="13">
        <v>295.02934653979804</v>
      </c>
      <c r="C38" s="13">
        <v>290.74230952594735</v>
      </c>
      <c r="D38" s="13">
        <v>258.3</v>
      </c>
      <c r="E38" s="13">
        <v>0.49725450604864757</v>
      </c>
      <c r="F38" s="13"/>
      <c r="G38" s="13">
        <f t="shared" si="0"/>
        <v>258.79725450604866</v>
      </c>
      <c r="J38" s="13">
        <v>268.39999999999998</v>
      </c>
      <c r="K38" s="13">
        <v>310.44507063707562</v>
      </c>
      <c r="L38" s="13">
        <v>303.13829838623747</v>
      </c>
      <c r="M38" s="13">
        <v>0.68053981519993512</v>
      </c>
      <c r="N38" s="13">
        <v>0.66458833414992835</v>
      </c>
      <c r="O38" s="10"/>
      <c r="P38" s="10"/>
      <c r="Q38" s="10"/>
      <c r="R38" s="13">
        <v>268.3</v>
      </c>
      <c r="S38" s="13">
        <f>AVERAGE(K37:K$354)</f>
        <v>306.19973092472088</v>
      </c>
      <c r="T38" s="16">
        <f t="shared" si="1"/>
        <v>305.6871014945209</v>
      </c>
      <c r="U38" s="13">
        <v>268.3</v>
      </c>
      <c r="V38" s="13">
        <f>AVERAGE(L37:L$354)</f>
        <v>300.7740473759215</v>
      </c>
      <c r="W38" s="16">
        <f t="shared" si="2"/>
        <v>300.83919492546488</v>
      </c>
      <c r="X38" s="13">
        <v>268.3</v>
      </c>
      <c r="Y38" s="13">
        <f>AVERAGE(M37:M$354)</f>
        <v>1.5205576983323061</v>
      </c>
      <c r="Z38" s="16">
        <f t="shared" si="3"/>
        <v>1.5015938453725539</v>
      </c>
      <c r="AA38" s="13">
        <v>268.3</v>
      </c>
      <c r="AB38" s="13">
        <f>AVERAGE(N37:N$354)</f>
        <v>1.4923235481557811</v>
      </c>
      <c r="AC38" s="13">
        <f t="shared" si="4"/>
        <v>1.4817620262613218</v>
      </c>
      <c r="AD38" s="13"/>
      <c r="AE38" s="18"/>
      <c r="AF38" s="13"/>
      <c r="AG38" s="13"/>
      <c r="AH38" s="18"/>
      <c r="AI38" s="16"/>
    </row>
    <row r="39" spans="1:35" x14ac:dyDescent="0.25">
      <c r="A39" s="13">
        <v>258.39999999999998</v>
      </c>
      <c r="B39" s="13">
        <v>295.17389567070705</v>
      </c>
      <c r="C39" s="13">
        <v>290.87654296937546</v>
      </c>
      <c r="D39" s="13">
        <v>258.39999999999998</v>
      </c>
      <c r="E39" s="13">
        <v>0.49869642117069579</v>
      </c>
      <c r="F39" s="13"/>
      <c r="G39" s="13">
        <f t="shared" si="0"/>
        <v>258.89869642117065</v>
      </c>
      <c r="J39" s="13">
        <v>268.5</v>
      </c>
      <c r="K39" s="13">
        <v>310.60941503683614</v>
      </c>
      <c r="L39" s="13">
        <v>303.24369111750707</v>
      </c>
      <c r="M39" s="13">
        <v>0.68299514565140385</v>
      </c>
      <c r="N39" s="13">
        <v>0.66686302037446621</v>
      </c>
      <c r="O39" s="10"/>
      <c r="P39" s="10"/>
      <c r="Q39" s="10"/>
      <c r="R39" s="13">
        <v>268.39999999999998</v>
      </c>
      <c r="S39" s="13">
        <f>AVERAGE(K38:K$354)</f>
        <v>306.18685603380919</v>
      </c>
      <c r="T39" s="16">
        <f t="shared" si="1"/>
        <v>305.67793728318065</v>
      </c>
      <c r="U39" s="13">
        <v>268.39999999999998</v>
      </c>
      <c r="V39" s="13">
        <f>AVERAGE(L38:L$354)</f>
        <v>300.76692327766597</v>
      </c>
      <c r="W39" s="16">
        <f t="shared" si="2"/>
        <v>300.83238125210028</v>
      </c>
      <c r="X39" s="13">
        <v>268.39999999999998</v>
      </c>
      <c r="Y39" s="13">
        <f>AVERAGE(M38:M$354)</f>
        <v>1.5232152796054397</v>
      </c>
      <c r="Z39" s="16">
        <f t="shared" si="3"/>
        <v>1.5035145635483786</v>
      </c>
      <c r="AA39" s="13">
        <v>268.39999999999998</v>
      </c>
      <c r="AB39" s="13">
        <f>AVERAGE(N38:N$354)</f>
        <v>1.4949418228118274</v>
      </c>
      <c r="AC39" s="13">
        <f t="shared" si="4"/>
        <v>1.4836978296650614</v>
      </c>
      <c r="AD39" s="13"/>
      <c r="AE39" s="18"/>
      <c r="AF39" s="13"/>
      <c r="AG39" s="13"/>
      <c r="AH39" s="18"/>
      <c r="AI39" s="16"/>
    </row>
    <row r="40" spans="1:35" x14ac:dyDescent="0.25">
      <c r="A40" s="13">
        <v>258.5</v>
      </c>
      <c r="B40" s="13">
        <v>295.31882472879812</v>
      </c>
      <c r="C40" s="13">
        <v>291.01058007414986</v>
      </c>
      <c r="D40" s="13">
        <v>258.5</v>
      </c>
      <c r="E40" s="13">
        <v>0.50014175269224237</v>
      </c>
      <c r="F40" s="13"/>
      <c r="G40" s="13">
        <f t="shared" si="0"/>
        <v>259.00014175269223</v>
      </c>
      <c r="J40" s="13">
        <v>268.60000000000002</v>
      </c>
      <c r="K40" s="13">
        <v>310.77410569060203</v>
      </c>
      <c r="L40" s="13">
        <v>303.34855724276969</v>
      </c>
      <c r="M40" s="13">
        <v>0.68547073086510835</v>
      </c>
      <c r="N40" s="13">
        <v>0.66915479182305859</v>
      </c>
      <c r="O40" s="10"/>
      <c r="P40" s="10"/>
      <c r="Q40" s="10"/>
      <c r="R40" s="13">
        <v>268.5</v>
      </c>
      <c r="S40" s="13">
        <f>AVERAGE(K39:K$354)</f>
        <v>306.17338067114065</v>
      </c>
      <c r="T40" s="16">
        <f t="shared" si="1"/>
        <v>305.67034597881138</v>
      </c>
      <c r="U40" s="13">
        <v>268.5</v>
      </c>
      <c r="V40" s="13">
        <f>AVERAGE(L39:L$354)</f>
        <v>300.75941892605658</v>
      </c>
      <c r="W40" s="16">
        <f t="shared" si="2"/>
        <v>300.82508506012505</v>
      </c>
      <c r="X40" s="13">
        <v>268.5</v>
      </c>
      <c r="Y40" s="13">
        <f>AVERAGE(M39:M$354)</f>
        <v>1.525881974113052</v>
      </c>
      <c r="Z40" s="16">
        <f t="shared" si="3"/>
        <v>1.5055046854176908</v>
      </c>
      <c r="AA40" s="13">
        <v>268.5</v>
      </c>
      <c r="AB40" s="13">
        <f>AVERAGE(N39:N$354)</f>
        <v>1.4975695237253144</v>
      </c>
      <c r="AC40" s="13">
        <f t="shared" si="4"/>
        <v>1.4856811624379134</v>
      </c>
      <c r="AD40" s="13"/>
      <c r="AE40" s="18"/>
      <c r="AF40" s="13"/>
      <c r="AG40" s="13"/>
      <c r="AH40" s="18"/>
      <c r="AI40" s="16"/>
    </row>
    <row r="41" spans="1:35" x14ac:dyDescent="0.25">
      <c r="A41" s="13">
        <v>258.60000000000002</v>
      </c>
      <c r="B41" s="13">
        <v>295.46411113806352</v>
      </c>
      <c r="C41" s="13">
        <v>291.14442198267471</v>
      </c>
      <c r="D41" s="13">
        <v>258.60000000000002</v>
      </c>
      <c r="E41" s="13">
        <v>0.50159068390492745</v>
      </c>
      <c r="F41" s="13"/>
      <c r="G41" s="13">
        <f t="shared" si="0"/>
        <v>259.10159068390493</v>
      </c>
      <c r="J41" s="13">
        <v>268.7</v>
      </c>
      <c r="K41" s="13">
        <v>310.93914363826696</v>
      </c>
      <c r="L41" s="13">
        <v>303.4528892088872</v>
      </c>
      <c r="M41" s="13">
        <v>0.68796687874322404</v>
      </c>
      <c r="N41" s="13">
        <v>0.67146390181463023</v>
      </c>
      <c r="O41" s="10"/>
      <c r="P41" s="10"/>
      <c r="Q41" s="10"/>
      <c r="R41" s="13">
        <v>268.60000000000002</v>
      </c>
      <c r="S41" s="13">
        <f>AVERAGE(K40:K$354)</f>
        <v>306.15929802236064</v>
      </c>
      <c r="T41" s="16">
        <f t="shared" si="1"/>
        <v>305.66423414368182</v>
      </c>
      <c r="U41" s="13">
        <v>268.60000000000002</v>
      </c>
      <c r="V41" s="13">
        <f>AVERAGE(L40:L$354)</f>
        <v>300.751532347671</v>
      </c>
      <c r="W41" s="16">
        <f t="shared" si="2"/>
        <v>300.81730634953988</v>
      </c>
      <c r="X41" s="13">
        <v>268.60000000000002</v>
      </c>
      <c r="Y41" s="13">
        <f>AVERAGE(M40:M$354)</f>
        <v>1.5285578053145177</v>
      </c>
      <c r="Z41" s="16">
        <f t="shared" si="3"/>
        <v>1.5075629438942997</v>
      </c>
      <c r="AA41" s="13">
        <v>268.60000000000002</v>
      </c>
      <c r="AB41" s="13">
        <f>AVERAGE(N40:N$354)</f>
        <v>1.5002066872280158</v>
      </c>
      <c r="AC41" s="13">
        <f t="shared" si="4"/>
        <v>1.4877114836351666</v>
      </c>
      <c r="AD41" s="13"/>
      <c r="AE41" s="18"/>
      <c r="AF41" s="13"/>
      <c r="AG41" s="13"/>
      <c r="AH41" s="18"/>
      <c r="AI41" s="16"/>
    </row>
    <row r="42" spans="1:35" x14ac:dyDescent="0.25">
      <c r="A42" s="13">
        <v>258.7</v>
      </c>
      <c r="B42" s="13">
        <v>295.60973292770717</v>
      </c>
      <c r="C42" s="13">
        <v>291.27806977237111</v>
      </c>
      <c r="D42" s="13">
        <v>258.7</v>
      </c>
      <c r="E42" s="13">
        <v>0.50304339015090704</v>
      </c>
      <c r="F42" s="13"/>
      <c r="G42" s="13">
        <f t="shared" si="0"/>
        <v>259.20304339015092</v>
      </c>
      <c r="J42" s="13">
        <v>268.8</v>
      </c>
      <c r="K42" s="13">
        <v>311.10452981458042</v>
      </c>
      <c r="L42" s="13">
        <v>303.55667938386841</v>
      </c>
      <c r="M42" s="13">
        <v>0.6904839003284593</v>
      </c>
      <c r="N42" s="13">
        <v>0.67379060600760576</v>
      </c>
      <c r="O42" s="10"/>
      <c r="P42" s="10"/>
      <c r="Q42" s="10"/>
      <c r="R42" s="13">
        <v>268.7</v>
      </c>
      <c r="S42" s="13">
        <f>AVERAGE(K41:K$354)</f>
        <v>306.14460118265288</v>
      </c>
      <c r="T42" s="16">
        <f t="shared" si="1"/>
        <v>305.65950920805335</v>
      </c>
      <c r="U42" s="13">
        <v>268.7</v>
      </c>
      <c r="V42" s="13">
        <f>AVERAGE(L41:L$354)</f>
        <v>300.74326156775032</v>
      </c>
      <c r="W42" s="16">
        <f t="shared" si="2"/>
        <v>300.80904512034522</v>
      </c>
      <c r="X42" s="13">
        <v>268.7</v>
      </c>
      <c r="Y42" s="13">
        <f>AVERAGE(M41:M$354)</f>
        <v>1.5312427959974773</v>
      </c>
      <c r="Z42" s="16">
        <f t="shared" si="3"/>
        <v>1.5096880780911306</v>
      </c>
      <c r="AA42" s="13">
        <v>268.7</v>
      </c>
      <c r="AB42" s="13">
        <f>AVERAGE(N41:N$354)</f>
        <v>1.5028533493152927</v>
      </c>
      <c r="AC42" s="13">
        <f t="shared" si="4"/>
        <v>1.4897882523139288</v>
      </c>
      <c r="AD42" s="13"/>
      <c r="AE42" s="18"/>
      <c r="AF42" s="13"/>
      <c r="AG42" s="13"/>
      <c r="AH42" s="18"/>
      <c r="AI42" s="16"/>
    </row>
    <row r="43" spans="1:35" x14ac:dyDescent="0.25">
      <c r="A43" s="13">
        <v>258.8</v>
      </c>
      <c r="B43" s="13">
        <v>295.75566878134936</v>
      </c>
      <c r="C43" s="13">
        <v>291.4115244521837</v>
      </c>
      <c r="D43" s="13">
        <v>258.8</v>
      </c>
      <c r="E43" s="13">
        <v>0.50450003910298702</v>
      </c>
      <c r="F43" s="13"/>
      <c r="G43" s="13">
        <f t="shared" si="0"/>
        <v>259.304500039103</v>
      </c>
      <c r="J43" s="13">
        <v>268.89999999999998</v>
      </c>
      <c r="K43" s="13">
        <v>311.27026505178304</v>
      </c>
      <c r="L43" s="13">
        <v>303.65992005723996</v>
      </c>
      <c r="M43" s="13">
        <v>0.69302210980516343</v>
      </c>
      <c r="N43" s="13">
        <v>0.67613516238137905</v>
      </c>
      <c r="O43" s="10"/>
      <c r="P43" s="10"/>
      <c r="Q43" s="10"/>
      <c r="R43" s="13">
        <v>268.8</v>
      </c>
      <c r="S43" s="13">
        <f>AVERAGE(K42:K$354)</f>
        <v>306.12928315563818</v>
      </c>
      <c r="T43" s="16">
        <f t="shared" si="1"/>
        <v>305.65607948694378</v>
      </c>
      <c r="U43" s="13">
        <v>268.8</v>
      </c>
      <c r="V43" s="13">
        <f>AVERAGE(L42:L$354)</f>
        <v>300.73460461043044</v>
      </c>
      <c r="W43" s="16">
        <f t="shared" si="2"/>
        <v>300.80030137253993</v>
      </c>
      <c r="X43" s="13">
        <v>268.8</v>
      </c>
      <c r="Y43" s="13">
        <f>AVERAGE(M42:M$354)</f>
        <v>1.5339369682570758</v>
      </c>
      <c r="Z43" s="16">
        <f t="shared" si="3"/>
        <v>1.5118788334075361</v>
      </c>
      <c r="AA43" s="13">
        <v>268.8</v>
      </c>
      <c r="AB43" s="13">
        <f>AVERAGE(N42:N$354)</f>
        <v>1.5055095456331862</v>
      </c>
      <c r="AC43" s="13">
        <f t="shared" si="4"/>
        <v>1.4919109275308529</v>
      </c>
      <c r="AD43" s="13"/>
      <c r="AE43" s="18"/>
      <c r="AF43" s="13"/>
      <c r="AG43" s="13"/>
      <c r="AH43" s="18"/>
      <c r="AI43" s="16"/>
    </row>
    <row r="44" spans="1:35" x14ac:dyDescent="0.25">
      <c r="A44" s="13">
        <v>258.89999999999998</v>
      </c>
      <c r="B44" s="13">
        <v>295.90189808187932</v>
      </c>
      <c r="C44" s="13">
        <v>291.54478695932221</v>
      </c>
      <c r="D44" s="13">
        <v>258.89999999999998</v>
      </c>
      <c r="E44" s="13">
        <v>0.5059607910594115</v>
      </c>
      <c r="F44" s="13"/>
      <c r="G44" s="13">
        <f t="shared" si="0"/>
        <v>259.40596079105939</v>
      </c>
      <c r="J44" s="13">
        <v>269</v>
      </c>
      <c r="K44" s="13">
        <v>311.43635008233036</v>
      </c>
      <c r="L44" s="13">
        <v>303.76260344045244</v>
      </c>
      <c r="M44" s="13">
        <v>0.69558182450146022</v>
      </c>
      <c r="N44" s="13">
        <v>0.67849783121815566</v>
      </c>
      <c r="O44" s="10"/>
      <c r="P44" s="10"/>
      <c r="Q44" s="10"/>
      <c r="R44" s="13">
        <v>268.89999999999998</v>
      </c>
      <c r="S44" s="13">
        <f>AVERAGE(K43:K$354)</f>
        <v>306.11333685224406</v>
      </c>
      <c r="T44" s="16">
        <f t="shared" si="1"/>
        <v>305.65385416522622</v>
      </c>
      <c r="U44" s="13">
        <v>268.89999999999998</v>
      </c>
      <c r="V44" s="13">
        <f>AVERAGE(L43:L$354)</f>
        <v>300.72555949897713</v>
      </c>
      <c r="W44" s="16">
        <f t="shared" si="2"/>
        <v>300.79107510612494</v>
      </c>
      <c r="X44" s="13">
        <v>268.89999999999998</v>
      </c>
      <c r="Y44" s="13">
        <f>AVERAGE(M43:M$354)</f>
        <v>1.5366403434747955</v>
      </c>
      <c r="Z44" s="16">
        <f t="shared" si="3"/>
        <v>1.5141339614929166</v>
      </c>
      <c r="AA44" s="13">
        <v>268.89999999999998</v>
      </c>
      <c r="AB44" s="13">
        <f>AVERAGE(N43:N$354)</f>
        <v>1.5081753114653194</v>
      </c>
      <c r="AC44" s="13">
        <f t="shared" si="4"/>
        <v>1.4940789683407729</v>
      </c>
      <c r="AD44" s="13"/>
      <c r="AE44" s="18"/>
      <c r="AF44" s="13"/>
      <c r="AG44" s="13"/>
      <c r="AH44" s="18"/>
      <c r="AI44" s="16"/>
    </row>
    <row r="45" spans="1:35" x14ac:dyDescent="0.25">
      <c r="A45" s="13">
        <v>259</v>
      </c>
      <c r="B45" s="13">
        <v>296.04840095185421</v>
      </c>
      <c r="C45" s="13">
        <v>291.67785815623097</v>
      </c>
      <c r="D45" s="13">
        <v>259</v>
      </c>
      <c r="E45" s="13">
        <v>0.50742579925163811</v>
      </c>
      <c r="F45" s="13"/>
      <c r="G45" s="13">
        <f t="shared" si="0"/>
        <v>259.50742579925162</v>
      </c>
      <c r="J45" s="13">
        <v>269.10000000000002</v>
      </c>
      <c r="K45" s="13">
        <v>311.60278554170759</v>
      </c>
      <c r="L45" s="13">
        <v>303.86472166732426</v>
      </c>
      <c r="M45" s="13">
        <v>0.69816336489234698</v>
      </c>
      <c r="N45" s="13">
        <v>0.68087887508557066</v>
      </c>
      <c r="O45" s="10"/>
      <c r="P45" s="10"/>
      <c r="Q45" s="10"/>
      <c r="R45" s="13">
        <v>269</v>
      </c>
      <c r="S45" s="13">
        <f>AVERAGE(K44:K$354)</f>
        <v>306.09675508954462</v>
      </c>
      <c r="T45" s="16">
        <f t="shared" si="1"/>
        <v>305.65274330135435</v>
      </c>
      <c r="U45" s="13">
        <v>269</v>
      </c>
      <c r="V45" s="13">
        <f>AVERAGE(L44:L$354)</f>
        <v>300.7161242560245</v>
      </c>
      <c r="W45" s="16">
        <f t="shared" si="2"/>
        <v>300.78136632109977</v>
      </c>
      <c r="X45" s="13">
        <v>269</v>
      </c>
      <c r="Y45" s="13">
        <f>AVERAGE(M44:M$354)</f>
        <v>1.5393529422968841</v>
      </c>
      <c r="Z45" s="16">
        <f t="shared" si="3"/>
        <v>1.5164522202685475</v>
      </c>
      <c r="AA45" s="13">
        <v>269</v>
      </c>
      <c r="AB45" s="13">
        <f>AVERAGE(N44:N$354)</f>
        <v>1.5108506817196083</v>
      </c>
      <c r="AC45" s="13">
        <f t="shared" si="4"/>
        <v>1.4962918338007967</v>
      </c>
      <c r="AD45" s="13"/>
      <c r="AE45" s="18"/>
      <c r="AF45" s="13"/>
      <c r="AG45" s="13"/>
      <c r="AH45" s="18"/>
      <c r="AI45" s="16"/>
    </row>
    <row r="46" spans="1:35" x14ac:dyDescent="0.25">
      <c r="A46" s="13">
        <v>259.10000000000002</v>
      </c>
      <c r="B46" s="13">
        <v>296.1951582893829</v>
      </c>
      <c r="C46" s="13">
        <v>291.81073882777883</v>
      </c>
      <c r="D46" s="13">
        <v>259.10000000000002</v>
      </c>
      <c r="E46" s="13">
        <v>0.50889521016348971</v>
      </c>
      <c r="F46" s="13"/>
      <c r="G46" s="13">
        <f t="shared" si="0"/>
        <v>259.6088952101635</v>
      </c>
      <c r="J46" s="13">
        <v>269.2</v>
      </c>
      <c r="K46" s="13">
        <v>311.7695719713343</v>
      </c>
      <c r="L46" s="13">
        <v>303.96626679452356</v>
      </c>
      <c r="M46" s="13">
        <v>0.70076705460382394</v>
      </c>
      <c r="N46" s="13">
        <v>0.68327855881975164</v>
      </c>
      <c r="O46" s="10"/>
      <c r="P46" s="10"/>
      <c r="Q46" s="10"/>
      <c r="R46" s="13">
        <v>269.10000000000002</v>
      </c>
      <c r="S46" s="13">
        <f>AVERAGE(K45:K$354)</f>
        <v>306.07953058956792</v>
      </c>
      <c r="T46" s="16">
        <f t="shared" si="1"/>
        <v>305.65265783108771</v>
      </c>
      <c r="U46" s="13">
        <v>269.10000000000002</v>
      </c>
      <c r="V46" s="13">
        <f>AVERAGE(L45:L$354)</f>
        <v>300.70629690381668</v>
      </c>
      <c r="W46" s="16">
        <f t="shared" si="2"/>
        <v>300.77117501746488</v>
      </c>
      <c r="X46" s="13">
        <v>269.10000000000002</v>
      </c>
      <c r="Y46" s="13">
        <f>AVERAGE(M45:M$354)</f>
        <v>1.5420747846123533</v>
      </c>
      <c r="Z46" s="16">
        <f t="shared" si="3"/>
        <v>1.5188323738839244</v>
      </c>
      <c r="AA46" s="13">
        <v>269.10000000000002</v>
      </c>
      <c r="AB46" s="13">
        <f>AVERAGE(N45:N$354)</f>
        <v>1.5135356909147744</v>
      </c>
      <c r="AC46" s="13">
        <f t="shared" si="4"/>
        <v>1.4985489829662129</v>
      </c>
      <c r="AD46" s="13"/>
      <c r="AE46" s="18"/>
      <c r="AF46" s="13"/>
      <c r="AG46" s="13"/>
      <c r="AH46" s="18"/>
      <c r="AI46" s="16"/>
    </row>
    <row r="47" spans="1:35" x14ac:dyDescent="0.25">
      <c r="A47" s="13">
        <v>259.2</v>
      </c>
      <c r="B47" s="13">
        <v>296.34215179946887</v>
      </c>
      <c r="C47" s="13">
        <v>291.94342967866191</v>
      </c>
      <c r="D47" s="13">
        <v>259.2</v>
      </c>
      <c r="E47" s="13">
        <v>0.5103691638600103</v>
      </c>
      <c r="F47" s="13"/>
      <c r="G47" s="13">
        <f t="shared" si="0"/>
        <v>259.71036916385998</v>
      </c>
      <c r="J47" s="13">
        <v>269.3</v>
      </c>
      <c r="K47" s="13">
        <v>311.93670982156323</v>
      </c>
      <c r="L47" s="13">
        <v>304.067230802089</v>
      </c>
      <c r="M47" s="13">
        <v>0.70339322041806207</v>
      </c>
      <c r="N47" s="13">
        <v>0.6856971495089057</v>
      </c>
      <c r="O47" s="10"/>
      <c r="P47" s="10"/>
      <c r="Q47" s="10"/>
      <c r="R47" s="13">
        <v>269.2</v>
      </c>
      <c r="S47" s="13">
        <f>AVERAGE(K46:K$354)</f>
        <v>306.06165597807234</v>
      </c>
      <c r="T47" s="16">
        <f t="shared" si="1"/>
        <v>305.6535095628351</v>
      </c>
      <c r="U47" s="13">
        <v>269.2</v>
      </c>
      <c r="V47" s="13">
        <f>AVERAGE(L46:L$354)</f>
        <v>300.69607546445258</v>
      </c>
      <c r="W47" s="16">
        <f t="shared" si="2"/>
        <v>300.7605011952196</v>
      </c>
      <c r="X47" s="13">
        <v>269.2</v>
      </c>
      <c r="Y47" s="13">
        <f>AVERAGE(M46:M$354)</f>
        <v>1.544805889530541</v>
      </c>
      <c r="Z47" s="16">
        <f t="shared" si="3"/>
        <v>1.5212731927749701</v>
      </c>
      <c r="AA47" s="13">
        <v>269.2</v>
      </c>
      <c r="AB47" s="13">
        <f>AVERAGE(N46:N$354)</f>
        <v>1.5162303731666489</v>
      </c>
      <c r="AC47" s="13">
        <f t="shared" si="4"/>
        <v>1.5008498748941292</v>
      </c>
      <c r="AD47" s="13"/>
      <c r="AE47" s="18"/>
      <c r="AF47" s="13"/>
      <c r="AG47" s="13"/>
      <c r="AH47" s="18"/>
      <c r="AI47" s="16"/>
    </row>
    <row r="48" spans="1:35" x14ac:dyDescent="0.25">
      <c r="A48" s="13">
        <v>259.3</v>
      </c>
      <c r="B48" s="13">
        <v>296.48936402082307</v>
      </c>
      <c r="C48" s="13">
        <v>292.07593133101238</v>
      </c>
      <c r="D48" s="13">
        <v>259.3</v>
      </c>
      <c r="E48" s="13">
        <v>0.51184779432440519</v>
      </c>
      <c r="F48" s="13"/>
      <c r="G48" s="13">
        <f t="shared" si="0"/>
        <v>259.81184779432442</v>
      </c>
      <c r="J48" s="13">
        <v>269.39999999999998</v>
      </c>
      <c r="K48" s="13">
        <v>312.10419945477292</v>
      </c>
      <c r="L48" s="13">
        <v>304.16760559399063</v>
      </c>
      <c r="M48" s="13">
        <v>0.70604219227963572</v>
      </c>
      <c r="N48" s="13">
        <v>0.68813491647760949</v>
      </c>
      <c r="O48" s="10"/>
      <c r="P48" s="10"/>
      <c r="Q48" s="10"/>
      <c r="R48" s="13">
        <v>269.3</v>
      </c>
      <c r="S48" s="13">
        <f>AVERAGE(K47:K$354)</f>
        <v>306.04312378328899</v>
      </c>
      <c r="T48" s="16">
        <f t="shared" si="1"/>
        <v>305.65521118044853</v>
      </c>
      <c r="U48" s="13">
        <v>269.3</v>
      </c>
      <c r="V48" s="13">
        <f>AVERAGE(L47:L$354)</f>
        <v>300.6854579601341</v>
      </c>
      <c r="W48" s="16">
        <f t="shared" si="2"/>
        <v>300.74934485436484</v>
      </c>
      <c r="X48" s="13">
        <v>269.3</v>
      </c>
      <c r="Y48" s="13">
        <f>AVERAGE(M47:M$354)</f>
        <v>1.5475462753582252</v>
      </c>
      <c r="Z48" s="16">
        <f t="shared" si="3"/>
        <v>1.5237734536276548</v>
      </c>
      <c r="AA48" s="13">
        <v>269.3</v>
      </c>
      <c r="AB48" s="13">
        <f>AVERAGE(N47:N$354)</f>
        <v>1.5189347621742686</v>
      </c>
      <c r="AC48" s="13">
        <f t="shared" si="4"/>
        <v>1.5031939686393798</v>
      </c>
      <c r="AD48" s="13"/>
      <c r="AE48" s="18"/>
      <c r="AF48" s="13"/>
      <c r="AG48" s="13"/>
      <c r="AH48" s="18"/>
      <c r="AI48" s="16"/>
    </row>
    <row r="49" spans="1:35" x14ac:dyDescent="0.25">
      <c r="A49" s="13">
        <v>259.39999999999998</v>
      </c>
      <c r="B49" s="13">
        <v>296.63677834819168</v>
      </c>
      <c r="C49" s="13">
        <v>292.20824432220519</v>
      </c>
      <c r="D49" s="13">
        <v>259.39999999999998</v>
      </c>
      <c r="E49" s="13">
        <v>0.51333122980147572</v>
      </c>
      <c r="F49" s="13"/>
      <c r="G49" s="13">
        <f t="shared" si="0"/>
        <v>259.91333122980143</v>
      </c>
      <c r="J49" s="13">
        <v>269.5</v>
      </c>
      <c r="K49" s="13">
        <v>312.27204114855817</v>
      </c>
      <c r="L49" s="13">
        <v>304.26738299873131</v>
      </c>
      <c r="M49" s="13">
        <v>0.7087143033027955</v>
      </c>
      <c r="N49" s="13">
        <v>0.6905921312715364</v>
      </c>
      <c r="O49" s="10"/>
      <c r="P49" s="10"/>
      <c r="Q49" s="10"/>
      <c r="R49" s="13">
        <v>269.39999999999998</v>
      </c>
      <c r="S49" s="13">
        <f>AVERAGE(K48:K$354)</f>
        <v>306.02392643463014</v>
      </c>
      <c r="T49" s="16">
        <f t="shared" si="1"/>
        <v>305.65767624787986</v>
      </c>
      <c r="U49" s="13">
        <v>269.39999999999998</v>
      </c>
      <c r="V49" s="13">
        <f>AVERAGE(L48:L$354)</f>
        <v>300.67444241341758</v>
      </c>
      <c r="W49" s="16">
        <f t="shared" si="2"/>
        <v>300.73770599489967</v>
      </c>
      <c r="X49" s="13">
        <v>269.39999999999998</v>
      </c>
      <c r="Y49" s="13">
        <f>AVERAGE(M48:M$354)</f>
        <v>1.5502959595762713</v>
      </c>
      <c r="Z49" s="16">
        <f t="shared" si="3"/>
        <v>1.5263319393561687</v>
      </c>
      <c r="AA49" s="13">
        <v>269.39999999999998</v>
      </c>
      <c r="AB49" s="13">
        <f>AVERAGE(N48:N$354)</f>
        <v>1.521648891205752</v>
      </c>
      <c r="AC49" s="13">
        <f t="shared" si="4"/>
        <v>1.5055807232613461</v>
      </c>
      <c r="AD49" s="13"/>
      <c r="AE49" s="18"/>
      <c r="AF49" s="13"/>
      <c r="AG49" s="13"/>
      <c r="AH49" s="18"/>
      <c r="AI49" s="16"/>
    </row>
    <row r="50" spans="1:35" x14ac:dyDescent="0.25">
      <c r="A50" s="13">
        <v>259.5</v>
      </c>
      <c r="B50" s="13">
        <v>296.78437905027403</v>
      </c>
      <c r="C50" s="13">
        <v>292.34036910285585</v>
      </c>
      <c r="D50" s="13">
        <v>259.5</v>
      </c>
      <c r="E50" s="13">
        <v>0.51481959314597581</v>
      </c>
      <c r="F50" s="13"/>
      <c r="G50" s="13">
        <f t="shared" si="0"/>
        <v>260.014819593146</v>
      </c>
      <c r="J50" s="13">
        <v>269.60000000000002</v>
      </c>
      <c r="K50" s="13">
        <v>312.44023509901979</v>
      </c>
      <c r="L50" s="13">
        <v>304.3665547699897</v>
      </c>
      <c r="M50" s="13">
        <v>0.71140988977985664</v>
      </c>
      <c r="N50" s="13">
        <v>0.69306906764282294</v>
      </c>
      <c r="O50" s="10"/>
      <c r="P50" s="10"/>
      <c r="Q50" s="10"/>
      <c r="R50" s="13">
        <v>269.5</v>
      </c>
      <c r="S50" s="13">
        <f>AVERAGE(K49:K$354)</f>
        <v>306.00405626136165</v>
      </c>
      <c r="T50" s="16">
        <f t="shared" si="1"/>
        <v>305.66081919334829</v>
      </c>
      <c r="U50" s="13">
        <v>269.5</v>
      </c>
      <c r="V50" s="13">
        <f>AVERAGE(L49:L$354)</f>
        <v>300.66302684746802</v>
      </c>
      <c r="W50" s="16">
        <f t="shared" si="2"/>
        <v>300.72558461682479</v>
      </c>
      <c r="X50" s="13">
        <v>269.5</v>
      </c>
      <c r="Y50" s="13">
        <f>AVERAGE(M49:M$354)</f>
        <v>1.5530549588158027</v>
      </c>
      <c r="Z50" s="16">
        <f t="shared" si="3"/>
        <v>1.5289474391902331</v>
      </c>
      <c r="AA50" s="13">
        <v>269.5</v>
      </c>
      <c r="AB50" s="13">
        <f>AVERAGE(N49:N$354)</f>
        <v>1.5243727930839481</v>
      </c>
      <c r="AC50" s="13">
        <f t="shared" si="4"/>
        <v>1.508009597813043</v>
      </c>
      <c r="AD50" s="13"/>
      <c r="AE50" s="18"/>
      <c r="AF50" s="13"/>
      <c r="AG50" s="13"/>
      <c r="AH50" s="18"/>
      <c r="AI50" s="16"/>
    </row>
    <row r="51" spans="1:35" x14ac:dyDescent="0.25">
      <c r="A51" s="13">
        <v>259.60000000000002</v>
      </c>
      <c r="B51" s="13">
        <v>296.93215128333662</v>
      </c>
      <c r="C51" s="13">
        <v>292.4723060350014</v>
      </c>
      <c r="D51" s="13">
        <v>259.60000000000002</v>
      </c>
      <c r="E51" s="13">
        <v>0.51631300217439213</v>
      </c>
      <c r="F51" s="13"/>
      <c r="G51" s="13">
        <f t="shared" si="0"/>
        <v>260.11631300217442</v>
      </c>
      <c r="J51" s="13">
        <v>269.7</v>
      </c>
      <c r="K51" s="13">
        <v>312.6087814241576</v>
      </c>
      <c r="L51" s="13">
        <v>304.46511258730459</v>
      </c>
      <c r="M51" s="13">
        <v>0.71412929119068258</v>
      </c>
      <c r="N51" s="13">
        <v>0.69556600153614567</v>
      </c>
      <c r="O51" s="10"/>
      <c r="P51" s="10"/>
      <c r="Q51" s="10"/>
      <c r="R51" s="13">
        <v>269.60000000000002</v>
      </c>
      <c r="S51" s="13">
        <f>AVERAGE(K50:K$354)</f>
        <v>305.98350549123967</v>
      </c>
      <c r="T51" s="16">
        <f t="shared" si="1"/>
        <v>305.66455533076078</v>
      </c>
      <c r="U51" s="13">
        <v>269.60000000000002</v>
      </c>
      <c r="V51" s="13">
        <f>AVERAGE(L50:L$354)</f>
        <v>300.65120928631637</v>
      </c>
      <c r="W51" s="16">
        <f t="shared" si="2"/>
        <v>300.71298072013974</v>
      </c>
      <c r="X51" s="13">
        <v>269.60000000000002</v>
      </c>
      <c r="Y51" s="13">
        <f>AVERAGE(M50:M$354)</f>
        <v>1.5558232888338783</v>
      </c>
      <c r="Z51" s="16">
        <f t="shared" si="3"/>
        <v>1.5316187485514092</v>
      </c>
      <c r="AA51" s="13">
        <v>269.60000000000002</v>
      </c>
      <c r="AB51" s="13">
        <f>AVERAGE(N50:N$354)</f>
        <v>1.5271065001718578</v>
      </c>
      <c r="AC51" s="13">
        <f t="shared" si="4"/>
        <v>1.5104800513520331</v>
      </c>
      <c r="AD51" s="13"/>
      <c r="AE51" s="18"/>
      <c r="AF51" s="13"/>
      <c r="AG51" s="13"/>
      <c r="AH51" s="18"/>
      <c r="AI51" s="16"/>
    </row>
    <row r="52" spans="1:35" x14ac:dyDescent="0.25">
      <c r="A52" s="13">
        <v>259.7</v>
      </c>
      <c r="B52" s="13">
        <v>297.08008110065305</v>
      </c>
      <c r="C52" s="13">
        <v>292.60405539045729</v>
      </c>
      <c r="D52" s="13">
        <v>259.7</v>
      </c>
      <c r="E52" s="13">
        <v>0.51781157001870526</v>
      </c>
      <c r="F52" s="13"/>
      <c r="G52" s="13">
        <f t="shared" si="0"/>
        <v>260.21781157001868</v>
      </c>
      <c r="J52" s="13">
        <v>269.8</v>
      </c>
      <c r="K52" s="13">
        <v>312.77768016736928</v>
      </c>
      <c r="L52" s="13">
        <v>304.56304805680253</v>
      </c>
      <c r="M52" s="13">
        <v>0.71687285021330627</v>
      </c>
      <c r="N52" s="13">
        <v>0.69808321107514681</v>
      </c>
      <c r="O52" s="10"/>
      <c r="P52" s="10"/>
      <c r="Q52" s="10"/>
      <c r="R52" s="13">
        <v>269.7</v>
      </c>
      <c r="S52" s="13">
        <f>AVERAGE(K51:K$354)</f>
        <v>305.96226624910884</v>
      </c>
      <c r="T52" s="16">
        <f t="shared" si="1"/>
        <v>305.66880084015429</v>
      </c>
      <c r="U52" s="13">
        <v>269.7</v>
      </c>
      <c r="V52" s="13">
        <f>AVERAGE(L51:L$354)</f>
        <v>300.63898775512007</v>
      </c>
      <c r="W52" s="16">
        <f t="shared" si="2"/>
        <v>300.69989430484475</v>
      </c>
      <c r="X52" s="13">
        <v>269.7</v>
      </c>
      <c r="Y52" s="13">
        <f>AVERAGE(M51:M$354)</f>
        <v>1.5586009644886611</v>
      </c>
      <c r="Z52" s="16">
        <f t="shared" si="3"/>
        <v>1.5343446691622376</v>
      </c>
      <c r="AA52" s="13">
        <v>269.7</v>
      </c>
      <c r="AB52" s="13">
        <f>AVERAGE(N51:N$354)</f>
        <v>1.5298500443578087</v>
      </c>
      <c r="AC52" s="13">
        <f t="shared" si="4"/>
        <v>1.5129915429336052</v>
      </c>
      <c r="AD52" s="13"/>
      <c r="AE52" s="18"/>
      <c r="AF52" s="13"/>
      <c r="AG52" s="13"/>
      <c r="AH52" s="18"/>
      <c r="AI52" s="16"/>
    </row>
    <row r="53" spans="1:35" x14ac:dyDescent="0.25">
      <c r="A53" s="13">
        <v>259.8</v>
      </c>
      <c r="B53" s="13">
        <v>297.22815545792486</v>
      </c>
      <c r="C53" s="13">
        <v>292.7356173493427</v>
      </c>
      <c r="D53" s="13">
        <v>259.8</v>
      </c>
      <c r="E53" s="13">
        <v>0.51931540548069222</v>
      </c>
      <c r="F53" s="13"/>
      <c r="G53" s="13">
        <f t="shared" si="0"/>
        <v>260.31931540548072</v>
      </c>
      <c r="J53" s="13">
        <v>269.89999999999998</v>
      </c>
      <c r="K53" s="13">
        <v>312.94693130105918</v>
      </c>
      <c r="L53" s="13">
        <v>304.66035271196751</v>
      </c>
      <c r="M53" s="13">
        <v>0.71964091273569009</v>
      </c>
      <c r="N53" s="13">
        <v>0.70062097654964683</v>
      </c>
      <c r="O53" s="10"/>
      <c r="P53" s="10"/>
      <c r="Q53" s="10"/>
      <c r="R53" s="13">
        <v>269.8</v>
      </c>
      <c r="S53" s="13">
        <f>AVERAGE(K52:K$354)</f>
        <v>305.9403305554618</v>
      </c>
      <c r="T53" s="16">
        <f t="shared" si="1"/>
        <v>305.67347278259695</v>
      </c>
      <c r="U53" s="13">
        <v>269.8</v>
      </c>
      <c r="V53" s="13">
        <f>AVERAGE(L52:L$354)</f>
        <v>300.62636028042635</v>
      </c>
      <c r="W53" s="16">
        <f t="shared" si="2"/>
        <v>300.68632537093981</v>
      </c>
      <c r="X53" s="13">
        <v>269.8</v>
      </c>
      <c r="Y53" s="13">
        <f>AVERAGE(M52:M$354)</f>
        <v>1.5613879997140669</v>
      </c>
      <c r="Z53" s="16">
        <f t="shared" si="3"/>
        <v>1.5371240089807543</v>
      </c>
      <c r="AA53" s="13">
        <v>269.8</v>
      </c>
      <c r="AB53" s="13">
        <f>AVERAGE(N52:N$354)</f>
        <v>1.5326034570403886</v>
      </c>
      <c r="AC53" s="13">
        <f t="shared" si="4"/>
        <v>1.5155435316148669</v>
      </c>
      <c r="AD53" s="13"/>
      <c r="AE53" s="18"/>
      <c r="AF53" s="13"/>
      <c r="AG53" s="13"/>
      <c r="AH53" s="18"/>
      <c r="AI53" s="16"/>
    </row>
    <row r="54" spans="1:35" x14ac:dyDescent="0.25">
      <c r="A54" s="13">
        <v>259.89999999999998</v>
      </c>
      <c r="B54" s="13">
        <v>297.37636221485775</v>
      </c>
      <c r="C54" s="13">
        <v>292.86699199876745</v>
      </c>
      <c r="D54" s="13">
        <v>259.89999999999998</v>
      </c>
      <c r="E54" s="13">
        <v>0.52082461338550579</v>
      </c>
      <c r="F54" s="13"/>
      <c r="G54" s="13">
        <f t="shared" si="0"/>
        <v>260.42082461338549</v>
      </c>
      <c r="J54" s="13">
        <v>270</v>
      </c>
      <c r="K54" s="13">
        <v>313.11653473036034</v>
      </c>
      <c r="L54" s="13">
        <v>304.75701801445479</v>
      </c>
      <c r="M54" s="13">
        <v>0.72243382786867805</v>
      </c>
      <c r="N54" s="13">
        <v>0.70317958040347994</v>
      </c>
      <c r="O54" s="10"/>
      <c r="P54" s="10"/>
      <c r="Q54" s="10"/>
      <c r="R54" s="13">
        <v>269.89999999999998</v>
      </c>
      <c r="S54" s="13">
        <f>AVERAGE(K53:K$354)</f>
        <v>305.91769032495881</v>
      </c>
      <c r="T54" s="16">
        <f t="shared" si="1"/>
        <v>305.67848909460008</v>
      </c>
      <c r="U54" s="13">
        <v>269.89999999999998</v>
      </c>
      <c r="V54" s="13">
        <f>AVERAGE(L53:L$354)</f>
        <v>300.61332489043838</v>
      </c>
      <c r="W54" s="16">
        <f t="shared" si="2"/>
        <v>300.67227391842448</v>
      </c>
      <c r="X54" s="13">
        <v>269.89999999999998</v>
      </c>
      <c r="Y54" s="13">
        <f>AVERAGE(M53:M$354)</f>
        <v>1.5641844074938709</v>
      </c>
      <c r="Z54" s="16">
        <f t="shared" si="3"/>
        <v>1.5399555822368711</v>
      </c>
      <c r="AA54" s="13">
        <v>269.89999999999998</v>
      </c>
      <c r="AB54" s="13">
        <f>AVERAGE(N53:N$354)</f>
        <v>1.535366769113121</v>
      </c>
      <c r="AC54" s="13">
        <f t="shared" si="4"/>
        <v>1.5181354764520165</v>
      </c>
      <c r="AD54" s="14"/>
      <c r="AE54" s="15"/>
      <c r="AF54" s="13"/>
      <c r="AG54" s="14"/>
      <c r="AH54" s="15"/>
      <c r="AI54" s="16"/>
    </row>
    <row r="55" spans="1:35" x14ac:dyDescent="0.25">
      <c r="A55" s="13">
        <v>260</v>
      </c>
      <c r="B55" s="13">
        <v>297.52469013308513</v>
      </c>
      <c r="C55" s="13">
        <v>292.99817933167179</v>
      </c>
      <c r="D55" s="13">
        <v>260</v>
      </c>
      <c r="E55" s="13">
        <v>0.52233929493325559</v>
      </c>
      <c r="F55" s="13"/>
      <c r="G55" s="13">
        <f t="shared" si="0"/>
        <v>260.52233929493326</v>
      </c>
      <c r="J55" s="13">
        <v>270.10000000000002</v>
      </c>
      <c r="K55" s="13">
        <v>313.2864902969751</v>
      </c>
      <c r="L55" s="13">
        <v>304.85303535494756</v>
      </c>
      <c r="M55" s="13">
        <v>0.72525194796011971</v>
      </c>
      <c r="N55" s="13">
        <v>0.70575930722281144</v>
      </c>
      <c r="O55" s="10"/>
      <c r="P55" s="10"/>
      <c r="Q55" s="10"/>
      <c r="R55" s="13">
        <v>270</v>
      </c>
      <c r="S55" s="13">
        <f>AVERAGE(K54:K$354)</f>
        <v>305.89433736490537</v>
      </c>
      <c r="T55" s="16">
        <f t="shared" si="1"/>
        <v>305.68376857601106</v>
      </c>
      <c r="U55" s="13">
        <v>270</v>
      </c>
      <c r="V55" s="13">
        <f>AVERAGE(L54:L$354)</f>
        <v>300.59987961528378</v>
      </c>
      <c r="W55" s="16">
        <f t="shared" si="2"/>
        <v>300.65773994729989</v>
      </c>
      <c r="X55" s="13">
        <v>270</v>
      </c>
      <c r="Y55" s="13">
        <f>AVERAGE(M54:M$354)</f>
        <v>1.5669901998352602</v>
      </c>
      <c r="Z55" s="16">
        <f t="shared" si="3"/>
        <v>1.5428382094105473</v>
      </c>
      <c r="AA55" s="13">
        <v>270</v>
      </c>
      <c r="AB55" s="13">
        <f>AVERAGE(N54:N$354)</f>
        <v>1.5381400109488801</v>
      </c>
      <c r="AC55" s="13">
        <f t="shared" si="4"/>
        <v>1.5207668365007976</v>
      </c>
      <c r="AD55" s="13"/>
      <c r="AE55" s="18"/>
      <c r="AF55" s="13"/>
      <c r="AG55" s="13"/>
      <c r="AH55" s="18"/>
      <c r="AI55" s="16"/>
    </row>
    <row r="56" spans="1:35" x14ac:dyDescent="0.25">
      <c r="A56" s="13">
        <v>260.10000000000002</v>
      </c>
      <c r="B56" s="13">
        <v>297.67312887064543</v>
      </c>
      <c r="C56" s="13">
        <v>293.12917924581353</v>
      </c>
      <c r="D56" s="13">
        <v>260.10000000000002</v>
      </c>
      <c r="E56" s="13">
        <v>0.52385954804743295</v>
      </c>
      <c r="F56" s="13"/>
      <c r="G56" s="13">
        <f t="shared" si="0"/>
        <v>260.62385954804745</v>
      </c>
      <c r="J56" s="13">
        <v>270.2</v>
      </c>
      <c r="K56" s="13">
        <v>313.45679778313718</v>
      </c>
      <c r="L56" s="13">
        <v>304.94839605405781</v>
      </c>
      <c r="M56" s="13">
        <v>0.72809562861024757</v>
      </c>
      <c r="N56" s="13">
        <v>0.70836044372515261</v>
      </c>
      <c r="O56" s="10"/>
      <c r="P56" s="10"/>
      <c r="Q56" s="10"/>
      <c r="R56" s="13">
        <v>270.10000000000002</v>
      </c>
      <c r="S56" s="13">
        <f>AVERAGE(K55:K$354)</f>
        <v>305.87026337368718</v>
      </c>
      <c r="T56" s="16">
        <f t="shared" si="1"/>
        <v>305.68923091888428</v>
      </c>
      <c r="U56" s="13">
        <v>270.10000000000002</v>
      </c>
      <c r="V56" s="13">
        <f>AVERAGE(L55:L$354)</f>
        <v>300.58602248728653</v>
      </c>
      <c r="W56" s="16">
        <f t="shared" si="2"/>
        <v>300.6427234575649</v>
      </c>
      <c r="X56" s="13">
        <v>270.10000000000002</v>
      </c>
      <c r="Y56" s="13">
        <f>AVERAGE(M55:M$354)</f>
        <v>1.5698053877418157</v>
      </c>
      <c r="Z56" s="16">
        <f t="shared" si="3"/>
        <v>1.5457707172245136</v>
      </c>
      <c r="AA56" s="13">
        <v>270.10000000000002</v>
      </c>
      <c r="AB56" s="13">
        <f>AVERAGE(N55:N$354)</f>
        <v>1.5409232123840315</v>
      </c>
      <c r="AC56" s="13">
        <f t="shared" si="4"/>
        <v>1.5234370708174083</v>
      </c>
      <c r="AD56" s="13"/>
      <c r="AE56" s="18"/>
      <c r="AF56" s="13"/>
      <c r="AG56" s="13"/>
      <c r="AH56" s="18"/>
      <c r="AI56" s="16"/>
    </row>
    <row r="57" spans="1:35" x14ac:dyDescent="0.25">
      <c r="A57" s="13">
        <v>260.2</v>
      </c>
      <c r="B57" s="13">
        <v>297.82166897323168</v>
      </c>
      <c r="C57" s="13">
        <v>293.25999154289411</v>
      </c>
      <c r="D57" s="13">
        <v>260.2</v>
      </c>
      <c r="E57" s="13">
        <v>0.52538546771907435</v>
      </c>
      <c r="F57" s="13"/>
      <c r="G57" s="13">
        <f t="shared" si="0"/>
        <v>260.72538546771904</v>
      </c>
      <c r="J57" s="13">
        <v>270.3</v>
      </c>
      <c r="K57" s="13">
        <v>313.62745691570188</v>
      </c>
      <c r="L57" s="13">
        <v>305.04309136327123</v>
      </c>
      <c r="M57" s="13">
        <v>0.7309652286882955</v>
      </c>
      <c r="N57" s="13">
        <v>0.71098327874898937</v>
      </c>
      <c r="O57" s="10"/>
      <c r="P57" s="10"/>
      <c r="Q57" s="10"/>
      <c r="R57" s="13">
        <v>270.2</v>
      </c>
      <c r="S57" s="13">
        <f>AVERAGE(K56:K$354)</f>
        <v>305.84545993916117</v>
      </c>
      <c r="T57" s="16">
        <f t="shared" si="1"/>
        <v>305.69479667488486</v>
      </c>
      <c r="U57" s="13">
        <v>270.2</v>
      </c>
      <c r="V57" s="13">
        <f>AVERAGE(L56:L$354)</f>
        <v>300.57175154124081</v>
      </c>
      <c r="W57" s="16">
        <f t="shared" si="2"/>
        <v>300.62722444921974</v>
      </c>
      <c r="X57" s="13">
        <v>270.2</v>
      </c>
      <c r="Y57" s="13">
        <f>AVERAGE(M56:M$354)</f>
        <v>1.5726299811859015</v>
      </c>
      <c r="Z57" s="16">
        <f t="shared" si="3"/>
        <v>1.5487519387097564</v>
      </c>
      <c r="AA57" s="13">
        <v>270.2</v>
      </c>
      <c r="AB57" s="13">
        <f>AVERAGE(N56:N$354)</f>
        <v>1.5437164027022963</v>
      </c>
      <c r="AC57" s="13">
        <f t="shared" si="4"/>
        <v>1.5261456384589565</v>
      </c>
      <c r="AD57" s="13"/>
      <c r="AE57" s="18"/>
      <c r="AF57" s="13"/>
      <c r="AG57" s="13"/>
      <c r="AH57" s="18"/>
      <c r="AI57" s="16"/>
    </row>
    <row r="58" spans="1:35" x14ac:dyDescent="0.25">
      <c r="A58" s="13">
        <v>260.3</v>
      </c>
      <c r="B58" s="13">
        <v>297.97030186243938</v>
      </c>
      <c r="C58" s="13">
        <v>293.39061592781667</v>
      </c>
      <c r="D58" s="13">
        <v>260.3</v>
      </c>
      <c r="E58" s="13">
        <v>0.52691714634569331</v>
      </c>
      <c r="F58" s="13"/>
      <c r="G58" s="13">
        <f t="shared" si="0"/>
        <v>260.82691714634569</v>
      </c>
      <c r="J58" s="13">
        <v>270.39999999999998</v>
      </c>
      <c r="K58" s="13">
        <v>313.79846737036775</v>
      </c>
      <c r="L58" s="13">
        <v>305.13711246593562</v>
      </c>
      <c r="M58" s="13">
        <v>0.73386111035038137</v>
      </c>
      <c r="N58" s="13">
        <v>0.7136281032441516</v>
      </c>
      <c r="O58" s="10"/>
      <c r="P58" s="10"/>
      <c r="Q58" s="10"/>
      <c r="R58" s="13">
        <v>270.3</v>
      </c>
      <c r="S58" s="13">
        <f>AVERAGE(K57:K$354)</f>
        <v>305.81991853700021</v>
      </c>
      <c r="T58" s="16">
        <f t="shared" si="1"/>
        <v>305.70038728136569</v>
      </c>
      <c r="U58" s="13">
        <v>270.3</v>
      </c>
      <c r="V58" s="13">
        <f>AVERAGE(L57:L$354)</f>
        <v>300.55706481468769</v>
      </c>
      <c r="W58" s="16">
        <f t="shared" si="2"/>
        <v>300.61124292226486</v>
      </c>
      <c r="X58" s="13">
        <v>270.3</v>
      </c>
      <c r="Y58" s="13">
        <f>AVERAGE(M57:M$354)</f>
        <v>1.5754639890804507</v>
      </c>
      <c r="Z58" s="16">
        <f t="shared" si="3"/>
        <v>1.5517807130672736</v>
      </c>
      <c r="AA58" s="13">
        <v>270.3</v>
      </c>
      <c r="AB58" s="13">
        <f>AVERAGE(N57:N$354)</f>
        <v>1.546519610618327</v>
      </c>
      <c r="AC58" s="13">
        <f t="shared" si="4"/>
        <v>1.5288919984793665</v>
      </c>
      <c r="AD58" s="13"/>
      <c r="AE58" s="18"/>
      <c r="AF58" s="13"/>
      <c r="AG58" s="13"/>
      <c r="AH58" s="18"/>
      <c r="AI58" s="16"/>
    </row>
    <row r="59" spans="1:35" x14ac:dyDescent="0.25">
      <c r="A59" s="13">
        <v>260.39999999999998</v>
      </c>
      <c r="B59" s="13">
        <v>298.11901982124675</v>
      </c>
      <c r="C59" s="13">
        <v>293.52105200806938</v>
      </c>
      <c r="D59" s="13">
        <v>260.39999999999998</v>
      </c>
      <c r="E59" s="13">
        <v>0.52845467406405089</v>
      </c>
      <c r="F59" s="13"/>
      <c r="G59" s="13">
        <f t="shared" si="0"/>
        <v>260.92845467406403</v>
      </c>
      <c r="J59" s="13">
        <v>270.5</v>
      </c>
      <c r="K59" s="13">
        <v>313.96982877603619</v>
      </c>
      <c r="L59" s="13">
        <v>305.23045047829396</v>
      </c>
      <c r="M59" s="13">
        <v>0.73678363905875066</v>
      </c>
      <c r="N59" s="13">
        <v>0.71629521026260301</v>
      </c>
      <c r="O59" s="10"/>
      <c r="P59" s="10"/>
      <c r="Q59" s="10"/>
      <c r="R59" s="13">
        <v>270.39999999999998</v>
      </c>
      <c r="S59" s="13">
        <f>AVERAGE(K58:K$354)</f>
        <v>305.79363052899112</v>
      </c>
      <c r="T59" s="16">
        <f t="shared" si="1"/>
        <v>305.70592504367232</v>
      </c>
      <c r="U59" s="13">
        <v>270.39999999999998</v>
      </c>
      <c r="V59" s="13">
        <f>AVERAGE(L58:L$354)</f>
        <v>300.54196034819421</v>
      </c>
      <c r="W59" s="16">
        <f t="shared" si="2"/>
        <v>300.59477887669982</v>
      </c>
      <c r="X59" s="13">
        <v>270.39999999999998</v>
      </c>
      <c r="Y59" s="13">
        <f>AVERAGE(M58:M$354)</f>
        <v>1.578307419250121</v>
      </c>
      <c r="Z59" s="16">
        <f t="shared" si="3"/>
        <v>1.5548558858499746</v>
      </c>
      <c r="AA59" s="13">
        <v>270.39999999999998</v>
      </c>
      <c r="AB59" s="13">
        <f>AVERAGE(N58:N$354)</f>
        <v>1.5493328642609845</v>
      </c>
      <c r="AC59" s="13">
        <f t="shared" si="4"/>
        <v>1.5316756099366557</v>
      </c>
      <c r="AD59" s="13"/>
      <c r="AE59" s="18"/>
      <c r="AF59" s="13"/>
      <c r="AG59" s="13"/>
      <c r="AH59" s="18"/>
      <c r="AI59" s="16"/>
    </row>
    <row r="60" spans="1:35" x14ac:dyDescent="0.25">
      <c r="A60" s="13">
        <v>260.5</v>
      </c>
      <c r="B60" s="13">
        <v>298.26781597696282</v>
      </c>
      <c r="C60" s="13">
        <v>293.65129929322705</v>
      </c>
      <c r="D60" s="13">
        <v>260.5</v>
      </c>
      <c r="E60" s="13">
        <v>0.52999813907590998</v>
      </c>
      <c r="F60" s="13"/>
      <c r="G60" s="13">
        <f t="shared" si="0"/>
        <v>261.02999813907593</v>
      </c>
      <c r="J60" s="13">
        <v>270.60000000000002</v>
      </c>
      <c r="K60" s="13">
        <v>314.14154071931449</v>
      </c>
      <c r="L60" s="13">
        <v>305.32309645056068</v>
      </c>
      <c r="M60" s="13">
        <v>0.7397331836022879</v>
      </c>
      <c r="N60" s="13">
        <v>0.71898489495007623</v>
      </c>
      <c r="O60" s="10"/>
      <c r="P60" s="10"/>
      <c r="Q60" s="10"/>
      <c r="R60" s="13">
        <v>270.5</v>
      </c>
      <c r="S60" s="13">
        <f>AVERAGE(K59:K$354)</f>
        <v>305.76658716128378</v>
      </c>
      <c r="T60" s="16">
        <f t="shared" si="1"/>
        <v>305.71133314631879</v>
      </c>
      <c r="U60" s="13">
        <v>270.5</v>
      </c>
      <c r="V60" s="13">
        <f>AVERAGE(L59:L$354)</f>
        <v>300.52643618563428</v>
      </c>
      <c r="W60" s="16">
        <f t="shared" si="2"/>
        <v>300.57783231252483</v>
      </c>
      <c r="X60" s="13">
        <v>270.5</v>
      </c>
      <c r="Y60" s="13">
        <f>AVERAGE(M59:M$354)</f>
        <v>1.5811602784018095</v>
      </c>
      <c r="Z60" s="16">
        <f t="shared" si="3"/>
        <v>1.5579763087880565</v>
      </c>
      <c r="AA60" s="13">
        <v>270.5</v>
      </c>
      <c r="AB60" s="13">
        <f>AVERAGE(N59:N$354)</f>
        <v>1.5521561911563118</v>
      </c>
      <c r="AC60" s="13">
        <f t="shared" si="4"/>
        <v>1.5344959318874771</v>
      </c>
      <c r="AD60" s="13"/>
      <c r="AE60" s="18"/>
      <c r="AF60" s="13"/>
      <c r="AG60" s="13"/>
      <c r="AH60" s="18"/>
      <c r="AI60" s="16"/>
    </row>
    <row r="61" spans="1:35" x14ac:dyDescent="0.25">
      <c r="A61" s="13">
        <v>260.60000000000002</v>
      </c>
      <c r="B61" s="13">
        <v>298.41668428188211</v>
      </c>
      <c r="C61" s="13">
        <v>293.78135719456355</v>
      </c>
      <c r="D61" s="13">
        <v>260.60000000000002</v>
      </c>
      <c r="E61" s="13">
        <v>0.53154762796608701</v>
      </c>
      <c r="F61" s="13"/>
      <c r="G61" s="13">
        <f t="shared" si="0"/>
        <v>261.13154762796609</v>
      </c>
      <c r="J61" s="13">
        <v>270.7</v>
      </c>
      <c r="K61" s="13">
        <v>314.31360274916722</v>
      </c>
      <c r="L61" s="13">
        <v>305.41504136804252</v>
      </c>
      <c r="M61" s="13">
        <v>0.74271011611850812</v>
      </c>
      <c r="N61" s="13">
        <v>0.72169745453833778</v>
      </c>
      <c r="O61" s="10"/>
      <c r="P61" s="10"/>
      <c r="Q61" s="10"/>
      <c r="R61" s="13">
        <v>270.60000000000002</v>
      </c>
      <c r="S61" s="13">
        <f>AVERAGE(K60:K$354)</f>
        <v>305.73877956258974</v>
      </c>
      <c r="T61" s="16">
        <f t="shared" si="1"/>
        <v>305.71653564739972</v>
      </c>
      <c r="U61" s="13">
        <v>270.60000000000002</v>
      </c>
      <c r="V61" s="13">
        <f>AVERAGE(L60:L$354)</f>
        <v>300.51049037447268</v>
      </c>
      <c r="W61" s="16">
        <f t="shared" si="2"/>
        <v>300.5604032297399</v>
      </c>
      <c r="X61" s="13">
        <v>270.60000000000002</v>
      </c>
      <c r="Y61" s="13">
        <f>AVERAGE(M60:M$354)</f>
        <v>1.5840225720944976</v>
      </c>
      <c r="Z61" s="16">
        <f t="shared" si="3"/>
        <v>1.5611408399272477</v>
      </c>
      <c r="AA61" s="13">
        <v>270.60000000000002</v>
      </c>
      <c r="AB61" s="13">
        <f>AVERAGE(N60:N$354)</f>
        <v>1.5549896182101888</v>
      </c>
      <c r="AC61" s="13">
        <f t="shared" si="4"/>
        <v>1.5373524233884837</v>
      </c>
      <c r="AD61" s="13"/>
      <c r="AE61" s="18"/>
      <c r="AF61" s="13"/>
      <c r="AG61" s="13"/>
      <c r="AH61" s="18"/>
      <c r="AI61" s="16"/>
    </row>
    <row r="62" spans="1:35" x14ac:dyDescent="0.25">
      <c r="A62" s="13">
        <v>260.7</v>
      </c>
      <c r="B62" s="13">
        <v>298.56561949188233</v>
      </c>
      <c r="C62" s="13">
        <v>293.91122502476924</v>
      </c>
      <c r="D62" s="13">
        <v>260.7</v>
      </c>
      <c r="E62" s="13">
        <v>0.53310322601207194</v>
      </c>
      <c r="F62" s="13"/>
      <c r="G62" s="13">
        <f t="shared" si="0"/>
        <v>261.23310322601208</v>
      </c>
      <c r="J62" s="13">
        <v>270.8</v>
      </c>
      <c r="K62" s="13">
        <v>314.48601438172369</v>
      </c>
      <c r="L62" s="13">
        <v>305.50627615230189</v>
      </c>
      <c r="M62" s="13">
        <v>0.7457148121168935</v>
      </c>
      <c r="N62" s="13">
        <v>0.72443318833801307</v>
      </c>
      <c r="O62" s="10"/>
      <c r="P62" s="10"/>
      <c r="Q62" s="10"/>
      <c r="R62" s="13">
        <v>270.7</v>
      </c>
      <c r="S62" s="13">
        <f>AVERAGE(K61:K$354)</f>
        <v>305.71019874232877</v>
      </c>
      <c r="T62" s="16">
        <f t="shared" si="1"/>
        <v>305.72145747486502</v>
      </c>
      <c r="U62" s="13">
        <v>270.7</v>
      </c>
      <c r="V62" s="13">
        <f>AVERAGE(L61:L$354)</f>
        <v>300.49412096605062</v>
      </c>
      <c r="W62" s="16">
        <f t="shared" si="2"/>
        <v>300.54249162834503</v>
      </c>
      <c r="X62" s="13">
        <v>270.7</v>
      </c>
      <c r="Y62" s="13">
        <f>AVERAGE(M61:M$354)</f>
        <v>1.586894304708417</v>
      </c>
      <c r="Z62" s="16">
        <f t="shared" si="3"/>
        <v>1.5643483435414964</v>
      </c>
      <c r="AA62" s="13">
        <v>270.7</v>
      </c>
      <c r="AB62" s="13">
        <f>AVERAGE(N61:N$354)</f>
        <v>1.5578331716906655</v>
      </c>
      <c r="AC62" s="13">
        <f t="shared" si="4"/>
        <v>1.5402445434922356</v>
      </c>
      <c r="AD62" s="13"/>
      <c r="AE62" s="18"/>
      <c r="AF62" s="13"/>
      <c r="AG62" s="13"/>
      <c r="AH62" s="18"/>
      <c r="AI62" s="16"/>
    </row>
    <row r="63" spans="1:35" x14ac:dyDescent="0.25">
      <c r="A63" s="13">
        <v>260.8</v>
      </c>
      <c r="B63" s="13">
        <v>298.71461714319895</v>
      </c>
      <c r="C63" s="13">
        <v>294.04090199776601</v>
      </c>
      <c r="D63" s="13">
        <v>260.8</v>
      </c>
      <c r="E63" s="13">
        <v>0.53466501748470596</v>
      </c>
      <c r="F63" s="13"/>
      <c r="G63" s="13">
        <f t="shared" si="0"/>
        <v>261.33466501748472</v>
      </c>
      <c r="J63" s="13">
        <v>270.89999999999998</v>
      </c>
      <c r="K63" s="13">
        <v>314.65877510524689</v>
      </c>
      <c r="L63" s="13">
        <v>305.5967916623643</v>
      </c>
      <c r="M63" s="13">
        <v>0.74874765050371495</v>
      </c>
      <c r="N63" s="13">
        <v>0.72719239773227606</v>
      </c>
      <c r="O63" s="10"/>
      <c r="P63" s="10"/>
      <c r="Q63" s="10"/>
      <c r="R63" s="13">
        <v>270.8</v>
      </c>
      <c r="S63" s="13">
        <f>AVERAGE(K62:K$354)</f>
        <v>305.68083558872189</v>
      </c>
      <c r="T63" s="16">
        <f t="shared" si="1"/>
        <v>305.72602443955839</v>
      </c>
      <c r="U63" s="13">
        <v>270.8</v>
      </c>
      <c r="V63" s="13">
        <f>AVERAGE(L62:L$354)</f>
        <v>300.47732601587319</v>
      </c>
      <c r="W63" s="16">
        <f t="shared" si="2"/>
        <v>300.52409750833999</v>
      </c>
      <c r="X63" s="13">
        <v>270.8</v>
      </c>
      <c r="Y63" s="13">
        <f>AVERAGE(M62:M$354)</f>
        <v>1.5897754794135019</v>
      </c>
      <c r="Z63" s="16">
        <f t="shared" si="3"/>
        <v>1.5675976901693502</v>
      </c>
      <c r="AA63" s="13">
        <v>270.8</v>
      </c>
      <c r="AB63" s="13">
        <f>AVERAGE(N62:N$354)</f>
        <v>1.5606868772099567</v>
      </c>
      <c r="AC63" s="13">
        <f t="shared" si="4"/>
        <v>1.5431717512590239</v>
      </c>
      <c r="AD63" s="13"/>
      <c r="AE63" s="18"/>
      <c r="AF63" s="13"/>
      <c r="AG63" s="13"/>
      <c r="AH63" s="18"/>
      <c r="AI63" s="16"/>
    </row>
    <row r="64" spans="1:35" x14ac:dyDescent="0.25">
      <c r="A64" s="13">
        <v>260.89999999999998</v>
      </c>
      <c r="B64" s="13">
        <v>298.86367352760669</v>
      </c>
      <c r="C64" s="13">
        <v>294.17038722861383</v>
      </c>
      <c r="D64" s="13">
        <v>260.89999999999998</v>
      </c>
      <c r="E64" s="13">
        <v>0.5362330859393708</v>
      </c>
      <c r="F64" s="13"/>
      <c r="G64" s="13">
        <f t="shared" si="0"/>
        <v>261.43623308593936</v>
      </c>
      <c r="J64" s="13">
        <v>271</v>
      </c>
      <c r="K64" s="13">
        <v>314.83188438527031</v>
      </c>
      <c r="L64" s="13">
        <v>305.68657869596825</v>
      </c>
      <c r="M64" s="13">
        <v>0.75180901360836705</v>
      </c>
      <c r="N64" s="13">
        <v>0.72997538617110003</v>
      </c>
      <c r="O64" s="10"/>
      <c r="P64" s="10"/>
      <c r="Q64" s="10"/>
      <c r="R64" s="13">
        <v>270.89999999999998</v>
      </c>
      <c r="S64" s="13">
        <f>AVERAGE(K63:K$354)</f>
        <v>305.65068086682805</v>
      </c>
      <c r="T64" s="16">
        <f t="shared" si="1"/>
        <v>305.73016322311014</v>
      </c>
      <c r="U64" s="13">
        <v>270.89999999999998</v>
      </c>
      <c r="V64" s="13">
        <f>AVERAGE(L63:L$354)</f>
        <v>300.46010358389913</v>
      </c>
      <c r="W64" s="16">
        <f t="shared" si="2"/>
        <v>300.50522086972501</v>
      </c>
      <c r="X64" s="13">
        <v>270.89999999999998</v>
      </c>
      <c r="Y64" s="13">
        <f>AVERAGE(M63:M$354)</f>
        <v>1.5926660981371203</v>
      </c>
      <c r="Z64" s="16">
        <f t="shared" si="3"/>
        <v>1.5708877566066803</v>
      </c>
      <c r="AA64" s="13">
        <v>270.89999999999998</v>
      </c>
      <c r="AB64" s="13">
        <f>AVERAGE(N63:N$354)</f>
        <v>1.5635507597060934</v>
      </c>
      <c r="AC64" s="13">
        <f t="shared" si="4"/>
        <v>1.5461335057427732</v>
      </c>
      <c r="AD64" s="13"/>
      <c r="AE64" s="18"/>
      <c r="AF64" s="13"/>
      <c r="AG64" s="13"/>
      <c r="AH64" s="18"/>
      <c r="AI64" s="16"/>
    </row>
    <row r="65" spans="1:35" x14ac:dyDescent="0.25">
      <c r="A65" s="13">
        <v>261</v>
      </c>
      <c r="B65" s="13">
        <v>299.01278566623017</v>
      </c>
      <c r="C65" s="13">
        <v>294.29967973350227</v>
      </c>
      <c r="D65" s="13">
        <v>261</v>
      </c>
      <c r="E65" s="13">
        <v>0.53780751449729092</v>
      </c>
      <c r="F65" s="13"/>
      <c r="G65" s="13">
        <f t="shared" si="0"/>
        <v>261.53780751449727</v>
      </c>
      <c r="J65" s="13">
        <v>271.10000000000002</v>
      </c>
      <c r="K65" s="13">
        <v>315.00534166991116</v>
      </c>
      <c r="L65" s="13">
        <v>305.77562799085746</v>
      </c>
      <c r="M65" s="13">
        <v>0.75489928721126132</v>
      </c>
      <c r="N65" s="13">
        <v>0.7327824591662071</v>
      </c>
      <c r="O65" s="10"/>
      <c r="P65" s="10"/>
      <c r="Q65" s="10"/>
      <c r="R65" s="13">
        <v>271</v>
      </c>
      <c r="S65" s="13">
        <f>AVERAGE(K64:K$354)</f>
        <v>305.61972521652416</v>
      </c>
      <c r="T65" s="16">
        <f t="shared" si="1"/>
        <v>305.73380138259381</v>
      </c>
      <c r="U65" s="13">
        <v>271</v>
      </c>
      <c r="V65" s="13">
        <f>AVERAGE(L64:L$354)</f>
        <v>300.44245173483222</v>
      </c>
      <c r="W65" s="16">
        <f t="shared" si="2"/>
        <v>300.48586171249985</v>
      </c>
      <c r="X65" s="13">
        <v>271</v>
      </c>
      <c r="Y65" s="13">
        <f>AVERAGE(M64:M$354)</f>
        <v>1.5955661615310497</v>
      </c>
      <c r="Z65" s="16">
        <f t="shared" si="3"/>
        <v>1.5742174258848536</v>
      </c>
      <c r="AA65" s="13">
        <v>271</v>
      </c>
      <c r="AB65" s="13">
        <f>AVERAGE(N64:N$354)</f>
        <v>1.5664248434242163</v>
      </c>
      <c r="AC65" s="13">
        <f t="shared" si="4"/>
        <v>1.5491292660010458</v>
      </c>
      <c r="AD65" s="13"/>
      <c r="AE65" s="18"/>
      <c r="AF65" s="13"/>
      <c r="AG65" s="13"/>
      <c r="AH65" s="18"/>
      <c r="AI65" s="16"/>
    </row>
    <row r="66" spans="1:35" x14ac:dyDescent="0.25">
      <c r="A66" s="13">
        <v>261.10000000000002</v>
      </c>
      <c r="B66" s="13">
        <v>299.16195128220022</v>
      </c>
      <c r="C66" s="13">
        <v>294.42877842982091</v>
      </c>
      <c r="D66" s="13">
        <v>261.10000000000002</v>
      </c>
      <c r="E66" s="13">
        <v>0.53938838611661688</v>
      </c>
      <c r="F66" s="13"/>
      <c r="G66" s="13">
        <f t="shared" si="0"/>
        <v>261.63938838611665</v>
      </c>
      <c r="J66" s="13">
        <v>271.2</v>
      </c>
      <c r="K66" s="13">
        <v>315.17914639536497</v>
      </c>
      <c r="L66" s="13">
        <v>305.86393022611509</v>
      </c>
      <c r="M66" s="13">
        <v>0.75801886057325552</v>
      </c>
      <c r="N66" s="13">
        <v>0.73561392428693972</v>
      </c>
      <c r="O66" s="10"/>
      <c r="P66" s="10"/>
      <c r="Q66" s="10"/>
      <c r="R66" s="13">
        <v>271.10000000000002</v>
      </c>
      <c r="S66" s="13">
        <f>AVERAGE(K65:K$354)</f>
        <v>305.58795915042509</v>
      </c>
      <c r="T66" s="16">
        <f t="shared" si="1"/>
        <v>305.73686734866351</v>
      </c>
      <c r="U66" s="13">
        <v>271.10000000000002</v>
      </c>
      <c r="V66" s="13">
        <f>AVERAGE(L65:L$354)</f>
        <v>300.42436853841451</v>
      </c>
      <c r="W66" s="16">
        <f t="shared" si="2"/>
        <v>300.46602003666521</v>
      </c>
      <c r="X66" s="13">
        <v>271.10000000000002</v>
      </c>
      <c r="Y66" s="13">
        <f>AVERAGE(M65:M$354)</f>
        <v>1.5984756689376798</v>
      </c>
      <c r="Z66" s="16">
        <f t="shared" si="3"/>
        <v>1.577585587350768</v>
      </c>
      <c r="AA66" s="13">
        <v>271.10000000000002</v>
      </c>
      <c r="AB66" s="13">
        <f>AVERAGE(N65:N$354)</f>
        <v>1.5693091518975031</v>
      </c>
      <c r="AC66" s="13">
        <f t="shared" si="4"/>
        <v>1.5521584910877664</v>
      </c>
      <c r="AD66" s="13"/>
      <c r="AE66" s="18"/>
      <c r="AF66" s="13"/>
      <c r="AG66" s="13"/>
      <c r="AH66" s="18"/>
      <c r="AI66" s="16"/>
    </row>
    <row r="67" spans="1:35" x14ac:dyDescent="0.25">
      <c r="A67" s="13">
        <v>261.2</v>
      </c>
      <c r="B67" s="13">
        <v>299.31116877236144</v>
      </c>
      <c r="C67" s="13">
        <v>294.55768213630239</v>
      </c>
      <c r="D67" s="13">
        <v>261.2</v>
      </c>
      <c r="E67" s="13">
        <v>0.54097578385299683</v>
      </c>
      <c r="F67" s="13"/>
      <c r="G67" s="13">
        <f t="shared" si="0"/>
        <v>261.740975783853</v>
      </c>
      <c r="J67" s="13">
        <v>271.3</v>
      </c>
      <c r="K67" s="13">
        <v>315.35329799159132</v>
      </c>
      <c r="L67" s="13">
        <v>305.95147602353916</v>
      </c>
      <c r="M67" s="13">
        <v>0.7611681264668283</v>
      </c>
      <c r="N67" s="13">
        <v>0.73847009115657869</v>
      </c>
      <c r="O67" s="10"/>
      <c r="P67" s="10"/>
      <c r="Q67" s="10"/>
      <c r="R67" s="13">
        <v>271.2</v>
      </c>
      <c r="S67" s="13">
        <f>AVERAGE(K66:K$354)</f>
        <v>305.55537305174175</v>
      </c>
      <c r="T67" s="16">
        <f t="shared" si="1"/>
        <v>305.73929042741656</v>
      </c>
      <c r="U67" s="13">
        <v>271.2</v>
      </c>
      <c r="V67" s="13">
        <f>AVERAGE(L66:L$354)</f>
        <v>300.40585206972094</v>
      </c>
      <c r="W67" s="16">
        <f t="shared" si="2"/>
        <v>300.44569584221995</v>
      </c>
      <c r="X67" s="13">
        <v>271.2</v>
      </c>
      <c r="Y67" s="13">
        <f>AVERAGE(M66:M$354)</f>
        <v>1.6013946183554182</v>
      </c>
      <c r="Z67" s="16">
        <f t="shared" si="3"/>
        <v>1.5809911365140579</v>
      </c>
      <c r="AA67" s="13">
        <v>271.2</v>
      </c>
      <c r="AB67" s="13">
        <f>AVERAGE(N66:N$354)</f>
        <v>1.5722037079277154</v>
      </c>
      <c r="AC67" s="13">
        <f t="shared" si="4"/>
        <v>1.5552206400614068</v>
      </c>
      <c r="AD67" s="13"/>
      <c r="AE67" s="18"/>
      <c r="AF67" s="13"/>
      <c r="AG67" s="13"/>
      <c r="AH67" s="18"/>
      <c r="AI67" s="16"/>
    </row>
    <row r="68" spans="1:35" x14ac:dyDescent="0.25">
      <c r="A68" s="13">
        <v>261.3</v>
      </c>
      <c r="B68" s="13">
        <v>299.46043717822954</v>
      </c>
      <c r="C68" s="13">
        <v>294.68638957323253</v>
      </c>
      <c r="D68" s="13">
        <v>261.3</v>
      </c>
      <c r="E68" s="13">
        <v>0.54256979110944847</v>
      </c>
      <c r="F68" s="13"/>
      <c r="G68" s="13">
        <f t="shared" si="0"/>
        <v>261.84256979110944</v>
      </c>
      <c r="J68" s="13">
        <v>271.39999999999998</v>
      </c>
      <c r="K68" s="13">
        <v>315.52779588819692</v>
      </c>
      <c r="L68" s="13">
        <v>306.03825594905891</v>
      </c>
      <c r="M68" s="13">
        <v>0.76434748120886342</v>
      </c>
      <c r="N68" s="13">
        <v>0.74135127144969015</v>
      </c>
      <c r="O68" s="10"/>
      <c r="P68" s="10"/>
      <c r="Q68" s="10"/>
      <c r="R68" s="13">
        <v>271.3</v>
      </c>
      <c r="S68" s="13">
        <f>AVERAGE(K67:K$354)</f>
        <v>305.52195717207644</v>
      </c>
      <c r="T68" s="16">
        <f t="shared" si="1"/>
        <v>305.74100080225617</v>
      </c>
      <c r="U68" s="13">
        <v>271.3</v>
      </c>
      <c r="V68" s="13">
        <f>AVERAGE(L67:L$354)</f>
        <v>300.38690040945568</v>
      </c>
      <c r="W68" s="16">
        <f t="shared" si="2"/>
        <v>300.42488912916497</v>
      </c>
      <c r="X68" s="13">
        <v>271.3</v>
      </c>
      <c r="Y68" s="13">
        <f>AVERAGE(M67:M$354)</f>
        <v>1.604323006403273</v>
      </c>
      <c r="Z68" s="16">
        <f t="shared" si="3"/>
        <v>1.5844329752435442</v>
      </c>
      <c r="AA68" s="13">
        <v>271.3</v>
      </c>
      <c r="AB68" s="13">
        <f>AVERAGE(N67:N$354)</f>
        <v>1.575108533565357</v>
      </c>
      <c r="AC68" s="13">
        <f t="shared" si="4"/>
        <v>1.5583151719781654</v>
      </c>
      <c r="AD68" s="13"/>
      <c r="AE68" s="18"/>
      <c r="AF68" s="13"/>
      <c r="AG68" s="13"/>
      <c r="AH68" s="18"/>
      <c r="AI68" s="16"/>
    </row>
    <row r="69" spans="1:35" x14ac:dyDescent="0.25">
      <c r="A69" s="13">
        <v>261.39999999999998</v>
      </c>
      <c r="B69" s="13">
        <v>299.60975615638398</v>
      </c>
      <c r="C69" s="13">
        <v>294.81489936272135</v>
      </c>
      <c r="D69" s="13">
        <v>261.39999999999998</v>
      </c>
      <c r="E69" s="13">
        <v>0.54417049187538147</v>
      </c>
      <c r="F69" s="13"/>
      <c r="G69" s="13">
        <f t="shared" si="0"/>
        <v>261.94417049187535</v>
      </c>
      <c r="J69" s="13">
        <v>271.5</v>
      </c>
      <c r="K69" s="13">
        <v>315.70263952052466</v>
      </c>
      <c r="L69" s="13">
        <v>306.12426051419072</v>
      </c>
      <c r="M69" s="13">
        <v>0.76755732469526627</v>
      </c>
      <c r="N69" s="13">
        <v>0.74425777889011069</v>
      </c>
      <c r="O69" s="10"/>
      <c r="P69" s="10"/>
      <c r="Q69" s="10"/>
      <c r="R69" s="13">
        <v>271.39999999999998</v>
      </c>
      <c r="S69" s="13">
        <f>AVERAGE(K68:K$354)</f>
        <v>305.48770162915122</v>
      </c>
      <c r="T69" s="16">
        <f t="shared" si="1"/>
        <v>305.74192953016609</v>
      </c>
      <c r="U69" s="13">
        <v>271.39999999999998</v>
      </c>
      <c r="V69" s="13">
        <f>AVERAGE(L68:L$354)</f>
        <v>300.36751164424982</v>
      </c>
      <c r="W69" s="16">
        <f t="shared" si="2"/>
        <v>300.40359989749982</v>
      </c>
      <c r="X69" s="13">
        <v>271.39999999999998</v>
      </c>
      <c r="Y69" s="13">
        <f>AVERAGE(M68:M$354)</f>
        <v>1.6072608282845846</v>
      </c>
      <c r="Z69" s="16">
        <f t="shared" si="3"/>
        <v>1.5879100115926121</v>
      </c>
      <c r="AA69" s="13">
        <v>271.39999999999998</v>
      </c>
      <c r="AB69" s="13">
        <f>AVERAGE(N68:N$354)</f>
        <v>1.5780236500894296</v>
      </c>
      <c r="AC69" s="13">
        <f t="shared" si="4"/>
        <v>1.5614415458933308</v>
      </c>
      <c r="AD69" s="13"/>
      <c r="AE69" s="18"/>
      <c r="AF69" s="13"/>
      <c r="AG69" s="13"/>
      <c r="AH69" s="18"/>
      <c r="AI69" s="16"/>
    </row>
    <row r="70" spans="1:35" x14ac:dyDescent="0.25">
      <c r="A70" s="13">
        <v>261.5</v>
      </c>
      <c r="B70" s="13">
        <v>299.75912594847188</v>
      </c>
      <c r="C70" s="13">
        <v>294.94321002902939</v>
      </c>
      <c r="D70" s="13">
        <v>261.5</v>
      </c>
      <c r="E70" s="13">
        <v>0.54577797095469105</v>
      </c>
      <c r="F70" s="13"/>
      <c r="G70" s="13">
        <f t="shared" ref="G70:G133" si="5">A70+E70</f>
        <v>262.0457779709547</v>
      </c>
      <c r="J70" s="13">
        <v>271.60000000000002</v>
      </c>
      <c r="K70" s="13">
        <v>315.87782833595662</v>
      </c>
      <c r="L70" s="13">
        <v>306.20948017753335</v>
      </c>
      <c r="M70" s="13">
        <v>0.77079806043733212</v>
      </c>
      <c r="N70" s="13">
        <v>0.74718992924961281</v>
      </c>
      <c r="O70" s="10"/>
      <c r="P70" s="10"/>
      <c r="Q70" s="10"/>
      <c r="R70" s="13">
        <v>271.5</v>
      </c>
      <c r="S70" s="13">
        <f>AVERAGE(K69:K$354)</f>
        <v>305.45259640446926</v>
      </c>
      <c r="T70" s="16">
        <f t="shared" ref="T70:T133" si="6">0.0003645191*R70^4 - 0.4069938446*R70^3 + 170.2334990325*R70^2 - 31615.7996024729*R70 + 2200205.38999781</f>
        <v>305.74200853984803</v>
      </c>
      <c r="U70" s="13">
        <v>271.5</v>
      </c>
      <c r="V70" s="13">
        <f>AVERAGE(L69:L$354)</f>
        <v>300.34768386696027</v>
      </c>
      <c r="W70" s="16">
        <f t="shared" ref="W70:W133" si="7">-0.0241259305*U70^2 + 12.8802501657*U70 - 1418.2294713417</f>
        <v>300.38182814722495</v>
      </c>
      <c r="X70" s="13">
        <v>271.5</v>
      </c>
      <c r="Y70" s="13">
        <f>AVERAGE(M69:M$354)</f>
        <v>1.6102080777498844</v>
      </c>
      <c r="Z70" s="16">
        <f t="shared" ref="Z70:Z133" si="8" xml:space="preserve">  0.0000026071114*R70^4 - 0.0030107027*R70^3 + 1.3008126672*R70^2 - 249.2321769176*R70 + 17869.3895159074</f>
        <v>1.5914211599010741</v>
      </c>
      <c r="AA70" s="13">
        <v>271.5</v>
      </c>
      <c r="AB70" s="13">
        <f>AVERAGE(N69:N$354)</f>
        <v>1.5809490779867712</v>
      </c>
      <c r="AC70" s="13">
        <f t="shared" ref="AC70:AC133" si="9" xml:space="preserve"> -0.0000901573*AA70^3 + 0.0749711264*AA70^2 - 20.7404978726*AA70 + 1910.6262137785</f>
        <v>1.5645992208631014</v>
      </c>
      <c r="AD70" s="13"/>
      <c r="AE70" s="18"/>
      <c r="AF70" s="13"/>
      <c r="AG70" s="13"/>
      <c r="AH70" s="18"/>
      <c r="AI70" s="16"/>
    </row>
    <row r="71" spans="1:35" x14ac:dyDescent="0.25">
      <c r="A71" s="13">
        <v>261.60000000000002</v>
      </c>
      <c r="B71" s="13">
        <v>299.90854735098736</v>
      </c>
      <c r="C71" s="13">
        <v>295.07131999894455</v>
      </c>
      <c r="D71" s="13">
        <v>261.60000000000002</v>
      </c>
      <c r="E71" s="13">
        <v>0.54739231418291201</v>
      </c>
      <c r="F71" s="13"/>
      <c r="G71" s="13">
        <f t="shared" si="5"/>
        <v>262.14739231418292</v>
      </c>
      <c r="J71" s="13">
        <v>271.7</v>
      </c>
      <c r="K71" s="13">
        <v>316.05336180044043</v>
      </c>
      <c r="L71" s="13">
        <v>306.29390534630204</v>
      </c>
      <c r="M71" s="13">
        <v>0.77407009560005147</v>
      </c>
      <c r="N71" s="13">
        <v>0.75014804034780957</v>
      </c>
      <c r="O71" s="10"/>
      <c r="P71" s="10"/>
      <c r="Q71" s="10"/>
      <c r="R71" s="13">
        <v>271.60000000000002</v>
      </c>
      <c r="S71" s="13">
        <f>AVERAGE(K70:K$354)</f>
        <v>305.41663134090419</v>
      </c>
      <c r="T71" s="16">
        <f t="shared" si="6"/>
        <v>305.74117063544691</v>
      </c>
      <c r="U71" s="13">
        <v>271.60000000000002</v>
      </c>
      <c r="V71" s="13">
        <f>AVERAGE(L70:L$354)</f>
        <v>300.32741517697002</v>
      </c>
      <c r="W71" s="16">
        <f t="shared" si="7"/>
        <v>300.35957387834014</v>
      </c>
      <c r="X71" s="13">
        <v>271.60000000000002</v>
      </c>
      <c r="Y71" s="13">
        <f>AVERAGE(M70:M$354)</f>
        <v>1.6131647470588482</v>
      </c>
      <c r="Z71" s="16">
        <f t="shared" si="8"/>
        <v>1.5949653407733422</v>
      </c>
      <c r="AA71" s="13">
        <v>271.60000000000002</v>
      </c>
      <c r="AB71" s="13">
        <f>AVERAGE(N70:N$354)</f>
        <v>1.5838848369309699</v>
      </c>
      <c r="AC71" s="13">
        <f t="shared" si="9"/>
        <v>1.5677876559432207</v>
      </c>
      <c r="AD71" s="13"/>
      <c r="AE71" s="18"/>
      <c r="AF71" s="13"/>
      <c r="AG71" s="13"/>
      <c r="AH71" s="18"/>
      <c r="AI71" s="16"/>
    </row>
    <row r="72" spans="1:35" x14ac:dyDescent="0.25">
      <c r="A72" s="13">
        <v>261.7</v>
      </c>
      <c r="B72" s="13">
        <v>300.05802168497911</v>
      </c>
      <c r="C72" s="13">
        <v>295.19922760220334</v>
      </c>
      <c r="D72" s="13">
        <v>261.7</v>
      </c>
      <c r="E72" s="13">
        <v>0.5490136086334314</v>
      </c>
      <c r="F72" s="13"/>
      <c r="G72" s="13">
        <f t="shared" si="5"/>
        <v>262.24901360863345</v>
      </c>
      <c r="J72" s="13">
        <v>271.8</v>
      </c>
      <c r="K72" s="13">
        <v>316.22923940524663</v>
      </c>
      <c r="L72" s="13">
        <v>306.37752637789924</v>
      </c>
      <c r="M72" s="13">
        <v>0.77737384104233564</v>
      </c>
      <c r="N72" s="13">
        <v>0.75313243205232916</v>
      </c>
      <c r="O72" s="10"/>
      <c r="P72" s="10"/>
      <c r="Q72" s="10"/>
      <c r="R72" s="13">
        <v>271.7</v>
      </c>
      <c r="S72" s="13">
        <f>AVERAGE(K71:K$354)</f>
        <v>305.37979614021737</v>
      </c>
      <c r="T72" s="16">
        <f t="shared" si="6"/>
        <v>305.73934950307012</v>
      </c>
      <c r="U72" s="13">
        <v>271.7</v>
      </c>
      <c r="V72" s="13">
        <f>AVERAGE(L71:L$354)</f>
        <v>300.30670368048914</v>
      </c>
      <c r="W72" s="16">
        <f t="shared" si="7"/>
        <v>300.33683709084471</v>
      </c>
      <c r="X72" s="13">
        <v>271.7</v>
      </c>
      <c r="Y72" s="13">
        <f>AVERAGE(M71:M$354)</f>
        <v>1.6161308269413182</v>
      </c>
      <c r="Z72" s="16">
        <f t="shared" si="8"/>
        <v>1.5985414810784278</v>
      </c>
      <c r="AA72" s="13">
        <v>271.7</v>
      </c>
      <c r="AB72" s="13">
        <f>AVERAGE(N71:N$354)</f>
        <v>1.5868309457608341</v>
      </c>
      <c r="AC72" s="13">
        <f t="shared" si="9"/>
        <v>1.5710063101926153</v>
      </c>
      <c r="AD72" s="13"/>
      <c r="AE72" s="18"/>
      <c r="AF72" s="13"/>
      <c r="AG72" s="13"/>
      <c r="AH72" s="18"/>
      <c r="AI72" s="16"/>
    </row>
    <row r="73" spans="1:35" x14ac:dyDescent="0.25">
      <c r="A73" s="13">
        <v>261.8</v>
      </c>
      <c r="B73" s="13">
        <v>300.20755076582526</v>
      </c>
      <c r="C73" s="13">
        <v>295.32693107195206</v>
      </c>
      <c r="D73" s="13">
        <v>261.8</v>
      </c>
      <c r="E73" s="13">
        <v>0.55064194281287049</v>
      </c>
      <c r="F73" s="13"/>
      <c r="G73" s="13">
        <f t="shared" si="5"/>
        <v>262.3506419428129</v>
      </c>
      <c r="J73" s="13">
        <v>271.89999999999998</v>
      </c>
      <c r="K73" s="13">
        <v>316.40546067396684</v>
      </c>
      <c r="L73" s="13">
        <v>306.46033358152295</v>
      </c>
      <c r="M73" s="13">
        <v>0.78070971135925382</v>
      </c>
      <c r="N73" s="13">
        <v>0.75614342628027476</v>
      </c>
      <c r="O73" s="10"/>
      <c r="P73" s="10"/>
      <c r="Q73" s="10"/>
      <c r="R73" s="13">
        <v>271.8</v>
      </c>
      <c r="S73" s="13">
        <f>AVERAGE(K72:K$354)</f>
        <v>305.34208036049927</v>
      </c>
      <c r="T73" s="16">
        <f t="shared" si="6"/>
        <v>305.73647969588637</v>
      </c>
      <c r="U73" s="13">
        <v>271.8</v>
      </c>
      <c r="V73" s="13">
        <f>AVERAGE(L72:L$354)</f>
        <v>300.28554749085731</v>
      </c>
      <c r="W73" s="16">
        <f t="shared" si="7"/>
        <v>300.31361778474002</v>
      </c>
      <c r="X73" s="13">
        <v>271.8</v>
      </c>
      <c r="Y73" s="13">
        <f>AVERAGE(M72:M$354)</f>
        <v>1.619106306557365</v>
      </c>
      <c r="Z73" s="16">
        <f t="shared" si="8"/>
        <v>1.6021485138699063</v>
      </c>
      <c r="AA73" s="13">
        <v>271.8</v>
      </c>
      <c r="AB73" s="13">
        <f>AVERAGE(N72:N$354)</f>
        <v>1.5897874224584063</v>
      </c>
      <c r="AC73" s="13">
        <f t="shared" si="9"/>
        <v>1.5742546426633908</v>
      </c>
      <c r="AD73" s="13"/>
      <c r="AE73" s="18"/>
      <c r="AF73" s="13"/>
      <c r="AG73" s="13"/>
      <c r="AH73" s="18"/>
      <c r="AI73" s="16"/>
    </row>
    <row r="74" spans="1:35" x14ac:dyDescent="0.25">
      <c r="A74" s="13">
        <v>261.89999999999998</v>
      </c>
      <c r="B74" s="13">
        <v>300.35713687320634</v>
      </c>
      <c r="C74" s="13">
        <v>295.45442854524276</v>
      </c>
      <c r="D74" s="13">
        <v>261.89999999999998</v>
      </c>
      <c r="E74" s="13">
        <v>0.55227740684570237</v>
      </c>
      <c r="F74" s="13"/>
      <c r="G74" s="13">
        <f t="shared" si="5"/>
        <v>262.45227740684567</v>
      </c>
      <c r="J74" s="13">
        <v>272</v>
      </c>
      <c r="K74" s="13">
        <v>316.58202516976212</v>
      </c>
      <c r="L74" s="13">
        <v>306.54231721980983</v>
      </c>
      <c r="M74" s="13">
        <v>0.78407812492640405</v>
      </c>
      <c r="N74" s="13">
        <v>0.75918134700041751</v>
      </c>
      <c r="O74" s="10"/>
      <c r="P74" s="10"/>
      <c r="Q74" s="10"/>
      <c r="R74" s="13">
        <v>271.89999999999998</v>
      </c>
      <c r="S74" s="13">
        <f>AVERAGE(K73:K$354)</f>
        <v>305.30347341353206</v>
      </c>
      <c r="T74" s="16">
        <f t="shared" si="6"/>
        <v>305.73249664064497</v>
      </c>
      <c r="U74" s="13">
        <v>271.89999999999998</v>
      </c>
      <c r="V74" s="13">
        <f>AVERAGE(L73:L$354)</f>
        <v>300.26394472884652</v>
      </c>
      <c r="W74" s="16">
        <f t="shared" si="7"/>
        <v>300.28991596002493</v>
      </c>
      <c r="X74" s="13">
        <v>271.89999999999998</v>
      </c>
      <c r="Y74" s="13">
        <f>AVERAGE(M73:M$354)</f>
        <v>1.6220911734563546</v>
      </c>
      <c r="Z74" s="16">
        <f t="shared" si="8"/>
        <v>1.6057853785387124</v>
      </c>
      <c r="AA74" s="13">
        <v>271.89999999999998</v>
      </c>
      <c r="AB74" s="13">
        <f>AVERAGE(N73:N$354)</f>
        <v>1.5927542841265134</v>
      </c>
      <c r="AC74" s="13">
        <f t="shared" si="9"/>
        <v>1.5775321124140191</v>
      </c>
      <c r="AD74" s="13"/>
      <c r="AE74" s="18"/>
      <c r="AF74" s="13"/>
      <c r="AG74" s="13"/>
      <c r="AH74" s="18"/>
      <c r="AI74" s="16"/>
    </row>
    <row r="75" spans="1:35" x14ac:dyDescent="0.25">
      <c r="A75" s="13">
        <v>262</v>
      </c>
      <c r="B75" s="13">
        <v>300.50678272139106</v>
      </c>
      <c r="C75" s="13">
        <v>295.58171806355944</v>
      </c>
      <c r="D75" s="13">
        <v>262</v>
      </c>
      <c r="E75" s="13">
        <v>0.55392009264830855</v>
      </c>
      <c r="F75" s="13"/>
      <c r="G75" s="13">
        <f t="shared" si="5"/>
        <v>262.5539200926483</v>
      </c>
      <c r="J75" s="13">
        <v>272.10000000000002</v>
      </c>
      <c r="K75" s="13">
        <v>316.75893250287106</v>
      </c>
      <c r="L75" s="13">
        <v>306.62346751051359</v>
      </c>
      <c r="M75" s="13">
        <v>0.78747950394637933</v>
      </c>
      <c r="N75" s="13">
        <v>0.76224652023635431</v>
      </c>
      <c r="O75" s="10"/>
      <c r="P75" s="10"/>
      <c r="Q75" s="10"/>
      <c r="R75" s="13">
        <v>272</v>
      </c>
      <c r="S75" s="13">
        <f>AVERAGE(K74:K$354)</f>
        <v>305.26396456207146</v>
      </c>
      <c r="T75" s="16">
        <f t="shared" si="6"/>
        <v>305.72733664885163</v>
      </c>
      <c r="U75" s="13">
        <v>272</v>
      </c>
      <c r="V75" s="13">
        <f>AVERAGE(L74:L$354)</f>
        <v>300.24189352296503</v>
      </c>
      <c r="W75" s="16">
        <f t="shared" si="7"/>
        <v>300.26573161670012</v>
      </c>
      <c r="X75" s="13">
        <v>272</v>
      </c>
      <c r="Y75" s="13">
        <f>AVERAGE(M74:M$354)</f>
        <v>1.6250854135349921</v>
      </c>
      <c r="Z75" s="16">
        <f t="shared" si="8"/>
        <v>1.6094510207258281</v>
      </c>
      <c r="AA75" s="13">
        <v>272</v>
      </c>
      <c r="AB75" s="13">
        <f>AVERAGE(N74:N$354)</f>
        <v>1.5957315469658235</v>
      </c>
      <c r="AC75" s="13">
        <f t="shared" si="9"/>
        <v>1.5808381785002439</v>
      </c>
      <c r="AD75" s="13"/>
      <c r="AE75" s="18"/>
      <c r="AF75" s="13"/>
      <c r="AG75" s="13"/>
      <c r="AH75" s="18"/>
      <c r="AI75" s="16"/>
    </row>
    <row r="76" spans="1:35" x14ac:dyDescent="0.25">
      <c r="A76" s="13">
        <v>262.10000000000002</v>
      </c>
      <c r="B76" s="13">
        <v>300.6564914299417</v>
      </c>
      <c r="C76" s="13">
        <v>295.70879757336979</v>
      </c>
      <c r="D76" s="13">
        <v>262.10000000000002</v>
      </c>
      <c r="E76" s="13">
        <v>0.55557009409264346</v>
      </c>
      <c r="F76" s="13"/>
      <c r="G76" s="13">
        <f t="shared" si="5"/>
        <v>262.65557009409264</v>
      </c>
      <c r="J76" s="13">
        <v>272.2</v>
      </c>
      <c r="K76" s="13">
        <v>316.93618233838714</v>
      </c>
      <c r="L76" s="13">
        <v>306.70377462821654</v>
      </c>
      <c r="M76" s="13">
        <v>0.79091427449756402</v>
      </c>
      <c r="N76" s="13">
        <v>0.76533927407042102</v>
      </c>
      <c r="O76" s="10"/>
      <c r="P76" s="10"/>
      <c r="Q76" s="10"/>
      <c r="R76" s="13">
        <v>272.10000000000002</v>
      </c>
      <c r="S76" s="13">
        <f>AVERAGE(K75:K$354)</f>
        <v>305.22354291704397</v>
      </c>
      <c r="T76" s="16">
        <f t="shared" si="6"/>
        <v>305.72093690000474</v>
      </c>
      <c r="U76" s="13">
        <v>272.10000000000002</v>
      </c>
      <c r="V76" s="13">
        <f>AVERAGE(L75:L$354)</f>
        <v>300.21939200976203</v>
      </c>
      <c r="W76" s="16">
        <f t="shared" si="7"/>
        <v>300.24106475476492</v>
      </c>
      <c r="X76" s="13">
        <v>272.10000000000002</v>
      </c>
      <c r="Y76" s="13">
        <f>AVERAGE(M75:M$354)</f>
        <v>1.6280890109943085</v>
      </c>
      <c r="Z76" s="16">
        <f t="shared" si="8"/>
        <v>1.6131443922931794</v>
      </c>
      <c r="AA76" s="13">
        <v>272.10000000000002</v>
      </c>
      <c r="AB76" s="13">
        <f>AVERAGE(N75:N$354)</f>
        <v>1.5987192262514143</v>
      </c>
      <c r="AC76" s="13">
        <f t="shared" si="9"/>
        <v>1.5841722999791727</v>
      </c>
      <c r="AD76" s="13"/>
      <c r="AE76" s="18"/>
      <c r="AF76" s="13"/>
      <c r="AG76" s="13"/>
      <c r="AH76" s="18"/>
      <c r="AI76" s="16"/>
    </row>
    <row r="77" spans="1:35" x14ac:dyDescent="0.25">
      <c r="A77" s="13">
        <v>262.2</v>
      </c>
      <c r="B77" s="13">
        <v>300.80626649493246</v>
      </c>
      <c r="C77" s="13">
        <v>295.8356649266982</v>
      </c>
      <c r="D77" s="13">
        <v>262.2</v>
      </c>
      <c r="E77" s="13">
        <v>0.55722750715970404</v>
      </c>
      <c r="F77" s="13"/>
      <c r="G77" s="13">
        <f t="shared" si="5"/>
        <v>262.75722750715971</v>
      </c>
      <c r="J77" s="13">
        <v>272.3</v>
      </c>
      <c r="K77" s="13">
        <v>317.11377440431636</v>
      </c>
      <c r="L77" s="13">
        <v>306.78322870607394</v>
      </c>
      <c r="M77" s="13">
        <v>0.79438286658521273</v>
      </c>
      <c r="N77" s="13">
        <v>0.76845993864891415</v>
      </c>
      <c r="O77" s="10"/>
      <c r="P77" s="10"/>
      <c r="Q77" s="10"/>
      <c r="R77" s="13">
        <v>272.2</v>
      </c>
      <c r="S77" s="13">
        <f>AVERAGE(K76:K$354)</f>
        <v>305.1821974346575</v>
      </c>
      <c r="T77" s="16">
        <f t="shared" si="6"/>
        <v>305.71323544532061</v>
      </c>
      <c r="U77" s="13">
        <v>272.2</v>
      </c>
      <c r="V77" s="13">
        <f>AVERAGE(L76:L$354)</f>
        <v>300.19643833413215</v>
      </c>
      <c r="W77" s="16">
        <f t="shared" si="7"/>
        <v>300.21591537422</v>
      </c>
      <c r="X77" s="13">
        <v>272.2</v>
      </c>
      <c r="Y77" s="13">
        <f>AVERAGE(M76:M$354)</f>
        <v>1.6311019482955555</v>
      </c>
      <c r="Z77" s="16">
        <f t="shared" si="8"/>
        <v>1.6168644513600157</v>
      </c>
      <c r="AA77" s="13">
        <v>272.2</v>
      </c>
      <c r="AB77" s="13">
        <f>AVERAGE(N76:N$354)</f>
        <v>1.601717336308816</v>
      </c>
      <c r="AC77" s="13">
        <f t="shared" si="9"/>
        <v>1.5875339359056397</v>
      </c>
      <c r="AD77" s="13"/>
      <c r="AE77" s="18"/>
      <c r="AF77" s="13"/>
      <c r="AG77" s="13"/>
      <c r="AH77" s="18"/>
      <c r="AI77" s="16"/>
    </row>
    <row r="78" spans="1:35" x14ac:dyDescent="0.25">
      <c r="A78" s="13">
        <v>262.3</v>
      </c>
      <c r="B78" s="13">
        <v>300.95611176076443</v>
      </c>
      <c r="C78" s="13">
        <v>295.96231788171627</v>
      </c>
      <c r="D78" s="13">
        <v>262.3</v>
      </c>
      <c r="E78" s="13">
        <v>0.55889243008308997</v>
      </c>
      <c r="F78" s="13"/>
      <c r="G78" s="13">
        <f t="shared" si="5"/>
        <v>262.85889243008307</v>
      </c>
      <c r="J78" s="13">
        <v>272.39999999999998</v>
      </c>
      <c r="K78" s="13">
        <v>317.29170849992488</v>
      </c>
      <c r="L78" s="13">
        <v>306.86181983758928</v>
      </c>
      <c r="M78" s="13">
        <v>0.79788571419495291</v>
      </c>
      <c r="N78" s="13">
        <v>0.77160884618797765</v>
      </c>
      <c r="O78" s="10"/>
      <c r="P78" s="10"/>
      <c r="Q78" s="10"/>
      <c r="R78" s="13">
        <v>272.3</v>
      </c>
      <c r="S78" s="13">
        <f>AVERAGE(K77:K$354)</f>
        <v>305.13991691342108</v>
      </c>
      <c r="T78" s="16">
        <f t="shared" si="6"/>
        <v>305.70417121425271</v>
      </c>
      <c r="U78" s="13">
        <v>272.3</v>
      </c>
      <c r="V78" s="13">
        <f>AVERAGE(L77:L$354)</f>
        <v>300.17303064962107</v>
      </c>
      <c r="W78" s="16">
        <f t="shared" si="7"/>
        <v>300.19028347506492</v>
      </c>
      <c r="X78" s="13">
        <v>272.3</v>
      </c>
      <c r="Y78" s="13">
        <f>AVERAGE(M77:M$354)</f>
        <v>1.6341242061149728</v>
      </c>
      <c r="Z78" s="16">
        <f t="shared" si="8"/>
        <v>1.6206101623538416</v>
      </c>
      <c r="AA78" s="13">
        <v>272.3</v>
      </c>
      <c r="AB78" s="13">
        <f>AVERAGE(N77:N$354)</f>
        <v>1.6047258904895294</v>
      </c>
      <c r="AC78" s="13">
        <f t="shared" si="9"/>
        <v>1.5909225453372073</v>
      </c>
      <c r="AD78" s="13"/>
      <c r="AE78" s="18"/>
      <c r="AF78" s="13"/>
      <c r="AG78" s="13"/>
      <c r="AH78" s="18"/>
      <c r="AI78" s="16"/>
    </row>
    <row r="79" spans="1:35" x14ac:dyDescent="0.25">
      <c r="A79" s="13">
        <v>262.39999999999998</v>
      </c>
      <c r="B79" s="13">
        <v>301.10603139264941</v>
      </c>
      <c r="C79" s="13">
        <v>296.08875410334605</v>
      </c>
      <c r="D79" s="13">
        <v>262.39999999999998</v>
      </c>
      <c r="E79" s="13">
        <v>0.56056496348289708</v>
      </c>
      <c r="F79" s="13"/>
      <c r="G79" s="13">
        <f t="shared" si="5"/>
        <v>262.96056496348285</v>
      </c>
      <c r="J79" s="13">
        <v>272.5</v>
      </c>
      <c r="K79" s="13">
        <v>317.46998450438787</v>
      </c>
      <c r="L79" s="13">
        <v>306.9395380784203</v>
      </c>
      <c r="M79" s="13">
        <v>0.80142325534882863</v>
      </c>
      <c r="N79" s="13">
        <v>0.77478633098076899</v>
      </c>
      <c r="O79" s="10"/>
      <c r="P79" s="10"/>
      <c r="Q79" s="10"/>
      <c r="R79" s="13">
        <v>272.39999999999998</v>
      </c>
      <c r="S79" s="13">
        <f>AVERAGE(K78:K$354)</f>
        <v>305.09668999107129</v>
      </c>
      <c r="T79" s="16">
        <f t="shared" si="6"/>
        <v>305.69368401542306</v>
      </c>
      <c r="U79" s="13">
        <v>272.39999999999998</v>
      </c>
      <c r="V79" s="13">
        <f>AVERAGE(L78:L$354)</f>
        <v>300.14916711873127</v>
      </c>
      <c r="W79" s="16">
        <f t="shared" si="7"/>
        <v>300.16416905729989</v>
      </c>
      <c r="X79" s="13">
        <v>272.39999999999998</v>
      </c>
      <c r="Y79" s="13">
        <f>AVERAGE(M78:M$354)</f>
        <v>1.6371557632973908</v>
      </c>
      <c r="Z79" s="16">
        <f t="shared" si="8"/>
        <v>1.6243804958794499</v>
      </c>
      <c r="AA79" s="13">
        <v>272.39999999999998</v>
      </c>
      <c r="AB79" s="13">
        <f>AVERAGE(N78:N$354)</f>
        <v>1.6077449011459939</v>
      </c>
      <c r="AC79" s="13">
        <f t="shared" si="9"/>
        <v>1.5943375873296191</v>
      </c>
      <c r="AD79" s="13"/>
      <c r="AE79" s="18"/>
      <c r="AF79" s="13"/>
      <c r="AG79" s="13"/>
      <c r="AH79" s="18"/>
      <c r="AI79" s="16"/>
    </row>
    <row r="80" spans="1:35" x14ac:dyDescent="0.25">
      <c r="A80" s="13">
        <v>262.5</v>
      </c>
      <c r="B80" s="13">
        <v>301.25602984982567</v>
      </c>
      <c r="C80" s="13">
        <v>296.21497116387309</v>
      </c>
      <c r="D80" s="13">
        <v>262.5</v>
      </c>
      <c r="E80" s="13">
        <v>0.56224521049025145</v>
      </c>
      <c r="F80" s="13"/>
      <c r="G80" s="13">
        <f t="shared" si="5"/>
        <v>263.06224521049023</v>
      </c>
      <c r="J80" s="13">
        <v>272.60000000000002</v>
      </c>
      <c r="K80" s="13">
        <v>317.64860238575022</v>
      </c>
      <c r="L80" s="13">
        <v>307.01637344821353</v>
      </c>
      <c r="M80" s="13">
        <v>0.8049959321639355</v>
      </c>
      <c r="N80" s="13">
        <v>0.77799272940546826</v>
      </c>
      <c r="O80" s="10"/>
      <c r="P80" s="10"/>
      <c r="Q80" s="10"/>
      <c r="R80" s="13">
        <v>272.5</v>
      </c>
      <c r="S80" s="13">
        <f>AVERAGE(K79:K$354)</f>
        <v>305.05250514140158</v>
      </c>
      <c r="T80" s="16">
        <f t="shared" si="6"/>
        <v>305.68171452917159</v>
      </c>
      <c r="U80" s="13">
        <v>272.5</v>
      </c>
      <c r="V80" s="13">
        <f>AVERAGE(L79:L$354)</f>
        <v>300.12484591322823</v>
      </c>
      <c r="W80" s="16">
        <f t="shared" si="7"/>
        <v>300.13757212092514</v>
      </c>
      <c r="X80" s="13">
        <v>272.5</v>
      </c>
      <c r="Y80" s="13">
        <f>AVERAGE(M79:M$354)</f>
        <v>1.6401965968086314</v>
      </c>
      <c r="Z80" s="16">
        <f t="shared" si="8"/>
        <v>1.6281744288935442</v>
      </c>
      <c r="AA80" s="13">
        <v>272.5</v>
      </c>
      <c r="AB80" s="13">
        <f>AVERAGE(N79:N$354)</f>
        <v>1.610774379605987</v>
      </c>
      <c r="AC80" s="13">
        <f t="shared" si="9"/>
        <v>1.5977785209377089</v>
      </c>
      <c r="AD80" s="13"/>
      <c r="AE80" s="18"/>
      <c r="AF80" s="13"/>
      <c r="AG80" s="13"/>
      <c r="AH80" s="18"/>
      <c r="AI80" s="16"/>
    </row>
    <row r="81" spans="1:35" x14ac:dyDescent="0.25">
      <c r="A81" s="13">
        <v>262.60000000000002</v>
      </c>
      <c r="B81" s="13">
        <v>301.40611185955913</v>
      </c>
      <c r="C81" s="13">
        <v>296.34096654356551</v>
      </c>
      <c r="D81" s="13">
        <v>262.60000000000002</v>
      </c>
      <c r="E81" s="13">
        <v>0.56393327686274886</v>
      </c>
      <c r="F81" s="13"/>
      <c r="G81" s="13">
        <f t="shared" si="5"/>
        <v>263.16393327686279</v>
      </c>
      <c r="J81" s="13">
        <v>272.7</v>
      </c>
      <c r="K81" s="13">
        <v>317.82756221021094</v>
      </c>
      <c r="L81" s="13">
        <v>307.09231593246682</v>
      </c>
      <c r="M81" s="13">
        <v>0.80860419091376978</v>
      </c>
      <c r="N81" s="13">
        <v>0.78122837993464478</v>
      </c>
      <c r="O81" s="10"/>
      <c r="P81" s="10"/>
      <c r="Q81" s="10"/>
      <c r="R81" s="13">
        <v>272.60000000000002</v>
      </c>
      <c r="S81" s="13">
        <f>AVERAGE(K80:K$354)</f>
        <v>305.00735067099072</v>
      </c>
      <c r="T81" s="16">
        <f t="shared" si="6"/>
        <v>305.66820430289954</v>
      </c>
      <c r="U81" s="13">
        <v>272.60000000000002</v>
      </c>
      <c r="V81" s="13">
        <f>AVERAGE(L80:L$354)</f>
        <v>300.10006521444569</v>
      </c>
      <c r="W81" s="16">
        <f t="shared" si="7"/>
        <v>300.11049266594023</v>
      </c>
      <c r="X81" s="13">
        <v>272.60000000000002</v>
      </c>
      <c r="Y81" s="13">
        <f>AVERAGE(M80:M$354)</f>
        <v>1.6432466816866671</v>
      </c>
      <c r="Z81" s="16">
        <f t="shared" si="8"/>
        <v>1.6319909445155645</v>
      </c>
      <c r="AA81" s="13">
        <v>272.60000000000002</v>
      </c>
      <c r="AB81" s="13">
        <f>AVERAGE(N80:N$354)</f>
        <v>1.6138143361464425</v>
      </c>
      <c r="AC81" s="13">
        <f t="shared" si="9"/>
        <v>1.6012448052199488</v>
      </c>
      <c r="AD81" s="13"/>
      <c r="AE81" s="18"/>
      <c r="AF81" s="13"/>
      <c r="AG81" s="13"/>
      <c r="AH81" s="18"/>
      <c r="AI81" s="16"/>
    </row>
    <row r="82" spans="1:35" x14ac:dyDescent="0.25">
      <c r="A82" s="13">
        <v>262.7</v>
      </c>
      <c r="B82" s="13">
        <v>301.55628239197415</v>
      </c>
      <c r="C82" s="13">
        <v>296.46673763129553</v>
      </c>
      <c r="D82" s="13">
        <v>262.7</v>
      </c>
      <c r="E82" s="13">
        <v>0.56562927109117844</v>
      </c>
      <c r="F82" s="13"/>
      <c r="G82" s="13">
        <f t="shared" si="5"/>
        <v>263.26562927109114</v>
      </c>
      <c r="J82" s="13">
        <v>272.8</v>
      </c>
      <c r="K82" s="13">
        <v>318.00686415174249</v>
      </c>
      <c r="L82" s="13">
        <v>307.16735548441812</v>
      </c>
      <c r="M82" s="13">
        <v>0.81224848209240508</v>
      </c>
      <c r="N82" s="13">
        <v>0.78449362314549675</v>
      </c>
      <c r="O82" s="10"/>
      <c r="P82" s="10"/>
      <c r="Q82" s="10"/>
      <c r="R82" s="13">
        <v>272.7</v>
      </c>
      <c r="S82" s="13">
        <f>AVERAGE(K81:K$354)</f>
        <v>304.96121471582734</v>
      </c>
      <c r="T82" s="16">
        <f t="shared" si="6"/>
        <v>305.65309577435255</v>
      </c>
      <c r="U82" s="13">
        <v>272.7</v>
      </c>
      <c r="V82" s="13">
        <f>AVERAGE(L81:L$354)</f>
        <v>300.07482321359254</v>
      </c>
      <c r="W82" s="16">
        <f t="shared" si="7"/>
        <v>300.08293069234514</v>
      </c>
      <c r="X82" s="13">
        <v>272.7</v>
      </c>
      <c r="Y82" s="13">
        <f>AVERAGE(M81:M$354)</f>
        <v>1.6463059909914948</v>
      </c>
      <c r="Z82" s="16">
        <f t="shared" si="8"/>
        <v>1.6358290321950335</v>
      </c>
      <c r="AA82" s="13">
        <v>272.7</v>
      </c>
      <c r="AB82" s="13">
        <f>AVERAGE(N81:N$354)</f>
        <v>1.6168647799666649</v>
      </c>
      <c r="AC82" s="13">
        <f t="shared" si="9"/>
        <v>1.6047358992311729</v>
      </c>
      <c r="AD82" s="13"/>
      <c r="AE82" s="18"/>
      <c r="AF82" s="13"/>
      <c r="AG82" s="13"/>
      <c r="AH82" s="18"/>
      <c r="AI82" s="16"/>
    </row>
    <row r="83" spans="1:35" x14ac:dyDescent="0.25">
      <c r="A83" s="13">
        <v>262.8</v>
      </c>
      <c r="B83" s="13">
        <v>301.70654663574987</v>
      </c>
      <c r="C83" s="13">
        <v>296.59228172516009</v>
      </c>
      <c r="D83" s="13">
        <v>262.8</v>
      </c>
      <c r="E83" s="13">
        <v>0.56733330449781061</v>
      </c>
      <c r="F83" s="13"/>
      <c r="G83" s="13">
        <f t="shared" si="5"/>
        <v>263.36733330449783</v>
      </c>
      <c r="J83" s="13">
        <v>272.89999999999998</v>
      </c>
      <c r="K83" s="13">
        <v>318.18650850205677</v>
      </c>
      <c r="L83" s="13">
        <v>307.24148202696006</v>
      </c>
      <c r="M83" s="13">
        <v>0.81592926048159964</v>
      </c>
      <c r="N83" s="13">
        <v>0.78778880173147403</v>
      </c>
      <c r="O83" s="10"/>
      <c r="P83" s="10"/>
      <c r="Q83" s="10"/>
      <c r="R83" s="13">
        <v>272.8</v>
      </c>
      <c r="S83" s="13">
        <f>AVERAGE(K82:K$354)</f>
        <v>304.91408523782593</v>
      </c>
      <c r="T83" s="16">
        <f t="shared" si="6"/>
        <v>305.63633224461228</v>
      </c>
      <c r="U83" s="13">
        <v>272.8</v>
      </c>
      <c r="V83" s="13">
        <f>AVERAGE(L82:L$354)</f>
        <v>300.0491181120583</v>
      </c>
      <c r="W83" s="16">
        <f t="shared" si="7"/>
        <v>300.05488620013989</v>
      </c>
      <c r="X83" s="13">
        <v>272.8</v>
      </c>
      <c r="Y83" s="13">
        <f>AVERAGE(M82:M$354)</f>
        <v>1.6493744957536838</v>
      </c>
      <c r="Z83" s="16">
        <f t="shared" si="8"/>
        <v>1.6396876875951421</v>
      </c>
      <c r="AA83" s="13">
        <v>272.8</v>
      </c>
      <c r="AB83" s="13">
        <f>AVERAGE(N82:N$354)</f>
        <v>1.6199257191609215</v>
      </c>
      <c r="AC83" s="13">
        <f t="shared" si="9"/>
        <v>1.6082512620275793</v>
      </c>
      <c r="AD83" s="13"/>
      <c r="AE83" s="18"/>
      <c r="AF83" s="13"/>
      <c r="AG83" s="13"/>
      <c r="AH83" s="18"/>
      <c r="AI83" s="16"/>
    </row>
    <row r="84" spans="1:35" x14ac:dyDescent="0.25">
      <c r="A84" s="13">
        <v>262.89999999999998</v>
      </c>
      <c r="B84" s="13">
        <v>301.85690997471073</v>
      </c>
      <c r="C84" s="13">
        <v>296.71759603309869</v>
      </c>
      <c r="D84" s="13">
        <v>262.89999999999998</v>
      </c>
      <c r="E84" s="13">
        <v>0.56904549132661753</v>
      </c>
      <c r="F84" s="13"/>
      <c r="G84" s="13">
        <f t="shared" si="5"/>
        <v>263.4690454913266</v>
      </c>
      <c r="J84" s="13">
        <v>273</v>
      </c>
      <c r="K84" s="13">
        <v>318.36649568093048</v>
      </c>
      <c r="L84" s="13">
        <v>307.31468545457761</v>
      </c>
      <c r="M84" s="13">
        <v>0.81964698522092372</v>
      </c>
      <c r="N84" s="13">
        <v>0.79111426051505507</v>
      </c>
      <c r="O84" s="10"/>
      <c r="P84" s="10"/>
      <c r="Q84" s="10"/>
      <c r="R84" s="13">
        <v>272.89999999999998</v>
      </c>
      <c r="S84" s="13">
        <f>AVERAGE(K83:K$354)</f>
        <v>304.86595002123067</v>
      </c>
      <c r="T84" s="16">
        <f t="shared" si="6"/>
        <v>305.6178578902036</v>
      </c>
      <c r="U84" s="13">
        <v>272.89999999999998</v>
      </c>
      <c r="V84" s="13">
        <f>AVERAGE(L83:L$354)</f>
        <v>300.02294812171874</v>
      </c>
      <c r="W84" s="16">
        <f t="shared" si="7"/>
        <v>300.02635918932492</v>
      </c>
      <c r="X84" s="13">
        <v>272.89999999999998</v>
      </c>
      <c r="Y84" s="13">
        <f>AVERAGE(M83:M$354)</f>
        <v>1.6524521649215564</v>
      </c>
      <c r="Z84" s="16">
        <f t="shared" si="8"/>
        <v>1.6435659126800601</v>
      </c>
      <c r="AA84" s="13">
        <v>272.89999999999998</v>
      </c>
      <c r="AB84" s="13">
        <f>AVERAGE(N83:N$354)</f>
        <v>1.6229971606903899</v>
      </c>
      <c r="AC84" s="13">
        <f t="shared" si="9"/>
        <v>1.6117903526649116</v>
      </c>
      <c r="AD84" s="13"/>
      <c r="AE84" s="18"/>
      <c r="AF84" s="13"/>
      <c r="AG84" s="13"/>
      <c r="AH84" s="18"/>
      <c r="AI84" s="16"/>
    </row>
    <row r="85" spans="1:35" x14ac:dyDescent="0.25">
      <c r="A85" s="13">
        <v>263</v>
      </c>
      <c r="B85" s="13">
        <v>302.00737796533247</v>
      </c>
      <c r="C85" s="13">
        <v>296.8426776735044</v>
      </c>
      <c r="D85" s="13">
        <v>263</v>
      </c>
      <c r="E85" s="13">
        <v>0.57076594882573495</v>
      </c>
      <c r="F85" s="13"/>
      <c r="G85" s="13">
        <f t="shared" si="5"/>
        <v>263.57076594882574</v>
      </c>
      <c r="J85" s="13">
        <v>273.10000000000002</v>
      </c>
      <c r="K85" s="13">
        <v>318.54682624690184</v>
      </c>
      <c r="L85" s="13">
        <v>307.38695563530933</v>
      </c>
      <c r="M85" s="13">
        <v>0.82340211988107082</v>
      </c>
      <c r="N85" s="13">
        <v>0.79447034646165893</v>
      </c>
      <c r="O85" s="10"/>
      <c r="P85" s="10"/>
      <c r="Q85" s="10"/>
      <c r="R85" s="13">
        <v>273</v>
      </c>
      <c r="S85" s="13">
        <f>AVERAGE(K84:K$354)</f>
        <v>304.8167966689029</v>
      </c>
      <c r="T85" s="16">
        <f t="shared" si="6"/>
        <v>305.59761776588857</v>
      </c>
      <c r="U85" s="13">
        <v>273</v>
      </c>
      <c r="V85" s="13">
        <f>AVERAGE(L84:L$354)</f>
        <v>299.99631146524177</v>
      </c>
      <c r="W85" s="16">
        <f t="shared" si="7"/>
        <v>299.99734965990001</v>
      </c>
      <c r="X85" s="13">
        <v>273</v>
      </c>
      <c r="Y85" s="13">
        <f>AVERAGE(M84:M$354)</f>
        <v>1.6555389653069434</v>
      </c>
      <c r="Z85" s="16">
        <f t="shared" si="8"/>
        <v>1.6474627155985218</v>
      </c>
      <c r="AA85" s="13">
        <v>273</v>
      </c>
      <c r="AB85" s="13">
        <f>AVERAGE(N84:N$354)</f>
        <v>1.6260791103544447</v>
      </c>
      <c r="AC85" s="13">
        <f t="shared" si="9"/>
        <v>1.6153526301998227</v>
      </c>
      <c r="AD85" s="13"/>
      <c r="AE85" s="18"/>
      <c r="AF85" s="13"/>
      <c r="AG85" s="13"/>
      <c r="AH85" s="18"/>
      <c r="AI85" s="16"/>
    </row>
    <row r="86" spans="1:35" x14ac:dyDescent="0.25">
      <c r="A86" s="13">
        <v>263.10000000000002</v>
      </c>
      <c r="B86" s="13">
        <v>302.15795631517739</v>
      </c>
      <c r="C86" s="13">
        <v>296.96752367582599</v>
      </c>
      <c r="D86" s="13">
        <v>263.10000000000002</v>
      </c>
      <c r="E86" s="13">
        <v>0.57249479732255881</v>
      </c>
      <c r="F86" s="13"/>
      <c r="G86" s="13">
        <f t="shared" si="5"/>
        <v>263.6724947973226</v>
      </c>
      <c r="J86" s="13">
        <v>273.2</v>
      </c>
      <c r="K86" s="13">
        <v>318.72750090835149</v>
      </c>
      <c r="L86" s="13">
        <v>307.45828241272898</v>
      </c>
      <c r="M86" s="13">
        <v>0.82719513254043686</v>
      </c>
      <c r="N86" s="13">
        <v>0.79785740869511046</v>
      </c>
      <c r="O86" s="10"/>
      <c r="P86" s="10"/>
      <c r="Q86" s="10"/>
      <c r="R86" s="13">
        <v>273.10000000000002</v>
      </c>
      <c r="S86" s="13">
        <f>AVERAGE(K85:K$354)</f>
        <v>304.766612598488</v>
      </c>
      <c r="T86" s="16">
        <f t="shared" si="6"/>
        <v>305.57555780187249</v>
      </c>
      <c r="U86" s="13">
        <v>273.10000000000002</v>
      </c>
      <c r="V86" s="13">
        <f>AVERAGE(L85:L$354)</f>
        <v>299.96920637639238</v>
      </c>
      <c r="W86" s="16">
        <f t="shared" si="7"/>
        <v>299.9678576118647</v>
      </c>
      <c r="X86" s="13">
        <v>273.10000000000002</v>
      </c>
      <c r="Y86" s="13">
        <f>AVERAGE(M85:M$354)</f>
        <v>1.6586348615294846</v>
      </c>
      <c r="Z86" s="16">
        <f t="shared" si="8"/>
        <v>1.6513771108147921</v>
      </c>
      <c r="AA86" s="13">
        <v>273.10000000000002</v>
      </c>
      <c r="AB86" s="13">
        <f>AVERAGE(N85:N$354)</f>
        <v>1.6291715727612572</v>
      </c>
      <c r="AC86" s="13">
        <f t="shared" si="9"/>
        <v>1.6189375536903299</v>
      </c>
      <c r="AD86" s="13"/>
      <c r="AE86" s="18"/>
      <c r="AF86" s="13"/>
      <c r="AG86" s="13"/>
      <c r="AH86" s="18"/>
      <c r="AI86" s="16"/>
    </row>
    <row r="87" spans="1:35" x14ac:dyDescent="0.25">
      <c r="A87" s="13">
        <v>263.2</v>
      </c>
      <c r="B87" s="13">
        <v>302.30865086226828</v>
      </c>
      <c r="C87" s="13">
        <v>297.09213098115913</v>
      </c>
      <c r="D87" s="13">
        <v>263.2</v>
      </c>
      <c r="E87" s="13">
        <v>0.57423216029177448</v>
      </c>
      <c r="F87" s="13"/>
      <c r="G87" s="13">
        <f t="shared" si="5"/>
        <v>263.77423216029177</v>
      </c>
      <c r="J87" s="13">
        <v>273.3</v>
      </c>
      <c r="K87" s="13">
        <v>318.9085205349806</v>
      </c>
      <c r="L87" s="13">
        <v>307.52865560794766</v>
      </c>
      <c r="M87" s="13">
        <v>0.83102649586515309</v>
      </c>
      <c r="N87" s="13">
        <v>0.80127579851418684</v>
      </c>
      <c r="O87" s="10"/>
      <c r="P87" s="10"/>
      <c r="Q87" s="10"/>
      <c r="R87" s="13">
        <v>273.2</v>
      </c>
      <c r="S87" s="13">
        <f>AVERAGE(K86:K$354)</f>
        <v>304.71538503845665</v>
      </c>
      <c r="T87" s="16">
        <f t="shared" si="6"/>
        <v>305.55162479914725</v>
      </c>
      <c r="U87" s="13">
        <v>273.2</v>
      </c>
      <c r="V87" s="13">
        <f>AVERAGE(L86:L$354)</f>
        <v>299.94163110033696</v>
      </c>
      <c r="W87" s="16">
        <f t="shared" si="7"/>
        <v>299.93788304522013</v>
      </c>
      <c r="X87" s="13">
        <v>273.2</v>
      </c>
      <c r="Y87" s="13">
        <f>AVERAGE(M86:M$354)</f>
        <v>1.6617398159594041</v>
      </c>
      <c r="Z87" s="16">
        <f t="shared" si="8"/>
        <v>1.655308119043184</v>
      </c>
      <c r="AA87" s="13">
        <v>273.2</v>
      </c>
      <c r="AB87" s="13">
        <f>AVERAGE(N86:N$354)</f>
        <v>1.6322745512976873</v>
      </c>
      <c r="AC87" s="13">
        <f t="shared" si="9"/>
        <v>1.6225445821894482</v>
      </c>
      <c r="AD87" s="13"/>
      <c r="AE87" s="18"/>
      <c r="AF87" s="13"/>
      <c r="AG87" s="13"/>
      <c r="AH87" s="18"/>
      <c r="AI87" s="16"/>
    </row>
    <row r="88" spans="1:35" x14ac:dyDescent="0.25">
      <c r="A88" s="13">
        <v>263.3</v>
      </c>
      <c r="B88" s="13">
        <v>302.45946755540325</v>
      </c>
      <c r="C88" s="13">
        <v>297.21649644282371</v>
      </c>
      <c r="D88" s="13">
        <v>263.3</v>
      </c>
      <c r="E88" s="13">
        <v>0.57597816441670446</v>
      </c>
      <c r="F88" s="13"/>
      <c r="G88" s="13">
        <f t="shared" si="5"/>
        <v>263.87597816441672</v>
      </c>
      <c r="J88" s="13">
        <v>273.39999999999998</v>
      </c>
      <c r="K88" s="13">
        <v>319.08988616969975</v>
      </c>
      <c r="L88" s="13">
        <v>307.59806502163457</v>
      </c>
      <c r="M88" s="13">
        <v>0.83489668719259602</v>
      </c>
      <c r="N88" s="13">
        <v>0.80472586941074564</v>
      </c>
      <c r="O88" s="10"/>
      <c r="P88" s="10"/>
      <c r="Q88" s="10"/>
      <c r="R88" s="13">
        <v>273.3</v>
      </c>
      <c r="S88" s="13">
        <f>AVERAGE(K87:K$354)</f>
        <v>304.66310102401678</v>
      </c>
      <c r="T88" s="16">
        <f t="shared" si="6"/>
        <v>305.52576643880457</v>
      </c>
      <c r="U88" s="13">
        <v>273.3</v>
      </c>
      <c r="V88" s="13">
        <f>AVERAGE(L87:L$354)</f>
        <v>299.91358389394742</v>
      </c>
      <c r="W88" s="16">
        <f t="shared" si="7"/>
        <v>299.90742595996494</v>
      </c>
      <c r="X88" s="13">
        <v>273.3</v>
      </c>
      <c r="Y88" s="13">
        <f>AVERAGE(M87:M$354)</f>
        <v>1.6648537886587287</v>
      </c>
      <c r="Z88" s="16">
        <f t="shared" si="8"/>
        <v>1.6592547672553337</v>
      </c>
      <c r="AA88" s="13">
        <v>273.3</v>
      </c>
      <c r="AB88" s="13">
        <f>AVERAGE(N87:N$354)</f>
        <v>1.6353880480984431</v>
      </c>
      <c r="AC88" s="13">
        <f t="shared" si="9"/>
        <v>1.6261731747556496</v>
      </c>
      <c r="AD88" s="13"/>
      <c r="AE88" s="18"/>
      <c r="AF88" s="13"/>
      <c r="AG88" s="13"/>
      <c r="AH88" s="18"/>
      <c r="AI88" s="16"/>
    </row>
    <row r="89" spans="1:35" x14ac:dyDescent="0.25">
      <c r="A89" s="13">
        <v>263.39999999999998</v>
      </c>
      <c r="B89" s="13">
        <v>302.6104124354099</v>
      </c>
      <c r="C89" s="13">
        <v>297.34061682692641</v>
      </c>
      <c r="D89" s="13">
        <v>263.39999999999998</v>
      </c>
      <c r="E89" s="13">
        <v>0.57773293964429706</v>
      </c>
      <c r="F89" s="13"/>
      <c r="G89" s="13">
        <f t="shared" si="5"/>
        <v>263.97773293964428</v>
      </c>
      <c r="J89" s="13">
        <v>273.5</v>
      </c>
      <c r="K89" s="13">
        <v>319.27159904094134</v>
      </c>
      <c r="L89" s="13">
        <v>307.66650043605466</v>
      </c>
      <c r="M89" s="13">
        <v>0.83880618861865741</v>
      </c>
      <c r="N89" s="13">
        <v>0.80820797708914849</v>
      </c>
      <c r="O89" s="10"/>
      <c r="P89" s="10"/>
      <c r="Q89" s="10"/>
      <c r="R89" s="13">
        <v>273.39999999999998</v>
      </c>
      <c r="S89" s="13">
        <f>AVERAGE(K88:K$354)</f>
        <v>304.60974739288952</v>
      </c>
      <c r="T89" s="16">
        <f t="shared" si="6"/>
        <v>305.4979312736541</v>
      </c>
      <c r="U89" s="13">
        <v>273.39999999999998</v>
      </c>
      <c r="V89" s="13">
        <f>AVERAGE(L88:L$354)</f>
        <v>299.88506302610477</v>
      </c>
      <c r="W89" s="16">
        <f t="shared" si="7"/>
        <v>299.87648635610026</v>
      </c>
      <c r="X89" s="13">
        <v>273.39999999999998</v>
      </c>
      <c r="Y89" s="13">
        <f>AVERAGE(M88:M$354)</f>
        <v>1.6679767373208769</v>
      </c>
      <c r="Z89" s="16">
        <f t="shared" si="8"/>
        <v>1.6632160886583733</v>
      </c>
      <c r="AA89" s="13">
        <v>273.39999999999998</v>
      </c>
      <c r="AB89" s="13">
        <f>AVERAGE(N88:N$354)</f>
        <v>1.638512064014489</v>
      </c>
      <c r="AC89" s="13">
        <f t="shared" si="9"/>
        <v>1.6298227904446776</v>
      </c>
      <c r="AD89" s="13"/>
      <c r="AE89" s="18"/>
      <c r="AF89" s="13"/>
      <c r="AG89" s="13"/>
      <c r="AH89" s="18"/>
      <c r="AI89" s="16"/>
    </row>
    <row r="90" spans="1:35" x14ac:dyDescent="0.25">
      <c r="A90" s="13">
        <v>263.5</v>
      </c>
      <c r="B90" s="13">
        <v>302.76149161733258</v>
      </c>
      <c r="C90" s="13">
        <v>297.46448881290513</v>
      </c>
      <c r="D90" s="13">
        <v>263.5</v>
      </c>
      <c r="E90" s="13">
        <v>0.57949661923409923</v>
      </c>
      <c r="F90" s="13"/>
      <c r="G90" s="13">
        <f t="shared" si="5"/>
        <v>264.07949661923408</v>
      </c>
      <c r="J90" s="13">
        <v>273.60000000000002</v>
      </c>
      <c r="K90" s="13">
        <v>319.45366057541065</v>
      </c>
      <c r="L90" s="13">
        <v>307.73395161712267</v>
      </c>
      <c r="M90" s="13">
        <v>0.84275548708880743</v>
      </c>
      <c r="N90" s="13">
        <v>0.81172247948734744</v>
      </c>
      <c r="O90" s="10"/>
      <c r="P90" s="10"/>
      <c r="Q90" s="10"/>
      <c r="R90" s="13">
        <v>273.5</v>
      </c>
      <c r="S90" s="13">
        <f>AVERAGE(K89:K$354)</f>
        <v>304.55531078094674</v>
      </c>
      <c r="T90" s="16">
        <f t="shared" si="6"/>
        <v>305.46806873194873</v>
      </c>
      <c r="U90" s="13">
        <v>273.5</v>
      </c>
      <c r="V90" s="13">
        <f>AVERAGE(L89:L$354)</f>
        <v>299.85606677800121</v>
      </c>
      <c r="W90" s="16">
        <f t="shared" si="7"/>
        <v>299.84506423362518</v>
      </c>
      <c r="X90" s="13">
        <v>273.5</v>
      </c>
      <c r="Y90" s="13">
        <f>AVERAGE(M89:M$354)</f>
        <v>1.6711086172085772</v>
      </c>
      <c r="Z90" s="16">
        <f t="shared" si="8"/>
        <v>1.6671911227385863</v>
      </c>
      <c r="AA90" s="13">
        <v>273.5</v>
      </c>
      <c r="AB90" s="13">
        <f>AVERAGE(N89:N$354)</f>
        <v>1.6416465985806685</v>
      </c>
      <c r="AC90" s="13">
        <f t="shared" si="9"/>
        <v>1.6334928883136399</v>
      </c>
      <c r="AD90" s="13"/>
      <c r="AE90" s="18"/>
      <c r="AF90" s="13"/>
      <c r="AG90" s="13"/>
      <c r="AH90" s="18"/>
      <c r="AI90" s="16"/>
    </row>
    <row r="91" spans="1:35" x14ac:dyDescent="0.25">
      <c r="A91" s="13">
        <v>263.60000000000002</v>
      </c>
      <c r="B91" s="13">
        <v>302.91271127354202</v>
      </c>
      <c r="C91" s="13">
        <v>297.5881089940554</v>
      </c>
      <c r="D91" s="13">
        <v>263.60000000000002</v>
      </c>
      <c r="E91" s="13">
        <v>0.58126933980157258</v>
      </c>
      <c r="F91" s="13"/>
      <c r="G91" s="13">
        <f t="shared" si="5"/>
        <v>264.18126933980159</v>
      </c>
      <c r="J91" s="13">
        <v>273.7</v>
      </c>
      <c r="K91" s="13">
        <v>319.6360724112879</v>
      </c>
      <c r="L91" s="13">
        <v>307.80040831647113</v>
      </c>
      <c r="M91" s="13">
        <v>0.84674507449313141</v>
      </c>
      <c r="N91" s="13">
        <v>0.81526973679930026</v>
      </c>
      <c r="O91" s="10"/>
      <c r="P91" s="10"/>
      <c r="Q91" s="10"/>
      <c r="R91" s="13">
        <v>273.60000000000002</v>
      </c>
      <c r="S91" s="13">
        <f>AVERAGE(K90:K$354)</f>
        <v>304.49977761770145</v>
      </c>
      <c r="T91" s="16">
        <f t="shared" si="6"/>
        <v>305.43612911459059</v>
      </c>
      <c r="U91" s="13">
        <v>273.60000000000002</v>
      </c>
      <c r="V91" s="13">
        <f>AVERAGE(L90:L$354)</f>
        <v>299.8265934434425</v>
      </c>
      <c r="W91" s="16">
        <f t="shared" si="7"/>
        <v>299.81315959253993</v>
      </c>
      <c r="X91" s="13">
        <v>273.60000000000002</v>
      </c>
      <c r="Y91" s="13">
        <f>AVERAGE(M90:M$354)</f>
        <v>1.6742493810900485</v>
      </c>
      <c r="Z91" s="16">
        <f t="shared" si="8"/>
        <v>1.6711789152104757</v>
      </c>
      <c r="AA91" s="13">
        <v>273.60000000000002</v>
      </c>
      <c r="AB91" s="13">
        <f>AVERAGE(N90:N$354)</f>
        <v>1.6447916499825235</v>
      </c>
      <c r="AC91" s="13">
        <f t="shared" si="9"/>
        <v>1.6371829274160064</v>
      </c>
      <c r="AD91" s="13"/>
      <c r="AE91" s="18"/>
      <c r="AF91" s="13"/>
      <c r="AG91" s="13"/>
      <c r="AH91" s="18"/>
      <c r="AI91" s="16"/>
    </row>
    <row r="92" spans="1:35" x14ac:dyDescent="0.25">
      <c r="A92" s="13">
        <v>263.7</v>
      </c>
      <c r="B92" s="13">
        <v>303.06407761775358</v>
      </c>
      <c r="C92" s="13">
        <v>297.71147387803592</v>
      </c>
      <c r="D92" s="13">
        <v>263.7</v>
      </c>
      <c r="E92" s="13">
        <v>0.58305124135604047</v>
      </c>
      <c r="F92" s="13"/>
      <c r="G92" s="13">
        <f t="shared" si="5"/>
        <v>264.28305124135602</v>
      </c>
      <c r="J92" s="13">
        <v>273.8</v>
      </c>
      <c r="K92" s="13">
        <v>319.81883641189751</v>
      </c>
      <c r="L92" s="13">
        <v>307.86586027353229</v>
      </c>
      <c r="M92" s="13">
        <v>0.85077544776552216</v>
      </c>
      <c r="N92" s="13">
        <v>0.8188501114991501</v>
      </c>
      <c r="O92" s="10"/>
      <c r="P92" s="10"/>
      <c r="Q92" s="10"/>
      <c r="R92" s="13">
        <v>273.7</v>
      </c>
      <c r="S92" s="13">
        <f>AVERAGE(K91:K$354)</f>
        <v>304.44313412164945</v>
      </c>
      <c r="T92" s="16">
        <f t="shared" si="6"/>
        <v>305.40206359885633</v>
      </c>
      <c r="U92" s="13">
        <v>273.7</v>
      </c>
      <c r="V92" s="13">
        <f>AVERAGE(L91:L$354)</f>
        <v>299.79664132914826</v>
      </c>
      <c r="W92" s="16">
        <f t="shared" si="7"/>
        <v>299.7807724328452</v>
      </c>
      <c r="X92" s="13">
        <v>273.7</v>
      </c>
      <c r="Y92" s="13">
        <f>AVERAGE(M91:M$354)</f>
        <v>1.6773989791733863</v>
      </c>
      <c r="Z92" s="16">
        <f t="shared" si="8"/>
        <v>1.675178518082248</v>
      </c>
      <c r="AA92" s="13">
        <v>273.7</v>
      </c>
      <c r="AB92" s="13">
        <f>AVERAGE(N91:N$354)</f>
        <v>1.647947215022278</v>
      </c>
      <c r="AC92" s="13">
        <f t="shared" si="9"/>
        <v>1.6408923668093394</v>
      </c>
      <c r="AD92" s="13"/>
      <c r="AE92" s="18"/>
      <c r="AF92" s="13"/>
      <c r="AG92" s="13"/>
      <c r="AH92" s="18"/>
      <c r="AI92" s="16"/>
    </row>
    <row r="93" spans="1:35" x14ac:dyDescent="0.25">
      <c r="A93" s="13">
        <v>263.8</v>
      </c>
      <c r="B93" s="13">
        <v>303.21559688993773</v>
      </c>
      <c r="C93" s="13">
        <v>297.83457988735267</v>
      </c>
      <c r="D93" s="13">
        <v>263.8</v>
      </c>
      <c r="E93" s="13">
        <v>0.5848424673336331</v>
      </c>
      <c r="F93" s="13"/>
      <c r="G93" s="13">
        <f t="shared" si="5"/>
        <v>264.38484246733367</v>
      </c>
      <c r="J93" s="13">
        <v>273.89999999999998</v>
      </c>
      <c r="K93" s="13">
        <v>320.00195467985753</v>
      </c>
      <c r="L93" s="13">
        <v>307.93029721763128</v>
      </c>
      <c r="M93" s="13">
        <v>0.85484710898715799</v>
      </c>
      <c r="N93" s="13">
        <v>0.82246396836698366</v>
      </c>
      <c r="O93" s="10"/>
      <c r="P93" s="10"/>
      <c r="Q93" s="10"/>
      <c r="R93" s="13">
        <v>273.8</v>
      </c>
      <c r="S93" s="13">
        <f>AVERAGE(K92:K$354)</f>
        <v>304.38536629545308</v>
      </c>
      <c r="T93" s="16">
        <f t="shared" si="6"/>
        <v>305.36582424212247</v>
      </c>
      <c r="U93" s="13">
        <v>273.8</v>
      </c>
      <c r="V93" s="13">
        <f>AVERAGE(L92:L$354)</f>
        <v>299.76620875505199</v>
      </c>
      <c r="W93" s="16">
        <f t="shared" si="7"/>
        <v>299.74790275453984</v>
      </c>
      <c r="X93" s="13">
        <v>273.8</v>
      </c>
      <c r="Y93" s="13">
        <f>AVERAGE(M92:M$354)</f>
        <v>1.6805573590390908</v>
      </c>
      <c r="Z93" s="16">
        <f t="shared" si="8"/>
        <v>1.6791889895903296</v>
      </c>
      <c r="AA93" s="13">
        <v>273.8</v>
      </c>
      <c r="AB93" s="13">
        <f>AVERAGE(N92:N$354)</f>
        <v>1.6511132890839622</v>
      </c>
      <c r="AC93" s="13">
        <f t="shared" si="9"/>
        <v>1.6446206655512015</v>
      </c>
      <c r="AD93" s="13"/>
      <c r="AE93" s="18"/>
      <c r="AF93" s="13"/>
      <c r="AG93" s="13"/>
      <c r="AH93" s="18"/>
      <c r="AI93" s="16"/>
    </row>
    <row r="94" spans="1:35" x14ac:dyDescent="0.25">
      <c r="A94" s="13">
        <v>263.89999999999998</v>
      </c>
      <c r="B94" s="13">
        <v>303.36727534210314</v>
      </c>
      <c r="C94" s="13">
        <v>297.95742335982038</v>
      </c>
      <c r="D94" s="13">
        <v>263.89999999999998</v>
      </c>
      <c r="E94" s="13">
        <v>0.58664316462553323</v>
      </c>
      <c r="F94" s="13"/>
      <c r="G94" s="13">
        <f t="shared" si="5"/>
        <v>264.48664316462549</v>
      </c>
      <c r="J94" s="13">
        <v>274</v>
      </c>
      <c r="K94" s="13">
        <v>320.18542957172514</v>
      </c>
      <c r="L94" s="13">
        <v>307.9937088700903</v>
      </c>
      <c r="M94" s="13">
        <v>0.85896056549443189</v>
      </c>
      <c r="N94" s="13">
        <v>0.82611167451622958</v>
      </c>
      <c r="O94" s="10"/>
      <c r="P94" s="10"/>
      <c r="Q94" s="10"/>
      <c r="R94" s="13">
        <v>273.89999999999998</v>
      </c>
      <c r="S94" s="13">
        <f>AVERAGE(K93:K$354)</f>
        <v>304.32645992096292</v>
      </c>
      <c r="T94" s="16">
        <f t="shared" si="6"/>
        <v>305.32736396696419</v>
      </c>
      <c r="U94" s="13">
        <v>273.89999999999998</v>
      </c>
      <c r="V94" s="13">
        <f>AVERAGE(L93:L$354)</f>
        <v>299.73529405459965</v>
      </c>
      <c r="W94" s="16">
        <f t="shared" si="7"/>
        <v>299.71455055762499</v>
      </c>
      <c r="X94" s="13">
        <v>273.89999999999998</v>
      </c>
      <c r="Y94" s="13">
        <f>AVERAGE(M93:M$354)</f>
        <v>1.6837244655706691</v>
      </c>
      <c r="Z94" s="16">
        <f t="shared" si="8"/>
        <v>1.6832093942721258</v>
      </c>
      <c r="AA94" s="13">
        <v>273.89999999999998</v>
      </c>
      <c r="AB94" s="13">
        <f>AVERAGE(N93:N$354)</f>
        <v>1.6542898660976446</v>
      </c>
      <c r="AC94" s="13">
        <f t="shared" si="9"/>
        <v>1.6483672826964266</v>
      </c>
      <c r="AD94" s="13"/>
      <c r="AE94" s="18"/>
      <c r="AF94" s="13"/>
      <c r="AG94" s="13"/>
      <c r="AH94" s="18"/>
      <c r="AI94" s="16"/>
    </row>
    <row r="95" spans="1:35" x14ac:dyDescent="0.25">
      <c r="A95" s="13">
        <v>264</v>
      </c>
      <c r="B95" s="13">
        <v>303.51911922493025</v>
      </c>
      <c r="C95" s="13">
        <v>298.08000054900054</v>
      </c>
      <c r="D95" s="13">
        <v>264</v>
      </c>
      <c r="E95" s="13">
        <v>0.58845348360178962</v>
      </c>
      <c r="F95" s="13"/>
      <c r="G95" s="13">
        <f t="shared" si="5"/>
        <v>264.58845348360177</v>
      </c>
      <c r="J95" s="13">
        <v>274.10000000000002</v>
      </c>
      <c r="K95" s="13">
        <v>320.36926371315269</v>
      </c>
      <c r="L95" s="13">
        <v>308.05608494634163</v>
      </c>
      <c r="M95" s="13">
        <v>0.86311632999154286</v>
      </c>
      <c r="N95" s="13">
        <v>0.82979359942292896</v>
      </c>
      <c r="O95" s="10"/>
      <c r="P95" s="10"/>
      <c r="Q95" s="10"/>
      <c r="R95" s="13">
        <v>274</v>
      </c>
      <c r="S95" s="13">
        <f>AVERAGE(K94:K$354)</f>
        <v>304.26640055407057</v>
      </c>
      <c r="T95" s="16">
        <f t="shared" si="6"/>
        <v>305.28663657419384</v>
      </c>
      <c r="U95" s="13">
        <v>274</v>
      </c>
      <c r="V95" s="13">
        <f>AVERAGE(L94:L$354)</f>
        <v>299.70389557504785</v>
      </c>
      <c r="W95" s="16">
        <f t="shared" si="7"/>
        <v>299.68071584209974</v>
      </c>
      <c r="X95" s="13">
        <v>274</v>
      </c>
      <c r="Y95" s="13">
        <f>AVERAGE(M94:M$354)</f>
        <v>1.6869002408832501</v>
      </c>
      <c r="Z95" s="16">
        <f t="shared" si="8"/>
        <v>1.6872388028568821</v>
      </c>
      <c r="AA95" s="13">
        <v>274</v>
      </c>
      <c r="AB95" s="13">
        <f>AVERAGE(N94:N$354)</f>
        <v>1.6574769385027426</v>
      </c>
      <c r="AC95" s="13">
        <f t="shared" si="9"/>
        <v>1.6521316772998489</v>
      </c>
      <c r="AD95" s="13"/>
      <c r="AE95" s="18"/>
      <c r="AF95" s="13"/>
      <c r="AG95" s="13"/>
      <c r="AH95" s="18"/>
      <c r="AI95" s="16"/>
    </row>
    <row r="96" spans="1:35" x14ac:dyDescent="0.25">
      <c r="A96" s="13">
        <v>264.10000000000002</v>
      </c>
      <c r="B96" s="13">
        <v>303.67113477523253</v>
      </c>
      <c r="C96" s="13">
        <v>298.20230762461483</v>
      </c>
      <c r="D96" s="13">
        <v>264.10000000000002</v>
      </c>
      <c r="E96" s="13">
        <v>0.59027357813107606</v>
      </c>
      <c r="F96" s="13"/>
      <c r="G96" s="13">
        <f t="shared" si="5"/>
        <v>264.6902735781311</v>
      </c>
      <c r="J96" s="13">
        <v>274.2</v>
      </c>
      <c r="K96" s="13">
        <v>320.55346001456974</v>
      </c>
      <c r="L96" s="13">
        <v>308.1174151580488</v>
      </c>
      <c r="M96" s="13">
        <v>0.86731492066784399</v>
      </c>
      <c r="N96" s="13">
        <v>0.8335101149566928</v>
      </c>
      <c r="O96" s="10"/>
      <c r="P96" s="10"/>
      <c r="Q96" s="10"/>
      <c r="R96" s="13">
        <v>274.10000000000002</v>
      </c>
      <c r="S96" s="13">
        <f>AVERAGE(K95:K$354)</f>
        <v>304.20517351938724</v>
      </c>
      <c r="T96" s="16">
        <f t="shared" si="6"/>
        <v>305.24359674938023</v>
      </c>
      <c r="U96" s="13">
        <v>274.10000000000002</v>
      </c>
      <c r="V96" s="13">
        <f>AVERAGE(L95:L$354)</f>
        <v>299.67201167775926</v>
      </c>
      <c r="W96" s="16">
        <f t="shared" si="7"/>
        <v>299.64639860796478</v>
      </c>
      <c r="X96" s="13">
        <v>274.10000000000002</v>
      </c>
      <c r="Y96" s="13">
        <f>AVERAGE(M95:M$354)</f>
        <v>1.69008462425013</v>
      </c>
      <c r="Z96" s="16">
        <f t="shared" si="8"/>
        <v>1.6912762923748232</v>
      </c>
      <c r="AA96" s="13">
        <v>274.10000000000002</v>
      </c>
      <c r="AB96" s="13">
        <f>AVERAGE(N95:N$354)</f>
        <v>1.6606744972103835</v>
      </c>
      <c r="AC96" s="13">
        <f t="shared" si="9"/>
        <v>1.6559133084213045</v>
      </c>
      <c r="AD96" s="13"/>
      <c r="AE96" s="18"/>
      <c r="AF96" s="13"/>
      <c r="AG96" s="13"/>
      <c r="AH96" s="18"/>
      <c r="AI96" s="16"/>
    </row>
    <row r="97" spans="1:35" x14ac:dyDescent="0.25">
      <c r="A97" s="13">
        <v>264.2</v>
      </c>
      <c r="B97" s="13">
        <v>303.82332820422027</v>
      </c>
      <c r="C97" s="13">
        <v>298.32434067293354</v>
      </c>
      <c r="D97" s="13">
        <v>264.2</v>
      </c>
      <c r="E97" s="13">
        <v>0.5921036055966048</v>
      </c>
      <c r="F97" s="13"/>
      <c r="G97" s="13">
        <f t="shared" si="5"/>
        <v>264.79210360559659</v>
      </c>
      <c r="J97" s="13">
        <v>274.3</v>
      </c>
      <c r="K97" s="13">
        <v>320.73802168740639</v>
      </c>
      <c r="L97" s="13">
        <v>308.17768921523452</v>
      </c>
      <c r="M97" s="13">
        <v>0.8715568613202328</v>
      </c>
      <c r="N97" s="13">
        <v>0.83726159541369982</v>
      </c>
      <c r="O97" s="10"/>
      <c r="P97" s="10"/>
      <c r="Q97" s="10"/>
      <c r="R97" s="13">
        <v>274.2</v>
      </c>
      <c r="S97" s="13">
        <f>AVERAGE(K96:K$354)</f>
        <v>304.14276390473958</v>
      </c>
      <c r="T97" s="16">
        <f t="shared" si="6"/>
        <v>305.1982000367716</v>
      </c>
      <c r="U97" s="13">
        <v>274.2</v>
      </c>
      <c r="V97" s="13">
        <f>AVERAGE(L96:L$354)</f>
        <v>299.63964073849831</v>
      </c>
      <c r="W97" s="16">
        <f t="shared" si="7"/>
        <v>299.61159885521965</v>
      </c>
      <c r="X97" s="13">
        <v>274.2</v>
      </c>
      <c r="Y97" s="13">
        <f>AVERAGE(M96:M$354)</f>
        <v>1.6932775520271901</v>
      </c>
      <c r="Z97" s="16">
        <f t="shared" si="8"/>
        <v>1.6953209461062215</v>
      </c>
      <c r="AA97" s="13">
        <v>274.2</v>
      </c>
      <c r="AB97" s="13">
        <f>AVERAGE(N96:N$354)</f>
        <v>1.6638825315647752</v>
      </c>
      <c r="AC97" s="13">
        <f t="shared" si="9"/>
        <v>1.6597116351142631</v>
      </c>
      <c r="AD97" s="13"/>
      <c r="AE97" s="18"/>
      <c r="AF97" s="13"/>
      <c r="AG97" s="13"/>
      <c r="AH97" s="18"/>
      <c r="AI97" s="16"/>
    </row>
    <row r="98" spans="1:35" x14ac:dyDescent="0.25">
      <c r="A98" s="13">
        <v>264.3</v>
      </c>
      <c r="B98" s="13">
        <v>303.97570568654032</v>
      </c>
      <c r="C98" s="13">
        <v>298.44609569713924</v>
      </c>
      <c r="D98" s="13">
        <v>264.3</v>
      </c>
      <c r="E98" s="13">
        <v>0.59394372690852515</v>
      </c>
      <c r="F98" s="13"/>
      <c r="G98" s="13">
        <f t="shared" si="5"/>
        <v>264.89394372690856</v>
      </c>
      <c r="J98" s="13">
        <v>274.39999999999998</v>
      </c>
      <c r="K98" s="13">
        <v>320.92295226087373</v>
      </c>
      <c r="L98" s="13">
        <v>308.23689682841359</v>
      </c>
      <c r="M98" s="13">
        <v>0.87584268148069744</v>
      </c>
      <c r="N98" s="13">
        <v>0.84104841755135773</v>
      </c>
      <c r="O98" s="10"/>
      <c r="P98" s="10"/>
      <c r="Q98" s="10"/>
      <c r="R98" s="13">
        <v>274.3</v>
      </c>
      <c r="S98" s="13">
        <f>AVERAGE(K97:K$354)</f>
        <v>304.07915655547663</v>
      </c>
      <c r="T98" s="16">
        <f t="shared" si="6"/>
        <v>305.15040286444128</v>
      </c>
      <c r="U98" s="13">
        <v>274.3</v>
      </c>
      <c r="V98" s="13">
        <f>AVERAGE(L97:L$354)</f>
        <v>299.6067811477248</v>
      </c>
      <c r="W98" s="16">
        <f t="shared" si="7"/>
        <v>299.57631658386481</v>
      </c>
      <c r="X98" s="13">
        <v>274.3</v>
      </c>
      <c r="Y98" s="13">
        <f>AVERAGE(M97:M$354)</f>
        <v>1.6964789575750945</v>
      </c>
      <c r="Z98" s="16">
        <f t="shared" si="8"/>
        <v>1.6993718535741209</v>
      </c>
      <c r="AA98" s="13">
        <v>274.3</v>
      </c>
      <c r="AB98" s="13">
        <f>AVERAGE(N97:N$354)</f>
        <v>1.667101029303566</v>
      </c>
      <c r="AC98" s="13">
        <f t="shared" si="9"/>
        <v>1.6635261164358326</v>
      </c>
      <c r="AD98" s="13"/>
      <c r="AE98" s="18"/>
      <c r="AF98" s="13"/>
      <c r="AG98" s="13"/>
      <c r="AH98" s="18"/>
      <c r="AI98" s="16"/>
    </row>
    <row r="99" spans="1:35" x14ac:dyDescent="0.25">
      <c r="A99" s="13">
        <v>264.39999999999998</v>
      </c>
      <c r="B99" s="13">
        <v>304.128273350065</v>
      </c>
      <c r="C99" s="13">
        <v>298.56756861766394</v>
      </c>
      <c r="D99" s="13">
        <v>264.39999999999998</v>
      </c>
      <c r="E99" s="13">
        <v>0.59579410651305664</v>
      </c>
      <c r="F99" s="13"/>
      <c r="G99" s="13">
        <f t="shared" si="5"/>
        <v>264.99579410651302</v>
      </c>
      <c r="J99" s="13">
        <v>274.5</v>
      </c>
      <c r="K99" s="13">
        <v>321.10825559931675</v>
      </c>
      <c r="L99" s="13">
        <v>308.2950277107301</v>
      </c>
      <c r="M99" s="13">
        <v>0.88017291654921759</v>
      </c>
      <c r="N99" s="13">
        <v>0.8448709606252478</v>
      </c>
      <c r="O99" s="10"/>
      <c r="P99" s="10"/>
      <c r="Q99" s="10"/>
      <c r="R99" s="13">
        <v>274.39999999999998</v>
      </c>
      <c r="S99" s="13">
        <f>AVERAGE(K98:K$354)</f>
        <v>304.01433606858205</v>
      </c>
      <c r="T99" s="16">
        <f t="shared" si="6"/>
        <v>305.10016253497452</v>
      </c>
      <c r="U99" s="13">
        <v>274.39999999999998</v>
      </c>
      <c r="V99" s="13">
        <f>AVERAGE(L98:L$354)</f>
        <v>299.57343131088624</v>
      </c>
      <c r="W99" s="16">
        <f t="shared" si="7"/>
        <v>299.54055179389979</v>
      </c>
      <c r="X99" s="13">
        <v>274.39999999999998</v>
      </c>
      <c r="Y99" s="13">
        <f>AVERAGE(M98:M$354)</f>
        <v>1.6996887711791993</v>
      </c>
      <c r="Z99" s="16">
        <f t="shared" si="8"/>
        <v>1.7034281105588889</v>
      </c>
      <c r="AA99" s="13">
        <v>274.39999999999998</v>
      </c>
      <c r="AB99" s="13">
        <f>AVERAGE(N98:N$354)</f>
        <v>1.6703299765171451</v>
      </c>
      <c r="AC99" s="13">
        <f t="shared" si="9"/>
        <v>1.6673562114408469</v>
      </c>
      <c r="AD99" s="13"/>
      <c r="AE99" s="18"/>
      <c r="AF99" s="13"/>
      <c r="AG99" s="13"/>
      <c r="AH99" s="18"/>
      <c r="AI99" s="16"/>
    </row>
    <row r="100" spans="1:35" x14ac:dyDescent="0.25">
      <c r="A100" s="13">
        <v>264.5</v>
      </c>
      <c r="B100" s="13">
        <v>304.28103726640234</v>
      </c>
      <c r="C100" s="13">
        <v>298.68875527250123</v>
      </c>
      <c r="D100" s="13">
        <v>264.5</v>
      </c>
      <c r="E100" s="13">
        <v>0.59765491239859925</v>
      </c>
      <c r="F100" s="13"/>
      <c r="G100" s="13">
        <f t="shared" si="5"/>
        <v>265.09765491239858</v>
      </c>
      <c r="J100" s="13">
        <v>274.60000000000002</v>
      </c>
      <c r="K100" s="13">
        <v>321.29393592015623</v>
      </c>
      <c r="L100" s="13">
        <v>308.35207158009774</v>
      </c>
      <c r="M100" s="13">
        <v>0.88454810793227312</v>
      </c>
      <c r="N100" s="13">
        <v>0.84872960642793627</v>
      </c>
      <c r="O100" s="10"/>
      <c r="P100" s="10"/>
      <c r="Q100" s="10"/>
      <c r="R100" s="13">
        <v>274.5</v>
      </c>
      <c r="S100" s="13">
        <f>AVERAGE(K99:K$354)</f>
        <v>303.94828678658092</v>
      </c>
      <c r="T100" s="16">
        <f t="shared" si="6"/>
        <v>305.04743722453713</v>
      </c>
      <c r="U100" s="13">
        <v>274.5</v>
      </c>
      <c r="V100" s="13">
        <f>AVERAGE(L99:L$354)</f>
        <v>299.53958964870839</v>
      </c>
      <c r="W100" s="16">
        <f t="shared" si="7"/>
        <v>299.50430448532484</v>
      </c>
      <c r="X100" s="13">
        <v>274.5</v>
      </c>
      <c r="Y100" s="13">
        <f>AVERAGE(M99:M$354)</f>
        <v>1.7029069199670839</v>
      </c>
      <c r="Z100" s="16">
        <f t="shared" si="8"/>
        <v>1.7074888191564241</v>
      </c>
      <c r="AA100" s="13">
        <v>274.5</v>
      </c>
      <c r="AB100" s="13">
        <f>AVERAGE(N99:N$354)</f>
        <v>1.6735693576068555</v>
      </c>
      <c r="AC100" s="13">
        <f t="shared" si="9"/>
        <v>1.671201379187778</v>
      </c>
      <c r="AD100" s="13"/>
      <c r="AE100" s="18"/>
      <c r="AF100" s="13"/>
      <c r="AG100" s="13"/>
      <c r="AH100" s="18"/>
      <c r="AI100" s="16"/>
    </row>
    <row r="101" spans="1:35" x14ac:dyDescent="0.25">
      <c r="A101" s="13">
        <v>264.60000000000002</v>
      </c>
      <c r="B101" s="13">
        <v>304.43400344209925</v>
      </c>
      <c r="C101" s="13">
        <v>298.80965141749238</v>
      </c>
      <c r="D101" s="13">
        <v>264.60000000000002</v>
      </c>
      <c r="E101" s="13">
        <v>0.599526316099106</v>
      </c>
      <c r="F101" s="13"/>
      <c r="G101" s="13">
        <f t="shared" si="5"/>
        <v>265.19952631609914</v>
      </c>
      <c r="J101" s="13">
        <v>274.7</v>
      </c>
      <c r="K101" s="13">
        <v>321.47999781243465</v>
      </c>
      <c r="L101" s="13">
        <v>308.40801816134149</v>
      </c>
      <c r="M101" s="13">
        <v>0.88896880318711768</v>
      </c>
      <c r="N101" s="13">
        <v>0.85262473932991789</v>
      </c>
      <c r="O101" s="10"/>
      <c r="P101" s="10"/>
      <c r="Q101" s="10"/>
      <c r="R101" s="13">
        <v>274.60000000000002</v>
      </c>
      <c r="S101" s="13">
        <f>AVERAGE(K100:K$354)</f>
        <v>303.88099279123679</v>
      </c>
      <c r="T101" s="16">
        <f t="shared" si="6"/>
        <v>304.99218598753214</v>
      </c>
      <c r="U101" s="13">
        <v>274.60000000000002</v>
      </c>
      <c r="V101" s="13">
        <f>AVERAGE(L100:L$354)</f>
        <v>299.50525459748479</v>
      </c>
      <c r="W101" s="16">
        <f t="shared" si="7"/>
        <v>299.46757465813971</v>
      </c>
      <c r="X101" s="13">
        <v>274.60000000000002</v>
      </c>
      <c r="Y101" s="13">
        <f>AVERAGE(M100:M$354)</f>
        <v>1.7061333278236246</v>
      </c>
      <c r="Z101" s="16">
        <f t="shared" si="8"/>
        <v>1.7115530876399134</v>
      </c>
      <c r="AA101" s="13">
        <v>274.60000000000002</v>
      </c>
      <c r="AB101" s="13">
        <f>AVERAGE(N100:N$354)</f>
        <v>1.6768191552420775</v>
      </c>
      <c r="AC101" s="13">
        <f t="shared" si="9"/>
        <v>1.6750610787319147</v>
      </c>
      <c r="AD101" s="13"/>
      <c r="AE101" s="18"/>
      <c r="AF101" s="13"/>
      <c r="AG101" s="13"/>
      <c r="AH101" s="18"/>
      <c r="AI101" s="16"/>
    </row>
    <row r="102" spans="1:35" x14ac:dyDescent="0.25">
      <c r="A102" s="13">
        <v>264.7</v>
      </c>
      <c r="B102" s="13">
        <v>304.58717781050933</v>
      </c>
      <c r="C102" s="13">
        <v>298.93025272658696</v>
      </c>
      <c r="D102" s="13">
        <v>264.7</v>
      </c>
      <c r="E102" s="13">
        <v>0.60140849269492469</v>
      </c>
      <c r="F102" s="13"/>
      <c r="G102" s="13">
        <f t="shared" si="5"/>
        <v>265.30140849269492</v>
      </c>
      <c r="J102" s="13">
        <v>274.8</v>
      </c>
      <c r="K102" s="13">
        <v>321.66644625598315</v>
      </c>
      <c r="L102" s="13">
        <v>308.46285718833985</v>
      </c>
      <c r="M102" s="13">
        <v>0.89343555617204351</v>
      </c>
      <c r="N102" s="13">
        <v>0.85655674632277734</v>
      </c>
      <c r="O102" s="10"/>
      <c r="P102" s="10"/>
      <c r="Q102" s="10"/>
      <c r="R102" s="13">
        <v>274.7</v>
      </c>
      <c r="S102" s="13">
        <f>AVERAGE(K101:K$354)</f>
        <v>303.81243789702847</v>
      </c>
      <c r="T102" s="16">
        <f t="shared" si="6"/>
        <v>304.93436874542385</v>
      </c>
      <c r="U102" s="13">
        <v>274.7</v>
      </c>
      <c r="V102" s="13">
        <f>AVERAGE(L101:L$354)</f>
        <v>299.47042460936422</v>
      </c>
      <c r="W102" s="16">
        <f t="shared" si="7"/>
        <v>299.43036231234464</v>
      </c>
      <c r="X102" s="13">
        <v>274.7</v>
      </c>
      <c r="Y102" s="13">
        <f>AVERAGE(M101:M$354)</f>
        <v>1.7093679153035117</v>
      </c>
      <c r="Z102" s="16">
        <f t="shared" si="8"/>
        <v>1.7156200305616949</v>
      </c>
      <c r="AA102" s="13">
        <v>274.7</v>
      </c>
      <c r="AB102" s="13">
        <f>AVERAGE(N101:N$354)</f>
        <v>1.6800793503161491</v>
      </c>
      <c r="AC102" s="13">
        <f t="shared" si="9"/>
        <v>1.6789347691285457</v>
      </c>
      <c r="AD102" s="13"/>
      <c r="AE102" s="18"/>
      <c r="AF102" s="13"/>
      <c r="AG102" s="13"/>
      <c r="AH102" s="18"/>
      <c r="AI102" s="16"/>
    </row>
    <row r="103" spans="1:35" x14ac:dyDescent="0.25">
      <c r="A103" s="13">
        <v>264.8</v>
      </c>
      <c r="B103" s="13">
        <v>304.74056622429657</v>
      </c>
      <c r="C103" s="13">
        <v>299.05055479207812</v>
      </c>
      <c r="D103" s="13">
        <v>264.8</v>
      </c>
      <c r="E103" s="13">
        <v>0.60330162081133432</v>
      </c>
      <c r="F103" s="13"/>
      <c r="G103" s="13">
        <f t="shared" si="5"/>
        <v>265.40330162081136</v>
      </c>
      <c r="J103" s="13">
        <v>274.89999999999998</v>
      </c>
      <c r="K103" s="13">
        <v>321.85328664122471</v>
      </c>
      <c r="L103" s="13">
        <v>308.51657840616679</v>
      </c>
      <c r="M103" s="13">
        <v>0.89794892720284569</v>
      </c>
      <c r="N103" s="13">
        <v>0.86052601706461118</v>
      </c>
      <c r="O103" s="10"/>
      <c r="P103" s="10"/>
      <c r="Q103" s="10"/>
      <c r="R103" s="13">
        <v>274.8</v>
      </c>
      <c r="S103" s="13">
        <f>AVERAGE(K102:K$354)</f>
        <v>303.7426056443984</v>
      </c>
      <c r="T103" s="16">
        <f t="shared" si="6"/>
        <v>304.87394630350173</v>
      </c>
      <c r="U103" s="13">
        <v>274.8</v>
      </c>
      <c r="V103" s="13">
        <f>AVERAGE(L102:L$354)</f>
        <v>299.43509815263707</v>
      </c>
      <c r="W103" s="16">
        <f t="shared" si="7"/>
        <v>299.39266744793986</v>
      </c>
      <c r="X103" s="13">
        <v>274.8</v>
      </c>
      <c r="Y103" s="13">
        <f>AVERAGE(M102:M$354)</f>
        <v>1.7126105995411258</v>
      </c>
      <c r="Z103" s="16">
        <f t="shared" si="8"/>
        <v>1.71968876876781</v>
      </c>
      <c r="AA103" s="13">
        <v>274.8</v>
      </c>
      <c r="AB103" s="13">
        <f>AVERAGE(N102:N$354)</f>
        <v>1.6833499219010748</v>
      </c>
      <c r="AC103" s="13">
        <f t="shared" si="9"/>
        <v>1.6828219094352335</v>
      </c>
      <c r="AD103" s="13"/>
      <c r="AE103" s="18"/>
      <c r="AF103" s="13"/>
      <c r="AG103" s="13"/>
      <c r="AH103" s="18"/>
      <c r="AI103" s="16"/>
    </row>
    <row r="104" spans="1:35" x14ac:dyDescent="0.25">
      <c r="A104" s="13">
        <v>264.89999999999998</v>
      </c>
      <c r="B104" s="13">
        <v>304.89417444854689</v>
      </c>
      <c r="C104" s="13">
        <v>299.17055312481295</v>
      </c>
      <c r="D104" s="13">
        <v>264.89999999999998</v>
      </c>
      <c r="E104" s="13">
        <v>0.60520588261501418</v>
      </c>
      <c r="F104" s="13"/>
      <c r="G104" s="13">
        <f t="shared" si="5"/>
        <v>265.50520588261497</v>
      </c>
      <c r="J104" s="13">
        <v>275</v>
      </c>
      <c r="K104" s="13">
        <v>322.04052478963035</v>
      </c>
      <c r="L104" s="13">
        <v>308.56917157323153</v>
      </c>
      <c r="M104" s="13">
        <v>0.90250948321573421</v>
      </c>
      <c r="N104" s="13">
        <v>0.86453294392764934</v>
      </c>
      <c r="O104" s="10"/>
      <c r="P104" s="10"/>
      <c r="Q104" s="10"/>
      <c r="R104" s="13">
        <v>274.89999999999998</v>
      </c>
      <c r="S104" s="13">
        <f>AVERAGE(K103:K$354)</f>
        <v>303.67147929276518</v>
      </c>
      <c r="T104" s="16">
        <f t="shared" si="6"/>
        <v>304.8108803331852</v>
      </c>
      <c r="U104" s="13">
        <v>274.89999999999998</v>
      </c>
      <c r="V104" s="13">
        <f>AVERAGE(L103:L$354)</f>
        <v>299.39927371201912</v>
      </c>
      <c r="W104" s="16">
        <f t="shared" si="7"/>
        <v>299.35449006492468</v>
      </c>
      <c r="X104" s="13">
        <v>274.89999999999998</v>
      </c>
      <c r="Y104" s="13">
        <f>AVERAGE(M103:M$354)</f>
        <v>1.7158612941576701</v>
      </c>
      <c r="Z104" s="16">
        <f t="shared" si="8"/>
        <v>1.7237584293034161</v>
      </c>
      <c r="AA104" s="13">
        <v>274.89999999999998</v>
      </c>
      <c r="AB104" s="13">
        <f>AVERAGE(N103:N$354)</f>
        <v>1.6866308472009885</v>
      </c>
      <c r="AC104" s="13">
        <f t="shared" si="9"/>
        <v>1.6867219587072668</v>
      </c>
      <c r="AD104" s="14"/>
      <c r="AE104" s="15"/>
      <c r="AF104" s="13"/>
      <c r="AG104" s="14"/>
      <c r="AH104" s="15"/>
      <c r="AI104" s="16"/>
    </row>
    <row r="105" spans="1:35" x14ac:dyDescent="0.25">
      <c r="A105" s="13">
        <v>265</v>
      </c>
      <c r="B105" s="13">
        <v>305.04800815445913</v>
      </c>
      <c r="C105" s="13">
        <v>299.29024315437925</v>
      </c>
      <c r="D105" s="13">
        <v>265</v>
      </c>
      <c r="E105" s="13">
        <v>0.60712146380863596</v>
      </c>
      <c r="F105" s="13">
        <f t="shared" ref="F105:F168" si="10">E94+(E95-E94)*(A105-G94)/(G95-G94)</f>
        <v>0.59577131224371271</v>
      </c>
      <c r="G105" s="13">
        <f t="shared" si="5"/>
        <v>265.60712146380865</v>
      </c>
      <c r="J105" s="13">
        <v>275.10000000000002</v>
      </c>
      <c r="K105" s="13">
        <v>322.22816697484336</v>
      </c>
      <c r="L105" s="13">
        <v>308.62062646341599</v>
      </c>
      <c r="M105" s="13">
        <v>0.9071177979369206</v>
      </c>
      <c r="N105" s="13">
        <v>0.86857792204841833</v>
      </c>
      <c r="O105" s="10"/>
      <c r="P105" s="10"/>
      <c r="Q105" s="10"/>
      <c r="R105" s="13">
        <v>275</v>
      </c>
      <c r="S105" s="13">
        <f>AVERAGE(K104:K$354)</f>
        <v>303.5990418132892</v>
      </c>
      <c r="T105" s="16">
        <f t="shared" si="6"/>
        <v>304.74513338692486</v>
      </c>
      <c r="U105" s="13">
        <v>275</v>
      </c>
      <c r="V105" s="13">
        <f>AVERAGE(L104:L$354)</f>
        <v>299.36294978893488</v>
      </c>
      <c r="W105" s="16">
        <f t="shared" si="7"/>
        <v>299.31583016329978</v>
      </c>
      <c r="X105" s="13">
        <v>275</v>
      </c>
      <c r="Y105" s="13">
        <f>AVERAGE(M104:M$354)</f>
        <v>1.7191199091654579</v>
      </c>
      <c r="Z105" s="16">
        <f t="shared" si="8"/>
        <v>1.7278281455437536</v>
      </c>
      <c r="AA105" s="13">
        <v>275</v>
      </c>
      <c r="AB105" s="13">
        <f>AVERAGE(N104:N$354)</f>
        <v>1.6899221015043204</v>
      </c>
      <c r="AC105" s="13">
        <f t="shared" si="9"/>
        <v>1.6906343760003892</v>
      </c>
      <c r="AD105" s="13"/>
      <c r="AG105" s="13"/>
    </row>
    <row r="106" spans="1:35" x14ac:dyDescent="0.25">
      <c r="A106" s="13">
        <v>265.10000000000002</v>
      </c>
      <c r="B106" s="13">
        <v>305.20207291358781</v>
      </c>
      <c r="C106" s="13">
        <v>299.4096202292676</v>
      </c>
      <c r="D106" s="13">
        <v>265.10000000000002</v>
      </c>
      <c r="E106" s="13">
        <v>0.6090485536237582</v>
      </c>
      <c r="F106" s="13">
        <f t="shared" si="10"/>
        <v>0.59759768072983099</v>
      </c>
      <c r="G106" s="13">
        <f t="shared" si="5"/>
        <v>265.7090485536238</v>
      </c>
      <c r="J106" s="13">
        <v>275.2</v>
      </c>
      <c r="K106" s="13">
        <v>322.41621994448832</v>
      </c>
      <c r="L106" s="13">
        <v>308.67093286820784</v>
      </c>
      <c r="M106" s="13">
        <v>0.91177445205907681</v>
      </c>
      <c r="N106" s="13">
        <v>0.8726613493800992</v>
      </c>
      <c r="O106" s="10"/>
      <c r="P106" s="10"/>
      <c r="Q106" s="10"/>
      <c r="R106" s="13">
        <v>275.10000000000002</v>
      </c>
      <c r="S106" s="13">
        <f>AVERAGE(K105:K$354)</f>
        <v>303.52527588138383</v>
      </c>
      <c r="T106" s="16">
        <f t="shared" si="6"/>
        <v>304.67666889168322</v>
      </c>
      <c r="U106" s="13">
        <v>275.10000000000002</v>
      </c>
      <c r="V106" s="13">
        <f>AVERAGE(L105:L$354)</f>
        <v>299.3261249017977</v>
      </c>
      <c r="W106" s="16">
        <f t="shared" si="7"/>
        <v>299.27668774306494</v>
      </c>
      <c r="X106" s="13">
        <v>275.10000000000002</v>
      </c>
      <c r="Y106" s="13">
        <f>AVERAGE(M105:M$354)</f>
        <v>1.722386350869257</v>
      </c>
      <c r="Z106" s="16">
        <f t="shared" si="8"/>
        <v>1.7318970570267993</v>
      </c>
      <c r="AA106" s="13">
        <v>275.10000000000002</v>
      </c>
      <c r="AB106" s="13">
        <f>AVERAGE(N105:N$354)</f>
        <v>1.6932236581346272</v>
      </c>
      <c r="AC106" s="13">
        <f t="shared" si="9"/>
        <v>1.6945586203721632</v>
      </c>
      <c r="AD106" s="13"/>
      <c r="AG106" s="13"/>
    </row>
    <row r="107" spans="1:35" x14ac:dyDescent="0.25">
      <c r="A107" s="13">
        <v>265.2</v>
      </c>
      <c r="B107" s="13">
        <v>305.35637419261082</v>
      </c>
      <c r="C107" s="13">
        <v>299.52867961701162</v>
      </c>
      <c r="D107" s="13">
        <v>265.2</v>
      </c>
      <c r="E107" s="13">
        <v>0.61098734481225414</v>
      </c>
      <c r="F107" s="13">
        <f t="shared" si="10"/>
        <v>0.59943407209482202</v>
      </c>
      <c r="G107" s="13">
        <f t="shared" si="5"/>
        <v>265.81098734481225</v>
      </c>
      <c r="J107" s="13">
        <v>275.3</v>
      </c>
      <c r="K107" s="13">
        <v>322.60469094267989</v>
      </c>
      <c r="L107" s="13">
        <v>308.72008059882921</v>
      </c>
      <c r="M107" s="13">
        <v>0.91648003342494311</v>
      </c>
      <c r="N107" s="13">
        <v>0.87678362674762345</v>
      </c>
      <c r="O107" s="10"/>
      <c r="P107" s="10"/>
      <c r="Q107" s="10"/>
      <c r="R107" s="13">
        <v>275.2</v>
      </c>
      <c r="S107" s="13">
        <f>AVERAGE(K106:K$354)</f>
        <v>303.45016386896037</v>
      </c>
      <c r="T107" s="16">
        <f t="shared" si="6"/>
        <v>304.60545114893466</v>
      </c>
      <c r="U107" s="13">
        <v>275.2</v>
      </c>
      <c r="V107" s="13">
        <f>AVERAGE(L106:L$354)</f>
        <v>299.28879758628921</v>
      </c>
      <c r="W107" s="16">
        <f t="shared" si="7"/>
        <v>299.2370628042197</v>
      </c>
      <c r="X107" s="13">
        <v>275.2</v>
      </c>
      <c r="Y107" s="13">
        <f>AVERAGE(M106:M$354)</f>
        <v>1.7256605217645675</v>
      </c>
      <c r="Z107" s="16">
        <f t="shared" si="8"/>
        <v>1.7359643096497166</v>
      </c>
      <c r="AA107" s="13">
        <v>275.2</v>
      </c>
      <c r="AB107" s="13">
        <f>AVERAGE(N106:N$354)</f>
        <v>1.6965354884000337</v>
      </c>
      <c r="AC107" s="13">
        <f t="shared" si="9"/>
        <v>1.6984941508783322</v>
      </c>
      <c r="AD107" s="13"/>
      <c r="AG107" s="13"/>
    </row>
    <row r="108" spans="1:35" x14ac:dyDescent="0.25">
      <c r="A108" s="13">
        <v>265.3</v>
      </c>
      <c r="B108" s="13">
        <v>305.51091734859466</v>
      </c>
      <c r="C108" s="13">
        <v>299.6474165043058</v>
      </c>
      <c r="D108" s="13">
        <v>265.3</v>
      </c>
      <c r="E108" s="13">
        <v>0.61293803363639199</v>
      </c>
      <c r="F108" s="13">
        <f t="shared" si="10"/>
        <v>0.60128064670328518</v>
      </c>
      <c r="G108" s="13">
        <f t="shared" si="5"/>
        <v>265.91293803363641</v>
      </c>
      <c r="J108" s="13">
        <v>275.39999999999998</v>
      </c>
      <c r="K108" s="13">
        <v>322.79358773324697</v>
      </c>
      <c r="L108" s="13">
        <v>308.76805948835937</v>
      </c>
      <c r="M108" s="13">
        <v>0.92123513721833816</v>
      </c>
      <c r="N108" s="13">
        <v>0.88094515790520567</v>
      </c>
      <c r="O108" s="10"/>
      <c r="P108" s="10"/>
      <c r="Q108" s="10"/>
      <c r="R108" s="13">
        <v>275.3</v>
      </c>
      <c r="S108" s="13">
        <f>AVERAGE(K107:K$354)</f>
        <v>303.37368783639772</v>
      </c>
      <c r="T108" s="16">
        <f t="shared" si="6"/>
        <v>304.53144533000886</v>
      </c>
      <c r="U108" s="13">
        <v>275.3</v>
      </c>
      <c r="V108" s="13">
        <f>AVERAGE(L107:L$354)</f>
        <v>299.25096639563628</v>
      </c>
      <c r="W108" s="16">
        <f t="shared" si="7"/>
        <v>299.19695534676475</v>
      </c>
      <c r="X108" s="13">
        <v>275.3</v>
      </c>
      <c r="Y108" s="13">
        <f>AVERAGE(M107:M$354)</f>
        <v>1.728942320432735</v>
      </c>
      <c r="Z108" s="16">
        <f t="shared" si="8"/>
        <v>1.7400290554796811</v>
      </c>
      <c r="AA108" s="13">
        <v>275.3</v>
      </c>
      <c r="AB108" s="13">
        <f>AVERAGE(N107:N$354)</f>
        <v>1.6998575615412435</v>
      </c>
      <c r="AC108" s="13">
        <f t="shared" si="9"/>
        <v>1.7024404265750945</v>
      </c>
      <c r="AD108" s="13"/>
      <c r="AG108" s="13"/>
    </row>
    <row r="109" spans="1:35" x14ac:dyDescent="0.25">
      <c r="A109" s="13">
        <v>265.39999999999998</v>
      </c>
      <c r="B109" s="13">
        <v>305.66570762473242</v>
      </c>
      <c r="C109" s="13">
        <v>299.76582599710264</v>
      </c>
      <c r="D109" s="13">
        <v>265.39999999999998</v>
      </c>
      <c r="E109" s="13">
        <v>0.61490081985777123</v>
      </c>
      <c r="F109" s="13">
        <f t="shared" si="10"/>
        <v>0.60313756801260487</v>
      </c>
      <c r="G109" s="13">
        <f t="shared" si="5"/>
        <v>266.01490081985776</v>
      </c>
      <c r="J109" s="13">
        <v>275.5</v>
      </c>
      <c r="K109" s="13">
        <v>322.98291862368728</v>
      </c>
      <c r="L109" s="13">
        <v>308.81485939385078</v>
      </c>
      <c r="M109" s="13">
        <v>0.92604036616281582</v>
      </c>
      <c r="N109" s="13">
        <v>0.88514634959646721</v>
      </c>
      <c r="O109" s="10"/>
      <c r="P109" s="10"/>
      <c r="Q109" s="10"/>
      <c r="R109" s="13">
        <v>275.39999999999998</v>
      </c>
      <c r="S109" s="13">
        <f>AVERAGE(K108:K$354)</f>
        <v>303.29582952422652</v>
      </c>
      <c r="T109" s="16">
        <f t="shared" si="6"/>
        <v>304.45461748540401</v>
      </c>
      <c r="U109" s="13">
        <v>275.39999999999998</v>
      </c>
      <c r="V109" s="13">
        <f>AVERAGE(L108:L$354)</f>
        <v>299.21262990088644</v>
      </c>
      <c r="W109" s="16">
        <f t="shared" si="7"/>
        <v>299.15636537069986</v>
      </c>
      <c r="X109" s="13">
        <v>275.39999999999998</v>
      </c>
      <c r="Y109" s="13">
        <f>AVERAGE(M108:M$354)</f>
        <v>1.7322316414327663</v>
      </c>
      <c r="Z109" s="16">
        <f t="shared" si="8"/>
        <v>1.7440904528921237</v>
      </c>
      <c r="AA109" s="13">
        <v>275.39999999999998</v>
      </c>
      <c r="AB109" s="13">
        <f>AVERAGE(N108:N$354)</f>
        <v>1.7031898446780598</v>
      </c>
      <c r="AC109" s="13">
        <f t="shared" si="9"/>
        <v>1.7063969065172842</v>
      </c>
      <c r="AD109" s="13"/>
      <c r="AG109" s="13"/>
    </row>
    <row r="110" spans="1:35" x14ac:dyDescent="0.25">
      <c r="A110" s="13">
        <v>265.5</v>
      </c>
      <c r="B110" s="13">
        <v>305.82075014652827</v>
      </c>
      <c r="C110" s="13">
        <v>299.88390312069004</v>
      </c>
      <c r="D110" s="13">
        <v>265.5</v>
      </c>
      <c r="E110" s="13">
        <v>0.61687590672527126</v>
      </c>
      <c r="F110" s="13">
        <f t="shared" si="10"/>
        <v>0.60500500255858658</v>
      </c>
      <c r="G110" s="13">
        <f t="shared" si="5"/>
        <v>266.11687590672528</v>
      </c>
      <c r="J110" s="13">
        <v>275.60000000000002</v>
      </c>
      <c r="K110" s="13">
        <v>323.17269248986679</v>
      </c>
      <c r="L110" s="13">
        <v>308.8604701984375</v>
      </c>
      <c r="M110" s="13">
        <v>0.93089633072819111</v>
      </c>
      <c r="N110" s="13">
        <v>0.88938761161737867</v>
      </c>
      <c r="O110" s="10"/>
      <c r="P110" s="10"/>
      <c r="Q110" s="10"/>
      <c r="R110" s="13">
        <v>275.5</v>
      </c>
      <c r="S110" s="13">
        <f>AVERAGE(K109:K$354)</f>
        <v>303.21657034451505</v>
      </c>
      <c r="T110" s="16">
        <f t="shared" si="6"/>
        <v>304.37493454292417</v>
      </c>
      <c r="U110" s="13">
        <v>275.5</v>
      </c>
      <c r="V110" s="13">
        <f>AVERAGE(L109:L$354)</f>
        <v>299.17378669118131</v>
      </c>
      <c r="W110" s="16">
        <f t="shared" si="7"/>
        <v>299.1152928760248</v>
      </c>
      <c r="X110" s="13">
        <v>275.5</v>
      </c>
      <c r="Y110" s="13">
        <f>AVERAGE(M109:M$354)</f>
        <v>1.7355283751897355</v>
      </c>
      <c r="Z110" s="16">
        <f t="shared" si="8"/>
        <v>1.7481476665197988</v>
      </c>
      <c r="AA110" s="13">
        <v>275.5</v>
      </c>
      <c r="AB110" s="13">
        <f>AVERAGE(N109:N$354)</f>
        <v>1.7065323027543722</v>
      </c>
      <c r="AC110" s="13">
        <f t="shared" si="9"/>
        <v>1.7103630497633731</v>
      </c>
      <c r="AD110" s="13"/>
      <c r="AG110" s="13"/>
    </row>
    <row r="111" spans="1:35" x14ac:dyDescent="0.25">
      <c r="A111" s="13">
        <v>265.60000000000002</v>
      </c>
      <c r="B111" s="13">
        <v>305.9760499184049</v>
      </c>
      <c r="C111" s="13">
        <v>300.00164281974986</v>
      </c>
      <c r="D111" s="13">
        <v>265.60000000000002</v>
      </c>
      <c r="E111" s="13">
        <v>0.61886350096212916</v>
      </c>
      <c r="F111" s="13">
        <f t="shared" si="10"/>
        <v>0.60688311993986421</v>
      </c>
      <c r="G111" s="13">
        <f t="shared" si="5"/>
        <v>266.21886350096213</v>
      </c>
      <c r="J111" s="13">
        <v>275.7</v>
      </c>
      <c r="K111" s="13">
        <v>323.36291880147803</v>
      </c>
      <c r="L111" s="13">
        <v>308.90488181343494</v>
      </c>
      <c r="M111" s="13">
        <v>0.93580364934528304</v>
      </c>
      <c r="N111" s="13">
        <v>0.8936693568818862</v>
      </c>
      <c r="O111" s="10"/>
      <c r="P111" s="10"/>
      <c r="Q111" s="10"/>
      <c r="R111" s="13">
        <v>275.60000000000002</v>
      </c>
      <c r="S111" s="13">
        <f>AVERAGE(K110:K$354)</f>
        <v>303.13589137194697</v>
      </c>
      <c r="T111" s="16">
        <f t="shared" si="6"/>
        <v>304.29236430302262</v>
      </c>
      <c r="U111" s="13">
        <v>275.60000000000002</v>
      </c>
      <c r="V111" s="13">
        <f>AVERAGE(L110:L$354)</f>
        <v>299.13443537402759</v>
      </c>
      <c r="W111" s="16">
        <f t="shared" si="7"/>
        <v>299.07373786273979</v>
      </c>
      <c r="X111" s="13">
        <v>275.60000000000002</v>
      </c>
      <c r="Y111" s="13">
        <f>AVERAGE(M110:M$354)</f>
        <v>1.7388324078796413</v>
      </c>
      <c r="Z111" s="16">
        <f t="shared" si="8"/>
        <v>1.7521998672164045</v>
      </c>
      <c r="AA111" s="13">
        <v>275.60000000000002</v>
      </c>
      <c r="AB111" s="13">
        <f>AVERAGE(N110:N$354)</f>
        <v>1.7098848984815473</v>
      </c>
      <c r="AC111" s="13">
        <f t="shared" si="9"/>
        <v>1.7143383153681953</v>
      </c>
      <c r="AD111" s="13"/>
      <c r="AG111" s="13"/>
    </row>
    <row r="112" spans="1:35" x14ac:dyDescent="0.25">
      <c r="A112" s="13">
        <v>265.7</v>
      </c>
      <c r="B112" s="13">
        <v>306.13161182071013</v>
      </c>
      <c r="C112" s="13">
        <v>300.11903995839936</v>
      </c>
      <c r="D112" s="13">
        <v>265.7</v>
      </c>
      <c r="E112" s="13">
        <v>0.62086381275231306</v>
      </c>
      <c r="F112" s="13">
        <f t="shared" si="10"/>
        <v>0.60877209280054678</v>
      </c>
      <c r="G112" s="13">
        <f t="shared" si="5"/>
        <v>266.32086381275229</v>
      </c>
      <c r="J112" s="13">
        <v>275.8</v>
      </c>
      <c r="K112" s="13">
        <v>323.55360764827134</v>
      </c>
      <c r="L112" s="13">
        <v>308.94808418043078</v>
      </c>
      <c r="M112" s="13">
        <v>0.94076294862903886</v>
      </c>
      <c r="N112" s="13">
        <v>0.89799200149033631</v>
      </c>
      <c r="O112" s="10"/>
      <c r="P112" s="10"/>
      <c r="Q112" s="10"/>
      <c r="R112" s="13">
        <v>275.7</v>
      </c>
      <c r="S112" s="13">
        <f>AVERAGE(K111:K$354)</f>
        <v>303.05377333457841</v>
      </c>
      <c r="T112" s="16">
        <f t="shared" si="6"/>
        <v>304.20687543787062</v>
      </c>
      <c r="U112" s="13">
        <v>275.7</v>
      </c>
      <c r="V112" s="13">
        <f>AVERAGE(L111:L$354)</f>
        <v>299.09457457556692</v>
      </c>
      <c r="W112" s="16">
        <f t="shared" si="7"/>
        <v>299.03170033084484</v>
      </c>
      <c r="X112" s="13">
        <v>275.7</v>
      </c>
      <c r="Y112" s="13">
        <f>AVERAGE(M111:M$354)</f>
        <v>1.7421436213105901</v>
      </c>
      <c r="Z112" s="16">
        <f t="shared" si="8"/>
        <v>1.7562462321438943</v>
      </c>
      <c r="AA112" s="13">
        <v>275.7</v>
      </c>
      <c r="AB112" s="13">
        <f>AVERAGE(N111:N$354)</f>
        <v>1.7132475922801704</v>
      </c>
      <c r="AC112" s="13">
        <f t="shared" si="9"/>
        <v>1.7183221623884037</v>
      </c>
      <c r="AD112" s="13"/>
      <c r="AG112" s="13"/>
    </row>
    <row r="113" spans="1:33" x14ac:dyDescent="0.25">
      <c r="A113" s="13">
        <v>265.8</v>
      </c>
      <c r="B113" s="13">
        <v>306.28744060709988</v>
      </c>
      <c r="C113" s="13">
        <v>300.23608932021659</v>
      </c>
      <c r="D113" s="13">
        <v>265.8</v>
      </c>
      <c r="E113" s="13">
        <v>0.62287705572632046</v>
      </c>
      <c r="F113" s="13">
        <f t="shared" si="10"/>
        <v>0.61067209681161871</v>
      </c>
      <c r="G113" s="13">
        <f t="shared" si="5"/>
        <v>266.42287705572636</v>
      </c>
      <c r="J113" s="13">
        <v>275.89999999999998</v>
      </c>
      <c r="K113" s="13">
        <v>323.74476976707047</v>
      </c>
      <c r="L113" s="13">
        <v>308.99006727336553</v>
      </c>
      <c r="M113" s="13">
        <v>0.94577486361040997</v>
      </c>
      <c r="N113" s="13">
        <v>0.90235596480083413</v>
      </c>
      <c r="O113" s="10"/>
      <c r="P113" s="10"/>
      <c r="Q113" s="10"/>
      <c r="R113" s="13">
        <v>275.8</v>
      </c>
      <c r="S113" s="13">
        <f>AVERAGE(K112:K$354)</f>
        <v>302.97019660426196</v>
      </c>
      <c r="T113" s="16">
        <f t="shared" si="6"/>
        <v>304.11843749508262</v>
      </c>
      <c r="U113" s="13">
        <v>275.8</v>
      </c>
      <c r="V113" s="13">
        <f>AVERAGE(L112:L$354)</f>
        <v>299.05420294084314</v>
      </c>
      <c r="W113" s="16">
        <f t="shared" si="7"/>
        <v>298.98918028034018</v>
      </c>
      <c r="X113" s="13">
        <v>275.8</v>
      </c>
      <c r="Y113" s="13">
        <f>AVERAGE(M112:M$354)</f>
        <v>1.7454618928001593</v>
      </c>
      <c r="Z113" s="16">
        <f t="shared" si="8"/>
        <v>1.7602859446342336</v>
      </c>
      <c r="AA113" s="13">
        <v>275.8</v>
      </c>
      <c r="AB113" s="13">
        <f>AVERAGE(N112:N$354)</f>
        <v>1.7166203422200816</v>
      </c>
      <c r="AC113" s="13">
        <f t="shared" si="9"/>
        <v>1.7223140498783778</v>
      </c>
      <c r="AD113" s="13"/>
      <c r="AG113" s="13"/>
    </row>
    <row r="114" spans="1:33" x14ac:dyDescent="0.25">
      <c r="A114" s="13">
        <v>265.89999999999998</v>
      </c>
      <c r="B114" s="13">
        <v>306.44354090227665</v>
      </c>
      <c r="C114" s="13">
        <v>300.35278560825139</v>
      </c>
      <c r="D114" s="13">
        <v>265.89999999999998</v>
      </c>
      <c r="E114" s="13">
        <v>0.62490344694650146</v>
      </c>
      <c r="F114" s="13">
        <f t="shared" si="10"/>
        <v>0.61258331065136673</v>
      </c>
      <c r="G114" s="13">
        <f t="shared" si="5"/>
        <v>266.5249034469465</v>
      </c>
      <c r="J114" s="13">
        <v>276</v>
      </c>
      <c r="K114" s="13">
        <v>323.93641656958556</v>
      </c>
      <c r="L114" s="13">
        <v>309.03082110060251</v>
      </c>
      <c r="M114" s="13">
        <v>0.9508400379772054</v>
      </c>
      <c r="N114" s="13">
        <v>0.90676166950350701</v>
      </c>
      <c r="O114" s="10"/>
      <c r="P114" s="10"/>
      <c r="Q114" s="10"/>
      <c r="R114" s="13">
        <v>275.89999999999998</v>
      </c>
      <c r="S114" s="13">
        <f>AVERAGE(K113:K$354)</f>
        <v>302.88514118672475</v>
      </c>
      <c r="T114" s="16">
        <f t="shared" si="6"/>
        <v>304.02702090330422</v>
      </c>
      <c r="U114" s="13">
        <v>275.89999999999998</v>
      </c>
      <c r="V114" s="13">
        <f>AVERAGE(L113:L$354)</f>
        <v>299.01331913406801</v>
      </c>
      <c r="W114" s="16">
        <f t="shared" si="7"/>
        <v>298.94617771122489</v>
      </c>
      <c r="X114" s="13">
        <v>275.89999999999998</v>
      </c>
      <c r="Y114" s="13">
        <f>AVERAGE(M113:M$354)</f>
        <v>1.7487870950488003</v>
      </c>
      <c r="Z114" s="16">
        <f t="shared" si="8"/>
        <v>1.7643181944076787</v>
      </c>
      <c r="AA114" s="13">
        <v>275.89999999999998</v>
      </c>
      <c r="AB114" s="13">
        <f>AVERAGE(N113:N$354)</f>
        <v>1.7200031039586341</v>
      </c>
      <c r="AC114" s="13">
        <f t="shared" si="9"/>
        <v>1.7263134368970441</v>
      </c>
      <c r="AD114" s="13"/>
      <c r="AG114" s="13"/>
    </row>
    <row r="115" spans="1:33" x14ac:dyDescent="0.25">
      <c r="A115" s="13">
        <v>266</v>
      </c>
      <c r="B115" s="13">
        <v>306.59991720006167</v>
      </c>
      <c r="C115" s="13">
        <v>300.46912344502294</v>
      </c>
      <c r="D115" s="13">
        <v>266</v>
      </c>
      <c r="E115" s="13">
        <v>0.62694320689204519</v>
      </c>
      <c r="F115" s="13">
        <f t="shared" si="10"/>
        <v>0.61450591598455573</v>
      </c>
      <c r="G115" s="13">
        <f t="shared" si="5"/>
        <v>266.62694320689207</v>
      </c>
      <c r="J115" s="13">
        <v>276.10000000000002</v>
      </c>
      <c r="K115" s="13">
        <v>324.12856017103354</v>
      </c>
      <c r="L115" s="13">
        <v>309.07033570698655</v>
      </c>
      <c r="M115" s="13">
        <v>0.95595912432421903</v>
      </c>
      <c r="N115" s="13">
        <v>0.91120954169786716</v>
      </c>
      <c r="O115" s="10"/>
      <c r="P115" s="10"/>
      <c r="Q115" s="10"/>
      <c r="R115" s="13">
        <v>276</v>
      </c>
      <c r="S115" s="13">
        <f>AVERAGE(K114:K$354)</f>
        <v>302.79858671128761</v>
      </c>
      <c r="T115" s="16">
        <f t="shared" si="6"/>
        <v>303.93259696289897</v>
      </c>
      <c r="U115" s="13">
        <v>276</v>
      </c>
      <c r="V115" s="13">
        <f>AVERAGE(L114:L$354)</f>
        <v>298.97192183888416</v>
      </c>
      <c r="W115" s="16">
        <f t="shared" si="7"/>
        <v>298.90269262349989</v>
      </c>
      <c r="X115" s="13">
        <v>276</v>
      </c>
      <c r="Y115" s="13">
        <f>AVERAGE(M114:M$354)</f>
        <v>1.7521190960091257</v>
      </c>
      <c r="Z115" s="16">
        <f t="shared" si="8"/>
        <v>1.7683421773399459</v>
      </c>
      <c r="AA115" s="13">
        <v>276</v>
      </c>
      <c r="AB115" s="13">
        <f>AVERAGE(N114:N$354)</f>
        <v>1.7233958306771309</v>
      </c>
      <c r="AC115" s="13">
        <f t="shared" si="9"/>
        <v>1.7303197825006009</v>
      </c>
      <c r="AD115" s="13"/>
      <c r="AG115" s="13"/>
    </row>
    <row r="116" spans="1:33" x14ac:dyDescent="0.25">
      <c r="A116" s="13">
        <v>266.10000000000002</v>
      </c>
      <c r="B116" s="13">
        <v>306.75657386178187</v>
      </c>
      <c r="C116" s="13">
        <v>300.58509737250637</v>
      </c>
      <c r="D116" s="13">
        <v>266.10000000000002</v>
      </c>
      <c r="E116" s="13">
        <v>0.62899655944372845</v>
      </c>
      <c r="F116" s="13">
        <f t="shared" si="10"/>
        <v>0.6164400974408657</v>
      </c>
      <c r="G116" s="13">
        <f t="shared" si="5"/>
        <v>266.72899655944377</v>
      </c>
      <c r="J116" s="13">
        <v>276.2</v>
      </c>
      <c r="K116" s="13">
        <v>324.32121341957566</v>
      </c>
      <c r="L116" s="13">
        <v>309.10860117589033</v>
      </c>
      <c r="M116" s="13">
        <v>0.96113278441290817</v>
      </c>
      <c r="N116" s="13">
        <v>0.91570001097307574</v>
      </c>
      <c r="O116" s="10"/>
      <c r="P116" s="10"/>
      <c r="Q116" s="10"/>
      <c r="R116" s="13">
        <v>276.10000000000002</v>
      </c>
      <c r="S116" s="13">
        <f>AVERAGE(K115:K$354)</f>
        <v>302.71051242021144</v>
      </c>
      <c r="T116" s="16">
        <f t="shared" si="6"/>
        <v>303.83513783942908</v>
      </c>
      <c r="U116" s="13">
        <v>276.10000000000002</v>
      </c>
      <c r="V116" s="13">
        <f>AVERAGE(L115:L$354)</f>
        <v>298.93000975862708</v>
      </c>
      <c r="W116" s="16">
        <f t="shared" si="7"/>
        <v>298.85872501716517</v>
      </c>
      <c r="X116" s="13">
        <v>276.10000000000002</v>
      </c>
      <c r="Y116" s="13">
        <f>AVERAGE(M115:M$354)</f>
        <v>1.7554577587509252</v>
      </c>
      <c r="Z116" s="16">
        <f t="shared" si="8"/>
        <v>1.7723570955567993</v>
      </c>
      <c r="AA116" s="13">
        <v>276.10000000000002</v>
      </c>
      <c r="AB116" s="13">
        <f>AVERAGE(N115:N$354)</f>
        <v>1.7267984730153545</v>
      </c>
      <c r="AC116" s="13">
        <f t="shared" si="9"/>
        <v>1.7343325457429728</v>
      </c>
      <c r="AD116" s="13"/>
      <c r="AG116" s="13"/>
    </row>
    <row r="117" spans="1:33" x14ac:dyDescent="0.25">
      <c r="A117" s="13">
        <v>266.2</v>
      </c>
      <c r="B117" s="13">
        <v>306.91351511495225</v>
      </c>
      <c r="C117" s="13">
        <v>300.70070185210915</v>
      </c>
      <c r="D117" s="13">
        <v>266.2</v>
      </c>
      <c r="E117" s="13">
        <v>0.63106373186851472</v>
      </c>
      <c r="F117" s="13">
        <f t="shared" si="10"/>
        <v>0.61838604259254426</v>
      </c>
      <c r="G117" s="13">
        <f t="shared" si="5"/>
        <v>266.83106373186848</v>
      </c>
      <c r="J117" s="13">
        <v>276.3</v>
      </c>
      <c r="K117" s="13">
        <v>324.51438992657972</v>
      </c>
      <c r="L117" s="13">
        <v>309.14560763124865</v>
      </c>
      <c r="M117" s="13">
        <v>0.96636168944095557</v>
      </c>
      <c r="N117" s="13">
        <v>0.92023351049146318</v>
      </c>
      <c r="O117" s="10"/>
      <c r="P117" s="10"/>
      <c r="Q117" s="10"/>
      <c r="R117" s="13">
        <v>276.2</v>
      </c>
      <c r="S117" s="13">
        <f>AVERAGE(K116:K$354)</f>
        <v>302.62089715765563</v>
      </c>
      <c r="T117" s="16">
        <f t="shared" si="6"/>
        <v>303.73461658880115</v>
      </c>
      <c r="U117" s="13">
        <v>276.2</v>
      </c>
      <c r="V117" s="13">
        <f>AVERAGE(L116:L$354)</f>
        <v>298.8875816165837</v>
      </c>
      <c r="W117" s="16">
        <f t="shared" si="7"/>
        <v>298.81427489222006</v>
      </c>
      <c r="X117" s="13">
        <v>276.2</v>
      </c>
      <c r="Y117" s="13">
        <f>AVERAGE(M116:M$354)</f>
        <v>1.7588029413217485</v>
      </c>
      <c r="Z117" s="16">
        <f t="shared" si="8"/>
        <v>1.7763621575286379</v>
      </c>
      <c r="AA117" s="13">
        <v>276.2</v>
      </c>
      <c r="AB117" s="13">
        <f>AVERAGE(N116:N$354)</f>
        <v>1.7302109790041307</v>
      </c>
      <c r="AC117" s="13">
        <f t="shared" si="9"/>
        <v>1.7383511856812675</v>
      </c>
      <c r="AD117" s="13"/>
      <c r="AG117" s="13"/>
    </row>
    <row r="118" spans="1:33" x14ac:dyDescent="0.25">
      <c r="A118" s="13">
        <v>266.3</v>
      </c>
      <c r="B118" s="13">
        <v>307.07074505223653</v>
      </c>
      <c r="C118" s="13">
        <v>300.81593126463912</v>
      </c>
      <c r="D118" s="13">
        <v>266.3</v>
      </c>
      <c r="E118" s="13">
        <v>0.63314495480411792</v>
      </c>
      <c r="F118" s="13">
        <f t="shared" si="10"/>
        <v>0.6203439419312986</v>
      </c>
      <c r="G118" s="13">
        <f t="shared" si="5"/>
        <v>266.93314495480411</v>
      </c>
      <c r="J118" s="13">
        <v>276.39999999999998</v>
      </c>
      <c r="K118" s="13">
        <v>324.70810409771451</v>
      </c>
      <c r="L118" s="13">
        <v>309.18134523957906</v>
      </c>
      <c r="M118" s="13">
        <v>0.97164652032193821</v>
      </c>
      <c r="N118" s="13">
        <v>0.92481047707517361</v>
      </c>
      <c r="O118" s="10"/>
      <c r="P118" s="10"/>
      <c r="Q118" s="10"/>
      <c r="R118" s="13">
        <v>276.3</v>
      </c>
      <c r="S118" s="13">
        <f>AVERAGE(K117:K$354)</f>
        <v>302.52971935823581</v>
      </c>
      <c r="T118" s="16">
        <f t="shared" si="6"/>
        <v>303.6310071349144</v>
      </c>
      <c r="U118" s="13">
        <v>276.3</v>
      </c>
      <c r="V118" s="13">
        <f>AVERAGE(L117:L$354)</f>
        <v>298.84463615625043</v>
      </c>
      <c r="W118" s="16">
        <f t="shared" si="7"/>
        <v>298.769342248665</v>
      </c>
      <c r="X118" s="13">
        <v>276.3</v>
      </c>
      <c r="Y118" s="13">
        <f>AVERAGE(M117:M$354)</f>
        <v>1.7621544966028779</v>
      </c>
      <c r="Z118" s="16">
        <f t="shared" si="8"/>
        <v>1.7803565779031487</v>
      </c>
      <c r="AA118" s="13">
        <v>276.3</v>
      </c>
      <c r="AB118" s="13">
        <f>AVERAGE(N117:N$354)</f>
        <v>1.7336332939958579</v>
      </c>
      <c r="AC118" s="13">
        <f t="shared" si="9"/>
        <v>1.7423751613735021</v>
      </c>
      <c r="AD118" s="13"/>
      <c r="AG118" s="13"/>
    </row>
    <row r="119" spans="1:33" x14ac:dyDescent="0.25">
      <c r="A119" s="13">
        <v>266.39999999999998</v>
      </c>
      <c r="B119" s="13">
        <v>307.22826763066786</v>
      </c>
      <c r="C119" s="13">
        <v>300.93077991026649</v>
      </c>
      <c r="D119" s="13">
        <v>266.39999999999998</v>
      </c>
      <c r="E119" s="13">
        <v>0.63524046224359654</v>
      </c>
      <c r="F119" s="13">
        <f t="shared" si="10"/>
        <v>0.62231398884480427</v>
      </c>
      <c r="G119" s="13">
        <f t="shared" si="5"/>
        <v>267.03524046224356</v>
      </c>
      <c r="J119" s="13">
        <v>276.5</v>
      </c>
      <c r="K119" s="13">
        <v>324.9023711648797</v>
      </c>
      <c r="L119" s="13">
        <v>309.21580421198928</v>
      </c>
      <c r="M119" s="13">
        <v>0.97698796797547327</v>
      </c>
      <c r="N119" s="13">
        <v>0.9294313512960648</v>
      </c>
      <c r="O119" s="10"/>
      <c r="P119" s="10"/>
      <c r="Q119" s="10"/>
      <c r="R119" s="13">
        <v>276.39999999999998</v>
      </c>
      <c r="S119" s="13">
        <f>AVERAGE(K118:K$354)</f>
        <v>302.43695703516266</v>
      </c>
      <c r="T119" s="16">
        <f t="shared" si="6"/>
        <v>303.52428427711129</v>
      </c>
      <c r="U119" s="13">
        <v>276.39999999999998</v>
      </c>
      <c r="V119" s="13">
        <f>AVERAGE(L118:L$354)</f>
        <v>298.80117214158798</v>
      </c>
      <c r="W119" s="16">
        <f t="shared" si="7"/>
        <v>298.72392708649977</v>
      </c>
      <c r="X119" s="13">
        <v>276.39999999999998</v>
      </c>
      <c r="Y119" s="13">
        <f>AVERAGE(M118:M$354)</f>
        <v>1.7655122721605232</v>
      </c>
      <c r="Z119" s="16">
        <f t="shared" si="8"/>
        <v>1.7843395776217221</v>
      </c>
      <c r="AA119" s="13">
        <v>276.39999999999998</v>
      </c>
      <c r="AB119" s="13">
        <f>AVERAGE(N118:N$354)</f>
        <v>1.7370653605929227</v>
      </c>
      <c r="AC119" s="13">
        <f t="shared" si="9"/>
        <v>1.7464039318731466</v>
      </c>
      <c r="AD119" s="13"/>
      <c r="AG119" s="13"/>
    </row>
    <row r="120" spans="1:33" x14ac:dyDescent="0.25">
      <c r="A120" s="13">
        <v>266.5</v>
      </c>
      <c r="B120" s="13">
        <v>307.38608667111521</v>
      </c>
      <c r="C120" s="13">
        <v>301.04524200848073</v>
      </c>
      <c r="D120" s="13">
        <v>266.5</v>
      </c>
      <c r="E120" s="13">
        <v>0.63735049152007772</v>
      </c>
      <c r="F120" s="13">
        <f t="shared" si="10"/>
        <v>0.62429637959265671</v>
      </c>
      <c r="G120" s="13">
        <f t="shared" si="5"/>
        <v>267.13735049152007</v>
      </c>
      <c r="J120" s="13">
        <v>276.60000000000002</v>
      </c>
      <c r="K120" s="13">
        <v>325.09720721897486</v>
      </c>
      <c r="L120" s="13">
        <v>309.24897480617039</v>
      </c>
      <c r="M120" s="13">
        <v>0.98238673362809248</v>
      </c>
      <c r="N120" s="13">
        <v>0.93409657756881559</v>
      </c>
      <c r="O120" s="10"/>
      <c r="P120" s="10"/>
      <c r="Q120" s="10"/>
      <c r="R120" s="13">
        <v>276.5</v>
      </c>
      <c r="S120" s="13">
        <f>AVERAGE(K119:K$354)</f>
        <v>302.34258776794843</v>
      </c>
      <c r="T120" s="16">
        <f t="shared" si="6"/>
        <v>303.41442367807031</v>
      </c>
      <c r="U120" s="13">
        <v>276.5</v>
      </c>
      <c r="V120" s="13">
        <f>AVERAGE(L119:L$354)</f>
        <v>298.75718835727457</v>
      </c>
      <c r="W120" s="16">
        <f t="shared" si="7"/>
        <v>298.67802940572506</v>
      </c>
      <c r="X120" s="13">
        <v>276.5</v>
      </c>
      <c r="Y120" s="13">
        <f>AVERAGE(M119:M$354)</f>
        <v>1.7688761100920425</v>
      </c>
      <c r="Z120" s="16">
        <f t="shared" si="8"/>
        <v>1.7883103838466923</v>
      </c>
      <c r="AA120" s="13">
        <v>276.5</v>
      </c>
      <c r="AB120" s="13">
        <f>AVERAGE(N119:N$354)</f>
        <v>1.74050711857393</v>
      </c>
      <c r="AC120" s="13">
        <f t="shared" si="9"/>
        <v>1.7504369562386728</v>
      </c>
      <c r="AD120" s="13"/>
      <c r="AG120" s="13"/>
    </row>
    <row r="121" spans="1:33" x14ac:dyDescent="0.25">
      <c r="A121" s="13">
        <v>266.60000000000002</v>
      </c>
      <c r="B121" s="13">
        <v>307.54420585797914</v>
      </c>
      <c r="C121" s="13">
        <v>301.15931169804423</v>
      </c>
      <c r="D121" s="13">
        <v>266.60000000000002</v>
      </c>
      <c r="E121" s="13">
        <v>0.63947528329166892</v>
      </c>
      <c r="F121" s="13">
        <f t="shared" si="10"/>
        <v>0.62629131328197529</v>
      </c>
      <c r="G121" s="13">
        <f t="shared" si="5"/>
        <v>267.23947528329171</v>
      </c>
      <c r="J121" s="13">
        <v>276.7</v>
      </c>
      <c r="K121" s="13">
        <v>325.29262924350684</v>
      </c>
      <c r="L121" s="13">
        <v>309.28084732837567</v>
      </c>
      <c r="M121" s="13">
        <v>0.98784352912515228</v>
      </c>
      <c r="N121" s="13">
        <v>0.93880660424747753</v>
      </c>
      <c r="O121" s="10"/>
      <c r="P121" s="10"/>
      <c r="Q121" s="10"/>
      <c r="R121" s="13">
        <v>276.60000000000002</v>
      </c>
      <c r="S121" s="13">
        <f>AVERAGE(K120:K$354)</f>
        <v>302.24658868966361</v>
      </c>
      <c r="T121" s="16">
        <f t="shared" si="6"/>
        <v>303.30140190012753</v>
      </c>
      <c r="U121" s="13">
        <v>276.60000000000002</v>
      </c>
      <c r="V121" s="13">
        <f>AVERAGE(L120:L$354)</f>
        <v>298.71268360895658</v>
      </c>
      <c r="W121" s="16">
        <f t="shared" si="7"/>
        <v>298.63164920633994</v>
      </c>
      <c r="X121" s="13">
        <v>276.60000000000002</v>
      </c>
      <c r="Y121" s="13">
        <f>AVERAGE(M120:M$354)</f>
        <v>1.7722458468670066</v>
      </c>
      <c r="Z121" s="16">
        <f t="shared" si="8"/>
        <v>1.7922682300850283</v>
      </c>
      <c r="AA121" s="13">
        <v>276.60000000000002</v>
      </c>
      <c r="AB121" s="13">
        <f>AVERAGE(N120:N$354)</f>
        <v>1.7439585048176653</v>
      </c>
      <c r="AC121" s="13">
        <f t="shared" si="9"/>
        <v>1.7544736935235505</v>
      </c>
      <c r="AD121" s="13"/>
      <c r="AG121" s="13"/>
    </row>
    <row r="122" spans="1:33" x14ac:dyDescent="0.25">
      <c r="A122" s="13">
        <v>266.7</v>
      </c>
      <c r="B122" s="13">
        <v>307.70262873910343</v>
      </c>
      <c r="C122" s="13">
        <v>301.2729830369455</v>
      </c>
      <c r="D122" s="13">
        <v>266.7</v>
      </c>
      <c r="E122" s="13">
        <v>0.64161508152663127</v>
      </c>
      <c r="F122" s="13">
        <f t="shared" si="10"/>
        <v>0.6282989918427172</v>
      </c>
      <c r="G122" s="13">
        <f t="shared" si="5"/>
        <v>267.34161508152664</v>
      </c>
      <c r="J122" s="13">
        <v>276.8</v>
      </c>
      <c r="K122" s="13">
        <v>325.48865514903281</v>
      </c>
      <c r="L122" s="13">
        <v>309.31141213538444</v>
      </c>
      <c r="M122" s="13">
        <v>0.99335907725410555</v>
      </c>
      <c r="N122" s="13">
        <v>0.9435618837252211</v>
      </c>
      <c r="O122" s="10"/>
      <c r="P122" s="10"/>
      <c r="Q122" s="10"/>
      <c r="R122" s="13">
        <v>276.7</v>
      </c>
      <c r="S122" s="13">
        <f>AVERAGE(K121:K$354)</f>
        <v>302.14893647372639</v>
      </c>
      <c r="T122" s="16">
        <f t="shared" si="6"/>
        <v>303.18519636057317</v>
      </c>
      <c r="U122" s="13">
        <v>276.7</v>
      </c>
      <c r="V122" s="13">
        <f>AVERAGE(L121:L$354)</f>
        <v>298.6676567234984</v>
      </c>
      <c r="W122" s="16">
        <f t="shared" si="7"/>
        <v>298.58478648834489</v>
      </c>
      <c r="X122" s="13">
        <v>276.7</v>
      </c>
      <c r="Y122" s="13">
        <f>AVERAGE(M121:M$354)</f>
        <v>1.7756213131628993</v>
      </c>
      <c r="Z122" s="16">
        <f t="shared" si="8"/>
        <v>1.7962123559773318</v>
      </c>
      <c r="AA122" s="13">
        <v>276.7</v>
      </c>
      <c r="AB122" s="13">
        <f>AVERAGE(N121:N$354)</f>
        <v>1.747419453224712</v>
      </c>
      <c r="AC122" s="13">
        <f t="shared" si="9"/>
        <v>1.7585136027862518</v>
      </c>
      <c r="AD122" s="13"/>
      <c r="AG122" s="13"/>
    </row>
    <row r="123" spans="1:33" x14ac:dyDescent="0.25">
      <c r="A123" s="13">
        <v>266.8</v>
      </c>
      <c r="B123" s="13">
        <v>307.86135872588909</v>
      </c>
      <c r="C123" s="13">
        <v>301.38625000235231</v>
      </c>
      <c r="D123" s="13">
        <v>266.8</v>
      </c>
      <c r="E123" s="13">
        <v>0.64377013348890455</v>
      </c>
      <c r="F123" s="13">
        <f t="shared" si="10"/>
        <v>0.6303196200028911</v>
      </c>
      <c r="G123" s="13">
        <f t="shared" si="5"/>
        <v>267.4437701334889</v>
      </c>
      <c r="J123" s="13">
        <v>276.89999999999998</v>
      </c>
      <c r="K123" s="13">
        <v>325.68530380843367</v>
      </c>
      <c r="L123" s="13">
        <v>309.34065963645111</v>
      </c>
      <c r="M123" s="13">
        <v>0.99893411207939753</v>
      </c>
      <c r="N123" s="13">
        <v>0.94836287253764773</v>
      </c>
      <c r="O123" s="10"/>
      <c r="P123" s="10"/>
      <c r="Q123" s="10"/>
      <c r="R123" s="13">
        <v>276.8</v>
      </c>
      <c r="S123" s="13">
        <f>AVERAGE(K122:K$354)</f>
        <v>302.04960732020805</v>
      </c>
      <c r="T123" s="16">
        <f t="shared" si="6"/>
        <v>303.06578535400331</v>
      </c>
      <c r="U123" s="13">
        <v>276.8</v>
      </c>
      <c r="V123" s="13">
        <f>AVERAGE(L122:L$354)</f>
        <v>298.62210654922859</v>
      </c>
      <c r="W123" s="16">
        <f t="shared" si="7"/>
        <v>298.53744125174012</v>
      </c>
      <c r="X123" s="13">
        <v>276.8</v>
      </c>
      <c r="Y123" s="13">
        <f>AVERAGE(M122:M$354)</f>
        <v>1.7790023336952503</v>
      </c>
      <c r="Z123" s="16">
        <f t="shared" si="8"/>
        <v>1.800142007516115</v>
      </c>
      <c r="AA123" s="13">
        <v>276.8</v>
      </c>
      <c r="AB123" s="13">
        <f>AVERAGE(N122:N$354)</f>
        <v>1.7508898946366316</v>
      </c>
      <c r="AC123" s="13">
        <f t="shared" si="9"/>
        <v>1.7625561430829748</v>
      </c>
      <c r="AD123" s="13"/>
      <c r="AG123" s="13"/>
    </row>
    <row r="124" spans="1:33" x14ac:dyDescent="0.25">
      <c r="A124" s="13">
        <v>266.89999999999998</v>
      </c>
      <c r="B124" s="13">
        <v>308.02039909359831</v>
      </c>
      <c r="C124" s="13">
        <v>301.49910649056744</v>
      </c>
      <c r="D124" s="13">
        <v>266.89999999999998</v>
      </c>
      <c r="E124" s="13">
        <v>0.64594068972398866</v>
      </c>
      <c r="F124" s="13">
        <f t="shared" si="10"/>
        <v>0.63235340526353856</v>
      </c>
      <c r="G124" s="13">
        <f t="shared" si="5"/>
        <v>267.54594068972398</v>
      </c>
      <c r="J124" s="13">
        <v>277</v>
      </c>
      <c r="K124" s="13">
        <v>325.88259509300798</v>
      </c>
      <c r="L124" s="13">
        <v>309.36858029523887</v>
      </c>
      <c r="M124" s="13">
        <v>1.0045693792892756</v>
      </c>
      <c r="N124" s="13">
        <v>0.95321003146944372</v>
      </c>
      <c r="O124" s="10"/>
      <c r="P124" s="10"/>
      <c r="Q124" s="10"/>
      <c r="R124" s="13">
        <v>276.89999999999998</v>
      </c>
      <c r="S124" s="13">
        <f>AVERAGE(K123:K$354)</f>
        <v>301.94857694163557</v>
      </c>
      <c r="T124" s="16">
        <f t="shared" si="6"/>
        <v>302.94314805883914</v>
      </c>
      <c r="U124" s="13">
        <v>276.89999999999998</v>
      </c>
      <c r="V124" s="13">
        <f>AVERAGE(L123:L$354)</f>
        <v>298.57603195618486</v>
      </c>
      <c r="W124" s="16">
        <f t="shared" si="7"/>
        <v>298.48961349652495</v>
      </c>
      <c r="X124" s="13">
        <v>276.89999999999998</v>
      </c>
      <c r="Y124" s="13">
        <f>AVERAGE(M123:M$354)</f>
        <v>1.7823887270419791</v>
      </c>
      <c r="Z124" s="16">
        <f t="shared" si="8"/>
        <v>1.8040564369075582</v>
      </c>
      <c r="AA124" s="13">
        <v>276.89999999999998</v>
      </c>
      <c r="AB124" s="13">
        <f>AVERAGE(N123:N$354)</f>
        <v>1.7543697567526289</v>
      </c>
      <c r="AC124" s="13">
        <f t="shared" si="9"/>
        <v>1.7666007734690083</v>
      </c>
      <c r="AD124" s="13"/>
      <c r="AG124" s="13"/>
    </row>
    <row r="125" spans="1:33" x14ac:dyDescent="0.25">
      <c r="A125" s="13">
        <v>267</v>
      </c>
      <c r="B125" s="13">
        <v>308.17975298183751</v>
      </c>
      <c r="C125" s="13">
        <v>301.61154631698918</v>
      </c>
      <c r="D125" s="13">
        <v>267</v>
      </c>
      <c r="E125" s="13">
        <v>0.64812700404529167</v>
      </c>
      <c r="F125" s="13">
        <f t="shared" si="10"/>
        <v>0.63440055787366711</v>
      </c>
      <c r="G125" s="13">
        <f t="shared" si="5"/>
        <v>267.64812700404531</v>
      </c>
      <c r="J125" s="13">
        <v>277.10000000000002</v>
      </c>
      <c r="K125" s="13">
        <v>326.08054990937325</v>
      </c>
      <c r="L125" s="13">
        <v>309.39516463173726</v>
      </c>
      <c r="M125" s="13">
        <v>1.0102656365548992</v>
      </c>
      <c r="N125" s="13">
        <v>0.95810382566454499</v>
      </c>
      <c r="O125" s="10"/>
      <c r="P125" s="10"/>
      <c r="Q125" s="10"/>
      <c r="R125" s="13">
        <v>277</v>
      </c>
      <c r="S125" s="13">
        <f>AVERAGE(K124:K$354)</f>
        <v>301.84582054827268</v>
      </c>
      <c r="T125" s="16">
        <f t="shared" si="6"/>
        <v>302.81726452056319</v>
      </c>
      <c r="U125" s="13">
        <v>277</v>
      </c>
      <c r="V125" s="13">
        <f>AVERAGE(L124:L$354)</f>
        <v>298.52943183635688</v>
      </c>
      <c r="W125" s="16">
        <f t="shared" si="7"/>
        <v>298.44130322270007</v>
      </c>
      <c r="X125" s="13">
        <v>277</v>
      </c>
      <c r="Y125" s="13">
        <f>AVERAGE(M124:M$354)</f>
        <v>1.7857803054617307</v>
      </c>
      <c r="Z125" s="16">
        <f t="shared" si="8"/>
        <v>1.8079549026297173</v>
      </c>
      <c r="AA125" s="13">
        <v>277</v>
      </c>
      <c r="AB125" s="13">
        <f>AVERAGE(N124:N$354)</f>
        <v>1.7578589640436026</v>
      </c>
      <c r="AC125" s="13">
        <f t="shared" si="9"/>
        <v>1.7706469530005506</v>
      </c>
      <c r="AD125" s="13"/>
      <c r="AG125" s="13"/>
    </row>
    <row r="126" spans="1:33" x14ac:dyDescent="0.25">
      <c r="A126" s="13">
        <v>267.10000000000002</v>
      </c>
      <c r="B126" s="13">
        <v>308.33942339520723</v>
      </c>
      <c r="C126" s="13">
        <v>301.72356321607708</v>
      </c>
      <c r="D126" s="13">
        <v>267.10000000000002</v>
      </c>
      <c r="E126" s="13">
        <v>0.65032933352096567</v>
      </c>
      <c r="F126" s="13">
        <f t="shared" si="10"/>
        <v>0.63646129080533143</v>
      </c>
      <c r="G126" s="13">
        <f t="shared" si="5"/>
        <v>267.75032933352099</v>
      </c>
      <c r="J126" s="13">
        <v>277.2</v>
      </c>
      <c r="K126" s="13">
        <v>326.27919023715651</v>
      </c>
      <c r="L126" s="13">
        <v>309.42040322416472</v>
      </c>
      <c r="M126" s="13">
        <v>1.0160236539018515</v>
      </c>
      <c r="N126" s="13">
        <v>0.96304472473971747</v>
      </c>
      <c r="O126" s="10"/>
      <c r="P126" s="10"/>
      <c r="Q126" s="10"/>
      <c r="R126" s="13">
        <v>277.10000000000002</v>
      </c>
      <c r="S126" s="13">
        <f>AVERAGE(K125:K$354)</f>
        <v>301.74131283286084</v>
      </c>
      <c r="T126" s="16">
        <f t="shared" si="6"/>
        <v>302.6881156610325</v>
      </c>
      <c r="U126" s="13">
        <v>277.10000000000002</v>
      </c>
      <c r="V126" s="13">
        <f>AVERAGE(L125:L$354)</f>
        <v>298.48230510392693</v>
      </c>
      <c r="W126" s="16">
        <f t="shared" si="7"/>
        <v>298.39251043026502</v>
      </c>
      <c r="X126" s="13">
        <v>277.10000000000002</v>
      </c>
      <c r="Y126" s="13">
        <f>AVERAGE(M125:M$354)</f>
        <v>1.7891768747059589</v>
      </c>
      <c r="Z126" s="16">
        <f t="shared" si="8"/>
        <v>1.8118366694325232</v>
      </c>
      <c r="AA126" s="13">
        <v>277.10000000000002</v>
      </c>
      <c r="AB126" s="13">
        <f>AVERAGE(N125:N$354)</f>
        <v>1.7613574376634902</v>
      </c>
      <c r="AC126" s="13">
        <f t="shared" si="9"/>
        <v>1.7746941407347094</v>
      </c>
      <c r="AD126" s="13"/>
      <c r="AG126" s="13"/>
    </row>
    <row r="127" spans="1:33" x14ac:dyDescent="0.25">
      <c r="A127" s="13">
        <v>267.2</v>
      </c>
      <c r="B127" s="13">
        <v>308.49941320411102</v>
      </c>
      <c r="C127" s="13">
        <v>301.83515084132694</v>
      </c>
      <c r="D127" s="13">
        <v>267.2</v>
      </c>
      <c r="E127" s="13">
        <v>0.65254793846128045</v>
      </c>
      <c r="F127" s="13">
        <f t="shared" si="10"/>
        <v>0.63853581972857143</v>
      </c>
      <c r="G127" s="13">
        <f t="shared" si="5"/>
        <v>267.85254793846127</v>
      </c>
      <c r="J127" s="13">
        <v>277.3</v>
      </c>
      <c r="K127" s="13">
        <v>326.47853916745242</v>
      </c>
      <c r="L127" s="13">
        <v>309.44428671085484</v>
      </c>
      <c r="M127" s="13">
        <v>1.0218442140945585</v>
      </c>
      <c r="N127" s="13">
        <v>0.96803320290173345</v>
      </c>
      <c r="O127" s="10"/>
      <c r="P127" s="10"/>
      <c r="Q127" s="10"/>
      <c r="R127" s="13">
        <v>277.2</v>
      </c>
      <c r="S127" s="13">
        <f>AVERAGE(K126:K$354)</f>
        <v>301.63502795479747</v>
      </c>
      <c r="T127" s="16">
        <f t="shared" si="6"/>
        <v>302.55568327568471</v>
      </c>
      <c r="U127" s="13">
        <v>277.2</v>
      </c>
      <c r="V127" s="13">
        <f>AVERAGE(L126:L$354)</f>
        <v>298.43465069550859</v>
      </c>
      <c r="W127" s="16">
        <f t="shared" si="7"/>
        <v>298.34323511922003</v>
      </c>
      <c r="X127" s="13">
        <v>277.2</v>
      </c>
      <c r="Y127" s="13">
        <f>AVERAGE(M126:M$354)</f>
        <v>1.7925782338245222</v>
      </c>
      <c r="Z127" s="16">
        <f t="shared" si="8"/>
        <v>1.8157010082650231</v>
      </c>
      <c r="AA127" s="13">
        <v>277.2</v>
      </c>
      <c r="AB127" s="13">
        <f>AVERAGE(N126:N$354)</f>
        <v>1.7648650953578091</v>
      </c>
      <c r="AC127" s="13">
        <f t="shared" si="9"/>
        <v>1.7787417957263187</v>
      </c>
      <c r="AD127" s="13"/>
      <c r="AG127" s="13"/>
    </row>
    <row r="128" spans="1:33" x14ac:dyDescent="0.25">
      <c r="A128" s="13">
        <v>267.3</v>
      </c>
      <c r="B128" s="13">
        <v>308.65972514571229</v>
      </c>
      <c r="C128" s="13">
        <v>301.94630276525442</v>
      </c>
      <c r="D128" s="13">
        <v>267.3</v>
      </c>
      <c r="E128" s="13">
        <v>0.65478308240658012</v>
      </c>
      <c r="F128" s="13">
        <f t="shared" si="10"/>
        <v>0.64062436298660963</v>
      </c>
      <c r="G128" s="13">
        <f t="shared" si="5"/>
        <v>267.95478308240661</v>
      </c>
      <c r="J128" s="13">
        <v>277.39999999999998</v>
      </c>
      <c r="K128" s="13">
        <v>326.67862094201877</v>
      </c>
      <c r="L128" s="13">
        <v>309.46680579212671</v>
      </c>
      <c r="M128" s="13">
        <v>1.027728113033709</v>
      </c>
      <c r="N128" s="13">
        <v>0.97306973906800165</v>
      </c>
      <c r="O128" s="10"/>
      <c r="P128" s="10"/>
      <c r="Q128" s="10"/>
      <c r="R128" s="13">
        <v>277.3</v>
      </c>
      <c r="S128" s="13">
        <f>AVERAGE(K127:K$354)</f>
        <v>301.52693952373448</v>
      </c>
      <c r="T128" s="16">
        <f t="shared" si="6"/>
        <v>302.41995004191995</v>
      </c>
      <c r="U128" s="13">
        <v>277.3</v>
      </c>
      <c r="V128" s="13">
        <f>AVERAGE(L127:L$354)</f>
        <v>298.38646757038293</v>
      </c>
      <c r="W128" s="16">
        <f t="shared" si="7"/>
        <v>298.29347728956509</v>
      </c>
      <c r="X128" s="13">
        <v>277.3</v>
      </c>
      <c r="Y128" s="13">
        <f>AVERAGE(M127:M$354)</f>
        <v>1.7959841749645342</v>
      </c>
      <c r="Z128" s="16">
        <f t="shared" si="8"/>
        <v>1.8195471964281751</v>
      </c>
      <c r="AA128" s="13">
        <v>277.3</v>
      </c>
      <c r="AB128" s="13">
        <f>AVERAGE(N127:N$354)</f>
        <v>1.7683818513692917</v>
      </c>
      <c r="AC128" s="13">
        <f t="shared" si="9"/>
        <v>1.7827893770324863</v>
      </c>
      <c r="AD128" s="13"/>
      <c r="AG128" s="13"/>
    </row>
    <row r="129" spans="1:33" x14ac:dyDescent="0.25">
      <c r="A129" s="13">
        <v>267.39999999999998</v>
      </c>
      <c r="B129" s="13">
        <v>308.82036182503202</v>
      </c>
      <c r="C129" s="13">
        <v>302.05701247939112</v>
      </c>
      <c r="D129" s="13">
        <v>267.39999999999998</v>
      </c>
      <c r="E129" s="13">
        <v>0.65703503211587411</v>
      </c>
      <c r="F129" s="13">
        <f t="shared" si="10"/>
        <v>0.64272714157121147</v>
      </c>
      <c r="G129" s="13">
        <f t="shared" si="5"/>
        <v>268.05703503211583</v>
      </c>
      <c r="J129" s="13">
        <v>277.5</v>
      </c>
      <c r="K129" s="13">
        <v>326.87946099317622</v>
      </c>
      <c r="L129" s="13">
        <v>309.48795123213915</v>
      </c>
      <c r="M129" s="13">
        <v>1.0336761601670297</v>
      </c>
      <c r="N129" s="13">
        <v>0.9781548169907337</v>
      </c>
      <c r="O129" s="10"/>
      <c r="P129" s="10"/>
      <c r="Q129" s="10"/>
      <c r="R129" s="13">
        <v>277.39999999999998</v>
      </c>
      <c r="S129" s="13">
        <f>AVERAGE(K128:K$354)</f>
        <v>301.41702058257277</v>
      </c>
      <c r="T129" s="16">
        <f t="shared" si="6"/>
        <v>302.28089950233698</v>
      </c>
      <c r="U129" s="13">
        <v>277.39999999999998</v>
      </c>
      <c r="V129" s="13">
        <f>AVERAGE(L128:L$354)</f>
        <v>298.33775471073335</v>
      </c>
      <c r="W129" s="16">
        <f t="shared" si="7"/>
        <v>298.24323694130021</v>
      </c>
      <c r="X129" s="13">
        <v>277.39999999999998</v>
      </c>
      <c r="Y129" s="13">
        <f>AVERAGE(M128:M$354)</f>
        <v>1.7993944831621991</v>
      </c>
      <c r="Z129" s="16">
        <f t="shared" si="8"/>
        <v>1.8233745173638454</v>
      </c>
      <c r="AA129" s="13">
        <v>277.39999999999998</v>
      </c>
      <c r="AB129" s="13">
        <f>AVERAGE(N128:N$354)</f>
        <v>1.7719076163405147</v>
      </c>
      <c r="AC129" s="13">
        <f t="shared" si="9"/>
        <v>1.7868363437094104</v>
      </c>
      <c r="AD129" s="13"/>
      <c r="AG129" s="13"/>
    </row>
    <row r="130" spans="1:33" x14ac:dyDescent="0.25">
      <c r="A130" s="13">
        <v>267.5</v>
      </c>
      <c r="B130" s="13">
        <v>308.98132571617936</v>
      </c>
      <c r="C130" s="13">
        <v>302.16727339429389</v>
      </c>
      <c r="D130" s="13">
        <v>267.5</v>
      </c>
      <c r="E130" s="13">
        <v>0.65930405755606936</v>
      </c>
      <c r="F130" s="13">
        <f t="shared" si="10"/>
        <v>0.64484437909817338</v>
      </c>
      <c r="G130" s="13">
        <f t="shared" si="5"/>
        <v>268.15930405755608</v>
      </c>
      <c r="J130" s="13">
        <v>277.60000000000002</v>
      </c>
      <c r="K130" s="13">
        <v>327.08108598436979</v>
      </c>
      <c r="L130" s="13">
        <v>309.50771386072904</v>
      </c>
      <c r="M130" s="13">
        <v>1.0396891789136129</v>
      </c>
      <c r="N130" s="13">
        <v>0.98328892538460966</v>
      </c>
      <c r="O130" s="10"/>
      <c r="P130" s="10"/>
      <c r="Q130" s="10"/>
      <c r="R130" s="13">
        <v>277.5</v>
      </c>
      <c r="S130" s="13">
        <f>AVERAGE(K129:K$354)</f>
        <v>301.30524358983183</v>
      </c>
      <c r="T130" s="16">
        <f t="shared" si="6"/>
        <v>302.13851608149707</v>
      </c>
      <c r="U130" s="13">
        <v>277.5</v>
      </c>
      <c r="V130" s="13">
        <f>AVERAGE(L129:L$354)</f>
        <v>298.2885111218776</v>
      </c>
      <c r="W130" s="16">
        <f t="shared" si="7"/>
        <v>298.19251407442516</v>
      </c>
      <c r="X130" s="13">
        <v>277.5</v>
      </c>
      <c r="Y130" s="13">
        <f>AVERAGE(M129:M$354)</f>
        <v>1.8028089361273694</v>
      </c>
      <c r="Z130" s="16">
        <f t="shared" si="8"/>
        <v>1.8271822608949151</v>
      </c>
      <c r="AA130" s="13">
        <v>277.5</v>
      </c>
      <c r="AB130" s="13">
        <f>AVERAGE(N129:N$354)</f>
        <v>1.7754422972134023</v>
      </c>
      <c r="AC130" s="13">
        <f t="shared" si="9"/>
        <v>1.7908821548132892</v>
      </c>
      <c r="AD130" s="13"/>
      <c r="AG130" s="13"/>
    </row>
    <row r="131" spans="1:33" x14ac:dyDescent="0.25">
      <c r="A131" s="13">
        <v>267.60000000000002</v>
      </c>
      <c r="B131" s="13">
        <v>309.14261916370754</v>
      </c>
      <c r="C131" s="13">
        <v>302.27707883956953</v>
      </c>
      <c r="D131" s="13">
        <v>267.60000000000002</v>
      </c>
      <c r="E131" s="13">
        <v>0.66159043189191746</v>
      </c>
      <c r="F131" s="13">
        <f t="shared" si="10"/>
        <v>0.64697630178314325</v>
      </c>
      <c r="G131" s="13">
        <f t="shared" si="5"/>
        <v>268.26159043189193</v>
      </c>
      <c r="J131" s="13">
        <v>277.7</v>
      </c>
      <c r="K131" s="13">
        <v>327.28352385134218</v>
      </c>
      <c r="L131" s="13">
        <v>309.52608457523354</v>
      </c>
      <c r="M131" s="13">
        <v>1.0457680071020934</v>
      </c>
      <c r="N131" s="13">
        <v>0.98847255805797196</v>
      </c>
      <c r="O131" s="10"/>
      <c r="P131" s="10"/>
      <c r="Q131" s="10"/>
      <c r="R131" s="13">
        <v>277.60000000000002</v>
      </c>
      <c r="S131" s="13">
        <f>AVERAGE(K130:K$354)</f>
        <v>301.19158040137251</v>
      </c>
      <c r="T131" s="16">
        <f t="shared" si="6"/>
        <v>301.99278507381678</v>
      </c>
      <c r="U131" s="13">
        <v>277.60000000000002</v>
      </c>
      <c r="V131" s="13">
        <f>AVERAGE(L130:L$354)</f>
        <v>298.23873583249866</v>
      </c>
      <c r="W131" s="16">
        <f t="shared" si="7"/>
        <v>298.14130868894017</v>
      </c>
      <c r="X131" s="13">
        <v>277.60000000000002</v>
      </c>
      <c r="Y131" s="13">
        <f>AVERAGE(M130:M$354)</f>
        <v>1.8062273040205263</v>
      </c>
      <c r="Z131" s="16">
        <f t="shared" si="8"/>
        <v>1.8309697229706217</v>
      </c>
      <c r="AA131" s="13">
        <v>277.60000000000002</v>
      </c>
      <c r="AB131" s="13">
        <f>AVERAGE(N130:N$354)</f>
        <v>1.7789857971255028</v>
      </c>
      <c r="AC131" s="13">
        <f t="shared" si="9"/>
        <v>1.7949262693994115</v>
      </c>
      <c r="AD131" s="13"/>
      <c r="AG131" s="13"/>
    </row>
    <row r="132" spans="1:33" x14ac:dyDescent="0.25">
      <c r="A132" s="13">
        <v>267.7</v>
      </c>
      <c r="B132" s="13">
        <v>309.30424438408977</v>
      </c>
      <c r="C132" s="13">
        <v>302.38642206391643</v>
      </c>
      <c r="D132" s="13">
        <v>267.7</v>
      </c>
      <c r="E132" s="13">
        <v>0.66389443147667071</v>
      </c>
      <c r="F132" s="13">
        <f t="shared" si="10"/>
        <v>0.64912313841766345</v>
      </c>
      <c r="G132" s="13">
        <f t="shared" si="5"/>
        <v>268.36389443147664</v>
      </c>
      <c r="J132" s="13">
        <v>277.8</v>
      </c>
      <c r="K132" s="13">
        <v>327.48680384386086</v>
      </c>
      <c r="L132" s="13">
        <v>309.54305434229627</v>
      </c>
      <c r="M132" s="13">
        <v>1.0519134974228328</v>
      </c>
      <c r="N132" s="13">
        <v>0.99370621404745041</v>
      </c>
      <c r="O132" s="10"/>
      <c r="P132" s="10"/>
      <c r="Q132" s="10"/>
      <c r="R132" s="13">
        <v>277.7</v>
      </c>
      <c r="S132" s="13">
        <f>AVERAGE(K131:K$354)</f>
        <v>301.07600225144853</v>
      </c>
      <c r="T132" s="16">
        <f t="shared" si="6"/>
        <v>301.84369265474379</v>
      </c>
      <c r="U132" s="13">
        <v>277.7</v>
      </c>
      <c r="V132" s="13">
        <f>AVERAGE(L131:L$354)</f>
        <v>298.18842789487263</v>
      </c>
      <c r="W132" s="16">
        <f t="shared" si="7"/>
        <v>298.08962078484501</v>
      </c>
      <c r="X132" s="13">
        <v>277.7</v>
      </c>
      <c r="Y132" s="13">
        <f>AVERAGE(M131:M$354)</f>
        <v>1.8096493492218966</v>
      </c>
      <c r="Z132" s="16">
        <f t="shared" si="8"/>
        <v>1.8347362059139414</v>
      </c>
      <c r="AA132" s="13">
        <v>277.7</v>
      </c>
      <c r="AB132" s="13">
        <f>AVERAGE(N131:N$354)</f>
        <v>1.7825380153029173</v>
      </c>
      <c r="AC132" s="13">
        <f t="shared" si="9"/>
        <v>1.7989681465253398</v>
      </c>
      <c r="AD132" s="13"/>
      <c r="AG132" s="13"/>
    </row>
    <row r="133" spans="1:33" x14ac:dyDescent="0.25">
      <c r="A133" s="13">
        <v>267.8</v>
      </c>
      <c r="B133" s="13">
        <v>309.46620346730907</v>
      </c>
      <c r="C133" s="13">
        <v>302.49529623518509</v>
      </c>
      <c r="D133" s="13">
        <v>267.8</v>
      </c>
      <c r="E133" s="13">
        <v>0.66621633584349826</v>
      </c>
      <c r="F133" s="13">
        <f t="shared" si="10"/>
        <v>0.65128512034563646</v>
      </c>
      <c r="G133" s="13">
        <f t="shared" si="5"/>
        <v>268.46621633584351</v>
      </c>
      <c r="J133" s="13">
        <v>277.89999999999998</v>
      </c>
      <c r="K133" s="13">
        <v>327.69095656793019</v>
      </c>
      <c r="L133" s="13">
        <v>309.55861419965765</v>
      </c>
      <c r="M133" s="13">
        <v>1.0581265178942949</v>
      </c>
      <c r="N133" s="13">
        <v>0.99899039775609311</v>
      </c>
      <c r="O133" s="10"/>
      <c r="P133" s="10"/>
      <c r="Q133" s="10"/>
      <c r="R133" s="13">
        <v>277.8</v>
      </c>
      <c r="S133" s="13">
        <f>AVERAGE(K132:K$354)</f>
        <v>300.95847973306331</v>
      </c>
      <c r="T133" s="16">
        <f t="shared" si="6"/>
        <v>301.69122586771846</v>
      </c>
      <c r="U133" s="13">
        <v>277.8</v>
      </c>
      <c r="V133" s="13">
        <f>AVERAGE(L132:L$354)</f>
        <v>298.13758638509518</v>
      </c>
      <c r="W133" s="16">
        <f t="shared" si="7"/>
        <v>298.03745036213991</v>
      </c>
      <c r="X133" s="13">
        <v>277.8</v>
      </c>
      <c r="Y133" s="13">
        <f>AVERAGE(M132:M$354)</f>
        <v>1.8130748260923888</v>
      </c>
      <c r="Z133" s="16">
        <f t="shared" si="8"/>
        <v>1.8384810182615183</v>
      </c>
      <c r="AA133" s="13">
        <v>277.8</v>
      </c>
      <c r="AB133" s="13">
        <f>AVERAGE(N132:N$354)</f>
        <v>1.7860988469497556</v>
      </c>
      <c r="AC133" s="13">
        <f t="shared" si="9"/>
        <v>1.8030072452468175</v>
      </c>
      <c r="AD133" s="13"/>
      <c r="AG133" s="13"/>
    </row>
    <row r="134" spans="1:33" x14ac:dyDescent="0.25">
      <c r="A134" s="13">
        <v>267.89999999999998</v>
      </c>
      <c r="B134" s="13">
        <v>309.62849837855703</v>
      </c>
      <c r="C134" s="13">
        <v>302.60369444045932</v>
      </c>
      <c r="D134" s="13">
        <v>267.89999999999998</v>
      </c>
      <c r="E134" s="13">
        <v>0.66855642769768586</v>
      </c>
      <c r="F134" s="13">
        <f t="shared" si="10"/>
        <v>0.65346248143999852</v>
      </c>
      <c r="G134" s="13">
        <f t="shared" ref="G134:G197" si="11">A134+E134</f>
        <v>268.56855642769767</v>
      </c>
      <c r="J134" s="13">
        <v>278</v>
      </c>
      <c r="K134" s="13">
        <v>327.89601402840918</v>
      </c>
      <c r="L134" s="13">
        <v>309.57275525793</v>
      </c>
      <c r="M134" s="13">
        <v>1.0644079523438417</v>
      </c>
      <c r="N134" s="13">
        <v>1.0043256190948033</v>
      </c>
      <c r="O134" s="10"/>
      <c r="P134" s="10"/>
      <c r="Q134" s="10"/>
      <c r="R134" s="13">
        <v>277.89999999999998</v>
      </c>
      <c r="S134" s="13">
        <f>AVERAGE(K133:K$354)</f>
        <v>300.83898277760932</v>
      </c>
      <c r="T134" s="16">
        <f t="shared" ref="T134:T197" si="12">0.0003645191*R134^4 - 0.4069938446*R134^3 + 170.2334990325*R134^2 - 31615.7996024729*R134 + 2200205.38999781</f>
        <v>301.53537263069302</v>
      </c>
      <c r="U134" s="13">
        <v>277.89999999999998</v>
      </c>
      <c r="V134" s="13">
        <f>AVERAGE(L133:L$354)</f>
        <v>298.08621040330598</v>
      </c>
      <c r="W134" s="16">
        <f t="shared" ref="W134:W197" si="13">-0.0241259305*U134^2 + 12.8802501657*U134 - 1418.2294713417</f>
        <v>297.98479742082509</v>
      </c>
      <c r="X134" s="13">
        <v>277.89999999999998</v>
      </c>
      <c r="Y134" s="13">
        <f>AVERAGE(M133:M$354)</f>
        <v>1.8165034807260354</v>
      </c>
      <c r="Z134" s="16">
        <f t="shared" ref="Z134:Z197" si="14" xml:space="preserve">  0.0000026071114*R134^4 - 0.0030107027*R134^3 + 1.3008126672*R134^2 - 249.2321769176*R134 + 17869.3895159074</f>
        <v>1.8422034747491125</v>
      </c>
      <c r="AA134" s="13">
        <v>277.89999999999998</v>
      </c>
      <c r="AB134" s="13">
        <f>AVERAGE(N133:N$354)</f>
        <v>1.7896681831340004</v>
      </c>
      <c r="AC134" s="13">
        <f t="shared" ref="AC134:AC197" si="15" xml:space="preserve"> -0.0000901573*AA134^3 + 0.0749711264*AA134^2 - 20.7404978726*AA134 + 1910.6262137785</f>
        <v>1.8070430246200431</v>
      </c>
      <c r="AD134" s="13"/>
      <c r="AG134" s="13"/>
    </row>
    <row r="135" spans="1:33" x14ac:dyDescent="0.25">
      <c r="A135" s="13">
        <v>268</v>
      </c>
      <c r="B135" s="13">
        <v>309.79113096003664</v>
      </c>
      <c r="C135" s="13">
        <v>302.71160968615936</v>
      </c>
      <c r="D135" s="13">
        <v>268</v>
      </c>
      <c r="E135" s="13">
        <v>0.67091499290962786</v>
      </c>
      <c r="F135" s="13">
        <f t="shared" si="10"/>
        <v>0.65565545807991343</v>
      </c>
      <c r="G135" s="13">
        <f t="shared" si="11"/>
        <v>268.67091499290962</v>
      </c>
      <c r="J135" s="13">
        <v>278.10000000000002</v>
      </c>
      <c r="K135" s="13">
        <v>328.10200967194299</v>
      </c>
      <c r="L135" s="13">
        <v>309.58546870235432</v>
      </c>
      <c r="M135" s="13">
        <v>1.0707587009030375</v>
      </c>
      <c r="N135" s="13">
        <v>1.0097123936272421</v>
      </c>
      <c r="O135" s="10"/>
      <c r="P135" s="10"/>
      <c r="Q135" s="10"/>
      <c r="R135" s="13">
        <v>278</v>
      </c>
      <c r="S135" s="13">
        <f>AVERAGE(K134:K$354)</f>
        <v>300.71748063376174</v>
      </c>
      <c r="T135" s="16">
        <f t="shared" si="12"/>
        <v>301.37612174265087</v>
      </c>
      <c r="U135" s="13">
        <v>278</v>
      </c>
      <c r="V135" s="13">
        <f>AVERAGE(L134:L$354)</f>
        <v>298.03429907391074</v>
      </c>
      <c r="W135" s="16">
        <f t="shared" si="13"/>
        <v>297.9316619609001</v>
      </c>
      <c r="X135" s="13">
        <v>278</v>
      </c>
      <c r="Y135" s="13">
        <f>AVERAGE(M134:M$354)</f>
        <v>1.8199350506936001</v>
      </c>
      <c r="Z135" s="16">
        <f t="shared" si="14"/>
        <v>1.8459028964862227</v>
      </c>
      <c r="AA135" s="13">
        <v>278</v>
      </c>
      <c r="AB135" s="13">
        <f>AVERAGE(N134:N$354)</f>
        <v>1.7932459106696468</v>
      </c>
      <c r="AC135" s="13">
        <f t="shared" si="15"/>
        <v>1.8110749437003051</v>
      </c>
      <c r="AD135" s="13"/>
      <c r="AG135" s="13"/>
    </row>
    <row r="136" spans="1:33" x14ac:dyDescent="0.25">
      <c r="A136" s="13">
        <v>268.10000000000002</v>
      </c>
      <c r="B136" s="13">
        <v>309.95410293286676</v>
      </c>
      <c r="C136" s="13">
        <v>302.81903489816881</v>
      </c>
      <c r="D136" s="13">
        <v>268.10000000000002</v>
      </c>
      <c r="E136" s="13">
        <v>0.67329232050865562</v>
      </c>
      <c r="F136" s="13">
        <f t="shared" si="10"/>
        <v>0.65786428912829875</v>
      </c>
      <c r="G136" s="13">
        <f t="shared" si="11"/>
        <v>268.77329232050869</v>
      </c>
      <c r="J136" s="13">
        <v>278.2</v>
      </c>
      <c r="K136" s="13">
        <v>328.30897843010297</v>
      </c>
      <c r="L136" s="13">
        <v>309.59674579454799</v>
      </c>
      <c r="M136" s="13">
        <v>1.0771796805175626</v>
      </c>
      <c r="N136" s="13">
        <v>1.0151512427178762</v>
      </c>
      <c r="O136" s="10"/>
      <c r="P136" s="10"/>
      <c r="Q136" s="10"/>
      <c r="R136" s="13">
        <v>278.10000000000002</v>
      </c>
      <c r="S136" s="13">
        <f>AVERAGE(K135:K$354)</f>
        <v>300.59394184560438</v>
      </c>
      <c r="T136" s="16">
        <f t="shared" si="12"/>
        <v>301.21346288174391</v>
      </c>
      <c r="U136" s="13">
        <v>278.10000000000002</v>
      </c>
      <c r="V136" s="13">
        <f>AVERAGE(L135:L$354)</f>
        <v>297.98185154580153</v>
      </c>
      <c r="W136" s="16">
        <f t="shared" si="13"/>
        <v>297.87804398236472</v>
      </c>
      <c r="X136" s="13">
        <v>278.10000000000002</v>
      </c>
      <c r="Y136" s="13">
        <f>AVERAGE(M135:M$354)</f>
        <v>1.8233692647770079</v>
      </c>
      <c r="Z136" s="16">
        <f t="shared" si="14"/>
        <v>1.8495786107305321</v>
      </c>
      <c r="AA136" s="13">
        <v>278.10000000000002</v>
      </c>
      <c r="AB136" s="13">
        <f>AVERAGE(N135:N$354)</f>
        <v>1.7968319119949872</v>
      </c>
      <c r="AC136" s="13">
        <f t="shared" si="15"/>
        <v>1.8151024615456208</v>
      </c>
      <c r="AD136" s="13"/>
      <c r="AG136" s="13"/>
    </row>
    <row r="137" spans="1:33" x14ac:dyDescent="0.25">
      <c r="A137" s="13">
        <v>268.2</v>
      </c>
      <c r="B137" s="13">
        <v>310.11741589908337</v>
      </c>
      <c r="C137" s="13">
        <v>302.9259629219876</v>
      </c>
      <c r="D137" s="13">
        <v>268.2</v>
      </c>
      <c r="E137" s="13">
        <v>0.67568870267771486</v>
      </c>
      <c r="F137" s="13">
        <f t="shared" si="10"/>
        <v>0.66008921590977188</v>
      </c>
      <c r="G137" s="13">
        <f t="shared" si="11"/>
        <v>268.87568870267768</v>
      </c>
      <c r="J137" s="13">
        <v>278.3</v>
      </c>
      <c r="K137" s="13">
        <v>328.51695676261392</v>
      </c>
      <c r="L137" s="13">
        <v>309.60657787422895</v>
      </c>
      <c r="M137" s="13">
        <v>1.0836718254718429</v>
      </c>
      <c r="N137" s="13">
        <v>1.0206426936833233</v>
      </c>
      <c r="O137" s="10"/>
      <c r="P137" s="10"/>
      <c r="Q137" s="10"/>
      <c r="R137" s="13">
        <v>278.2</v>
      </c>
      <c r="S137" s="13">
        <f>AVERAGE(K136:K$354)</f>
        <v>300.46833422995888</v>
      </c>
      <c r="T137" s="16">
        <f t="shared" si="12"/>
        <v>301.04738657921553</v>
      </c>
      <c r="U137" s="13">
        <v>278.2</v>
      </c>
      <c r="V137" s="13">
        <f>AVERAGE(L136:L$354)</f>
        <v>297.92886699257525</v>
      </c>
      <c r="W137" s="16">
        <f t="shared" si="13"/>
        <v>297.82394348522007</v>
      </c>
      <c r="X137" s="13">
        <v>278.2</v>
      </c>
      <c r="Y137" s="13">
        <f>AVERAGE(M136:M$354)</f>
        <v>1.8268058426942408</v>
      </c>
      <c r="Z137" s="16">
        <f t="shared" si="14"/>
        <v>1.8532299510770827</v>
      </c>
      <c r="AA137" s="13">
        <v>278.2</v>
      </c>
      <c r="AB137" s="13">
        <f>AVERAGE(N136:N$354)</f>
        <v>1.8004260650468951</v>
      </c>
      <c r="AC137" s="13">
        <f t="shared" si="15"/>
        <v>1.8191250372103696</v>
      </c>
      <c r="AD137" s="13"/>
      <c r="AG137" s="13"/>
    </row>
    <row r="138" spans="1:33" x14ac:dyDescent="0.25">
      <c r="A138" s="13">
        <v>268.3</v>
      </c>
      <c r="B138" s="13">
        <v>310.28107134373579</v>
      </c>
      <c r="C138" s="13">
        <v>303.03238652291088</v>
      </c>
      <c r="D138" s="13">
        <v>268.3</v>
      </c>
      <c r="E138" s="13">
        <v>0.6781044347489108</v>
      </c>
      <c r="F138" s="13">
        <f t="shared" si="10"/>
        <v>0.662330482189051</v>
      </c>
      <c r="G138" s="13">
        <f t="shared" si="11"/>
        <v>268.9781044347489</v>
      </c>
      <c r="J138" s="13">
        <v>278.39999999999998</v>
      </c>
      <c r="K138" s="13">
        <v>328.72598270053112</v>
      </c>
      <c r="L138" s="13">
        <v>309.61495636093093</v>
      </c>
      <c r="M138" s="13">
        <v>1.0902360879283164</v>
      </c>
      <c r="N138" s="13">
        <v>1.0261872799467291</v>
      </c>
      <c r="O138" s="10"/>
      <c r="P138" s="10"/>
      <c r="Q138" s="10"/>
      <c r="R138" s="13">
        <v>278.3</v>
      </c>
      <c r="S138" s="13">
        <f>AVERAGE(K137:K$354)</f>
        <v>300.34062485289411</v>
      </c>
      <c r="T138" s="16">
        <f t="shared" si="12"/>
        <v>300.87788426876068</v>
      </c>
      <c r="U138" s="13">
        <v>278.3</v>
      </c>
      <c r="V138" s="13">
        <f>AVERAGE(L137:L$354)</f>
        <v>297.87534461274964</v>
      </c>
      <c r="W138" s="16">
        <f t="shared" si="13"/>
        <v>297.7693604694648</v>
      </c>
      <c r="X138" s="13">
        <v>278.3</v>
      </c>
      <c r="Y138" s="13">
        <f>AVERAGE(M137:M$354)</f>
        <v>1.8302444948143171</v>
      </c>
      <c r="Z138" s="16">
        <f t="shared" si="14"/>
        <v>1.8568562572763767</v>
      </c>
      <c r="AA138" s="13">
        <v>278.3</v>
      </c>
      <c r="AB138" s="13">
        <f>AVERAGE(N137:N$354)</f>
        <v>1.8040282431309729</v>
      </c>
      <c r="AC138" s="13">
        <f t="shared" si="15"/>
        <v>1.823142129751659</v>
      </c>
      <c r="AD138" s="13"/>
      <c r="AG138" s="13"/>
    </row>
    <row r="139" spans="1:33" x14ac:dyDescent="0.25">
      <c r="A139" s="13">
        <v>268.39999999999998</v>
      </c>
      <c r="B139" s="13">
        <v>310.44507063707562</v>
      </c>
      <c r="C139" s="13">
        <v>303.13829838623747</v>
      </c>
      <c r="D139" s="13">
        <v>268.39999999999998</v>
      </c>
      <c r="E139" s="13">
        <v>0.68053981519993512</v>
      </c>
      <c r="F139" s="13">
        <f t="shared" si="10"/>
        <v>0.66458833414992835</v>
      </c>
      <c r="G139" s="13">
        <f t="shared" si="11"/>
        <v>269.08053981519993</v>
      </c>
      <c r="J139" s="13">
        <v>278.5</v>
      </c>
      <c r="K139" s="13">
        <v>328.93609588920992</v>
      </c>
      <c r="L139" s="13">
        <v>309.62187275570182</v>
      </c>
      <c r="M139" s="13">
        <v>1.0968734384814398</v>
      </c>
      <c r="N139" s="13">
        <v>1.0317855411951604</v>
      </c>
      <c r="O139" s="10"/>
      <c r="P139" s="10"/>
      <c r="Q139" s="10"/>
      <c r="R139" s="13">
        <v>278.39999999999998</v>
      </c>
      <c r="S139" s="13">
        <f>AVERAGE(K138:K$354)</f>
        <v>300.21078000538387</v>
      </c>
      <c r="T139" s="16">
        <f t="shared" si="12"/>
        <v>300.70494823623449</v>
      </c>
      <c r="U139" s="13">
        <v>278.39999999999998</v>
      </c>
      <c r="V139" s="13">
        <f>AVERAGE(L138:L$354)</f>
        <v>297.82128362997793</v>
      </c>
      <c r="W139" s="16">
        <f t="shared" si="13"/>
        <v>297.71429493510027</v>
      </c>
      <c r="X139" s="13">
        <v>278.39999999999998</v>
      </c>
      <c r="Y139" s="13">
        <f>AVERAGE(M138:M$354)</f>
        <v>1.8336849218619782</v>
      </c>
      <c r="Z139" s="16">
        <f t="shared" si="14"/>
        <v>1.8604568754672073</v>
      </c>
      <c r="AA139" s="13">
        <v>278.39999999999998</v>
      </c>
      <c r="AB139" s="13">
        <f>AVERAGE(N138:N$354)</f>
        <v>1.8076383147874138</v>
      </c>
      <c r="AC139" s="13">
        <f t="shared" si="15"/>
        <v>1.827153198224778</v>
      </c>
      <c r="AD139" s="13"/>
      <c r="AG139" s="13"/>
    </row>
    <row r="140" spans="1:33" x14ac:dyDescent="0.25">
      <c r="A140" s="13">
        <v>268.5</v>
      </c>
      <c r="B140" s="13">
        <v>310.60941503683614</v>
      </c>
      <c r="C140" s="13">
        <v>303.24369111750707</v>
      </c>
      <c r="D140" s="13">
        <v>268.5</v>
      </c>
      <c r="E140" s="13">
        <v>0.68299514565140385</v>
      </c>
      <c r="F140" s="13">
        <f t="shared" si="10"/>
        <v>0.66686302037446621</v>
      </c>
      <c r="G140" s="13">
        <f t="shared" si="11"/>
        <v>269.18299514565138</v>
      </c>
      <c r="J140" s="13">
        <v>278.60000000000002</v>
      </c>
      <c r="K140" s="13">
        <v>329.14733763089004</v>
      </c>
      <c r="L140" s="13">
        <v>309.62731864278766</v>
      </c>
      <c r="M140" s="13">
        <v>1.1035848667262118</v>
      </c>
      <c r="N140" s="13">
        <v>1.0374380235398148</v>
      </c>
      <c r="O140" s="10"/>
      <c r="P140" s="10"/>
      <c r="Q140" s="10"/>
      <c r="R140" s="13">
        <v>278.5</v>
      </c>
      <c r="S140" s="13">
        <f>AVERAGE(K139:K$354)</f>
        <v>300.07876517809154</v>
      </c>
      <c r="T140" s="16">
        <f t="shared" si="12"/>
        <v>300.52857166156173</v>
      </c>
      <c r="U140" s="13">
        <v>278.5</v>
      </c>
      <c r="V140" s="13">
        <f>AVERAGE(L139:L$354)</f>
        <v>297.76668329326048</v>
      </c>
      <c r="W140" s="16">
        <f t="shared" si="13"/>
        <v>297.65874688212512</v>
      </c>
      <c r="X140" s="13">
        <v>278.5</v>
      </c>
      <c r="Y140" s="13">
        <f>AVERAGE(M139:M$354)</f>
        <v>1.8371268146116715</v>
      </c>
      <c r="Z140" s="16">
        <f t="shared" si="14"/>
        <v>1.8640311579947593</v>
      </c>
      <c r="AA140" s="13">
        <v>278.5</v>
      </c>
      <c r="AB140" s="13">
        <f>AVERAGE(N139:N$354)</f>
        <v>1.8112561436524164</v>
      </c>
      <c r="AC140" s="13">
        <f t="shared" si="15"/>
        <v>1.8311577016877436</v>
      </c>
      <c r="AD140" s="13"/>
      <c r="AG140" s="13"/>
    </row>
    <row r="141" spans="1:33" x14ac:dyDescent="0.25">
      <c r="A141" s="13">
        <v>268.60000000000002</v>
      </c>
      <c r="B141" s="13">
        <v>310.77410569060203</v>
      </c>
      <c r="C141" s="13">
        <v>303.34855724276969</v>
      </c>
      <c r="D141" s="13">
        <v>268.60000000000002</v>
      </c>
      <c r="E141" s="13">
        <v>0.68547073086510835</v>
      </c>
      <c r="F141" s="13">
        <f t="shared" si="10"/>
        <v>0.66915479182305859</v>
      </c>
      <c r="G141" s="13">
        <f t="shared" si="11"/>
        <v>269.28547073086514</v>
      </c>
      <c r="J141" s="13">
        <v>278.7</v>
      </c>
      <c r="K141" s="13">
        <v>329.35975092669247</v>
      </c>
      <c r="L141" s="13">
        <v>309.63128569130254</v>
      </c>
      <c r="M141" s="13">
        <v>1.1103713818411458</v>
      </c>
      <c r="N141" s="13">
        <v>1.0431452796789695</v>
      </c>
      <c r="O141" s="10"/>
      <c r="P141" s="10"/>
      <c r="Q141" s="10"/>
      <c r="R141" s="13">
        <v>278.60000000000002</v>
      </c>
      <c r="S141" s="13">
        <f>AVERAGE(K140:K$354)</f>
        <v>299.94454503524906</v>
      </c>
      <c r="T141" s="16">
        <f t="shared" si="12"/>
        <v>300.34874858241528</v>
      </c>
      <c r="U141" s="13">
        <v>278.60000000000002</v>
      </c>
      <c r="V141" s="13">
        <f>AVERAGE(L140:L$354)</f>
        <v>297.71154287715615</v>
      </c>
      <c r="W141" s="16">
        <f t="shared" si="13"/>
        <v>297.60271631054002</v>
      </c>
      <c r="X141" s="13">
        <v>278.60000000000002</v>
      </c>
      <c r="Y141" s="13">
        <f>AVERAGE(M140:M$354)</f>
        <v>1.8405698535704167</v>
      </c>
      <c r="Z141" s="16">
        <f t="shared" si="14"/>
        <v>1.8675784633669537</v>
      </c>
      <c r="AA141" s="13">
        <v>278.60000000000002</v>
      </c>
      <c r="AB141" s="13">
        <f>AVERAGE(N140:N$354)</f>
        <v>1.8148815883150082</v>
      </c>
      <c r="AC141" s="13">
        <f t="shared" si="15"/>
        <v>1.8351550991949352</v>
      </c>
      <c r="AD141" s="13"/>
      <c r="AG141" s="13"/>
    </row>
    <row r="142" spans="1:33" x14ac:dyDescent="0.25">
      <c r="A142" s="13">
        <v>268.7</v>
      </c>
      <c r="B142" s="13">
        <v>310.93914363826696</v>
      </c>
      <c r="C142" s="13">
        <v>303.4528892088872</v>
      </c>
      <c r="D142" s="13">
        <v>268.7</v>
      </c>
      <c r="E142" s="13">
        <v>0.68796687874322404</v>
      </c>
      <c r="F142" s="13">
        <f t="shared" si="10"/>
        <v>0.67146390181463023</v>
      </c>
      <c r="G142" s="13">
        <f t="shared" si="11"/>
        <v>269.38796687874321</v>
      </c>
      <c r="J142" s="13">
        <v>278.8</v>
      </c>
      <c r="K142" s="13">
        <v>329.57338051780198</v>
      </c>
      <c r="L142" s="13">
        <v>309.63376565688492</v>
      </c>
      <c r="M142" s="13">
        <v>1.1172340131853509</v>
      </c>
      <c r="N142" s="13">
        <v>1.0489078690634586</v>
      </c>
      <c r="O142" s="10"/>
      <c r="P142" s="10"/>
      <c r="Q142" s="10"/>
      <c r="R142" s="13">
        <v>278.7</v>
      </c>
      <c r="S142" s="13">
        <f>AVERAGE(K141:K$354)</f>
        <v>299.8080833876059</v>
      </c>
      <c r="T142" s="16">
        <f t="shared" si="12"/>
        <v>300.16547391936183</v>
      </c>
      <c r="U142" s="13">
        <v>278.7</v>
      </c>
      <c r="V142" s="13">
        <f>AVERAGE(L141:L$354)</f>
        <v>297.65586168198962</v>
      </c>
      <c r="W142" s="16">
        <f t="shared" si="13"/>
        <v>297.54620322034521</v>
      </c>
      <c r="X142" s="13">
        <v>278.7</v>
      </c>
      <c r="Y142" s="13">
        <f>AVERAGE(M141:M$354)</f>
        <v>1.8440137086491277</v>
      </c>
      <c r="Z142" s="16">
        <f t="shared" si="14"/>
        <v>1.8710981564945541</v>
      </c>
      <c r="AA142" s="13">
        <v>278.7</v>
      </c>
      <c r="AB142" s="13">
        <f>AVERAGE(N141:N$354)</f>
        <v>1.8185145021690978</v>
      </c>
      <c r="AC142" s="13">
        <f t="shared" si="15"/>
        <v>1.8391448498039153</v>
      </c>
      <c r="AD142" s="13"/>
      <c r="AG142" s="13"/>
    </row>
    <row r="143" spans="1:33" x14ac:dyDescent="0.25">
      <c r="A143" s="13">
        <v>268.8</v>
      </c>
      <c r="B143" s="13">
        <v>311.10452981458042</v>
      </c>
      <c r="C143" s="13">
        <v>303.55667938386841</v>
      </c>
      <c r="D143" s="13">
        <v>268.8</v>
      </c>
      <c r="E143" s="13">
        <v>0.6904839003284593</v>
      </c>
      <c r="F143" s="13">
        <f t="shared" si="10"/>
        <v>0.67379060600760576</v>
      </c>
      <c r="G143" s="13">
        <f t="shared" si="11"/>
        <v>269.49048390032846</v>
      </c>
      <c r="J143" s="13">
        <v>278.89999999999998</v>
      </c>
      <c r="K143" s="13">
        <v>329.78827292557702</v>
      </c>
      <c r="L143" s="13">
        <v>309.63475038334002</v>
      </c>
      <c r="M143" s="13">
        <v>1.1241738109095321</v>
      </c>
      <c r="N143" s="13">
        <v>1.0547263580644619</v>
      </c>
      <c r="O143" s="10"/>
      <c r="P143" s="10"/>
      <c r="Q143" s="10"/>
      <c r="R143" s="13">
        <v>278.8</v>
      </c>
      <c r="S143" s="13">
        <f>AVERAGE(K142:K$354)</f>
        <v>299.66934316441768</v>
      </c>
      <c r="T143" s="16">
        <f t="shared" si="12"/>
        <v>299.97874347493052</v>
      </c>
      <c r="U143" s="13">
        <v>278.8</v>
      </c>
      <c r="V143" s="13">
        <f>AVERAGE(L142:L$354)</f>
        <v>297.59963903405861</v>
      </c>
      <c r="W143" s="16">
        <f t="shared" si="13"/>
        <v>297.48920761153977</v>
      </c>
      <c r="X143" s="13">
        <v>278.8</v>
      </c>
      <c r="Y143" s="13">
        <f>AVERAGE(M142:M$354)</f>
        <v>1.8474580388219353</v>
      </c>
      <c r="Z143" s="16">
        <f t="shared" si="14"/>
        <v>1.8745896084656124</v>
      </c>
      <c r="AA143" s="13">
        <v>278.8</v>
      </c>
      <c r="AB143" s="13">
        <f>AVERAGE(N142:N$354)</f>
        <v>1.822154733260601</v>
      </c>
      <c r="AC143" s="13">
        <f t="shared" si="15"/>
        <v>1.8431264125704274</v>
      </c>
      <c r="AD143" s="13"/>
      <c r="AG143" s="13"/>
    </row>
    <row r="144" spans="1:33" x14ac:dyDescent="0.25">
      <c r="A144" s="13">
        <v>268.89999999999998</v>
      </c>
      <c r="B144" s="13">
        <v>311.27026505178304</v>
      </c>
      <c r="C144" s="13">
        <v>303.65992005723996</v>
      </c>
      <c r="D144" s="13">
        <v>268.89999999999998</v>
      </c>
      <c r="E144" s="13">
        <v>0.69302210980516343</v>
      </c>
      <c r="F144" s="13">
        <f t="shared" si="10"/>
        <v>0.67613516238137905</v>
      </c>
      <c r="G144" s="13">
        <f t="shared" si="11"/>
        <v>269.59302210980513</v>
      </c>
      <c r="J144" s="13">
        <v>279</v>
      </c>
      <c r="K144" s="13">
        <v>330.00447649029832</v>
      </c>
      <c r="L144" s="13">
        <v>309.63423180426935</v>
      </c>
      <c r="M144" s="13">
        <v>1.131191846580347</v>
      </c>
      <c r="N144" s="13">
        <v>1.0606013201434692</v>
      </c>
      <c r="O144" s="10"/>
      <c r="P144" s="10"/>
      <c r="Q144" s="10"/>
      <c r="R144" s="13">
        <v>278.89999999999998</v>
      </c>
      <c r="S144" s="13">
        <f>AVERAGE(K143:K$354)</f>
        <v>299.5282863844489</v>
      </c>
      <c r="T144" s="16">
        <f t="shared" si="12"/>
        <v>299.78855390939862</v>
      </c>
      <c r="U144" s="13">
        <v>278.89999999999998</v>
      </c>
      <c r="V144" s="13">
        <f>AVERAGE(L143:L$354)</f>
        <v>297.54287428583768</v>
      </c>
      <c r="W144" s="16">
        <f t="shared" si="13"/>
        <v>297.43172948412507</v>
      </c>
      <c r="X144" s="13">
        <v>278.89999999999998</v>
      </c>
      <c r="Y144" s="13">
        <f>AVERAGE(M143:M$354)</f>
        <v>1.850902491773051</v>
      </c>
      <c r="Z144" s="16">
        <f t="shared" si="14"/>
        <v>1.8780521966400556</v>
      </c>
      <c r="AA144" s="13">
        <v>278.89999999999998</v>
      </c>
      <c r="AB144" s="13">
        <f>AVERAGE(N143:N$354)</f>
        <v>1.8258021241294555</v>
      </c>
      <c r="AC144" s="13">
        <f t="shared" si="15"/>
        <v>1.8470992465511245</v>
      </c>
      <c r="AD144" s="13"/>
      <c r="AG144" s="13"/>
    </row>
    <row r="145" spans="1:33" x14ac:dyDescent="0.25">
      <c r="A145" s="13">
        <v>269</v>
      </c>
      <c r="B145" s="13">
        <v>311.43635008233036</v>
      </c>
      <c r="C145" s="13">
        <v>303.76260344045244</v>
      </c>
      <c r="D145" s="13">
        <v>269</v>
      </c>
      <c r="E145" s="13">
        <v>0.69558182450146022</v>
      </c>
      <c r="F145" s="13">
        <f t="shared" si="10"/>
        <v>0.67849783121815566</v>
      </c>
      <c r="G145" s="13">
        <f t="shared" si="11"/>
        <v>269.69558182450146</v>
      </c>
      <c r="J145" s="13">
        <v>279.10000000000002</v>
      </c>
      <c r="K145" s="13">
        <v>330.22204140823015</v>
      </c>
      <c r="L145" s="13">
        <v>309.63220194468738</v>
      </c>
      <c r="M145" s="13">
        <v>1.1382892138176877</v>
      </c>
      <c r="N145" s="13">
        <v>1.0665333360241027</v>
      </c>
      <c r="O145" s="10"/>
      <c r="P145" s="10"/>
      <c r="Q145" s="10"/>
      <c r="R145" s="13">
        <v>279</v>
      </c>
      <c r="S145" s="13">
        <f>AVERAGE(K144:K$354)</f>
        <v>299.38487412596015</v>
      </c>
      <c r="T145" s="16">
        <f t="shared" si="12"/>
        <v>299.59490276966244</v>
      </c>
      <c r="U145" s="13">
        <v>279</v>
      </c>
      <c r="V145" s="13">
        <f>AVERAGE(L144:L$354)</f>
        <v>297.48556681618129</v>
      </c>
      <c r="W145" s="16">
        <f t="shared" si="13"/>
        <v>297.37376883809975</v>
      </c>
      <c r="X145" s="13">
        <v>279</v>
      </c>
      <c r="Y145" s="13">
        <f>AVERAGE(M144:M$354)</f>
        <v>1.8543467035306982</v>
      </c>
      <c r="Z145" s="16">
        <f t="shared" si="14"/>
        <v>1.8814853046060307</v>
      </c>
      <c r="AA145" s="13">
        <v>279</v>
      </c>
      <c r="AB145" s="13">
        <f>AVERAGE(N144:N$354)</f>
        <v>1.8294565116463517</v>
      </c>
      <c r="AC145" s="13">
        <f t="shared" si="15"/>
        <v>1.8510628108008405</v>
      </c>
      <c r="AD145" s="13"/>
      <c r="AG145" s="13"/>
    </row>
    <row r="146" spans="1:33" x14ac:dyDescent="0.25">
      <c r="A146" s="13">
        <v>269.10000000000002</v>
      </c>
      <c r="B146" s="13">
        <v>311.60278554170759</v>
      </c>
      <c r="C146" s="13">
        <v>303.86472166732426</v>
      </c>
      <c r="D146" s="13">
        <v>269.10000000000002</v>
      </c>
      <c r="E146" s="13">
        <v>0.69816336489234698</v>
      </c>
      <c r="F146" s="13">
        <f t="shared" si="10"/>
        <v>0.68087887508557066</v>
      </c>
      <c r="G146" s="13">
        <f t="shared" si="11"/>
        <v>269.79816336489239</v>
      </c>
      <c r="J146" s="13">
        <v>279.2</v>
      </c>
      <c r="K146" s="13">
        <v>330.4410197666279</v>
      </c>
      <c r="L146" s="13">
        <v>309.62865292262575</v>
      </c>
      <c r="M146" s="13">
        <v>1.1454670289441922</v>
      </c>
      <c r="N146" s="13">
        <v>1.0725229938656078</v>
      </c>
      <c r="O146" s="10"/>
      <c r="P146" s="10"/>
      <c r="Q146" s="10"/>
      <c r="R146" s="13">
        <v>279.10000000000002</v>
      </c>
      <c r="S146" s="13">
        <f>AVERAGE(K145:K$354)</f>
        <v>299.23906649565379</v>
      </c>
      <c r="T146" s="16">
        <f t="shared" si="12"/>
        <v>299.3977884799242</v>
      </c>
      <c r="U146" s="13">
        <v>279.10000000000002</v>
      </c>
      <c r="V146" s="13">
        <f>AVERAGE(L145:L$354)</f>
        <v>297.4277160305237</v>
      </c>
      <c r="W146" s="16">
        <f t="shared" si="13"/>
        <v>297.31532567346471</v>
      </c>
      <c r="X146" s="13">
        <v>279.10000000000002</v>
      </c>
      <c r="Y146" s="13">
        <f>AVERAGE(M145:M$354)</f>
        <v>1.8577902980876047</v>
      </c>
      <c r="Z146" s="16">
        <f t="shared" si="14"/>
        <v>1.8848883222817676</v>
      </c>
      <c r="AA146" s="13">
        <v>279.10000000000002</v>
      </c>
      <c r="AB146" s="13">
        <f>AVERAGE(N145:N$354)</f>
        <v>1.8331177268439842</v>
      </c>
      <c r="AC146" s="13">
        <f t="shared" si="15"/>
        <v>1.8550165643766832</v>
      </c>
      <c r="AD146" s="13"/>
      <c r="AG146" s="13"/>
    </row>
    <row r="147" spans="1:33" x14ac:dyDescent="0.25">
      <c r="A147" s="13">
        <v>269.2</v>
      </c>
      <c r="B147" s="13">
        <v>311.7695719713343</v>
      </c>
      <c r="C147" s="13">
        <v>303.96626679452356</v>
      </c>
      <c r="D147" s="13">
        <v>269.2</v>
      </c>
      <c r="E147" s="13">
        <v>0.70076705460382394</v>
      </c>
      <c r="F147" s="13">
        <f t="shared" si="10"/>
        <v>0.68327855881975164</v>
      </c>
      <c r="G147" s="13">
        <f t="shared" si="11"/>
        <v>269.90076705460382</v>
      </c>
      <c r="J147" s="13">
        <v>279.3</v>
      </c>
      <c r="K147" s="13">
        <v>330.66146557628247</v>
      </c>
      <c r="L147" s="13">
        <v>309.62357695072529</v>
      </c>
      <c r="M147" s="13">
        <v>1.1527264316461767</v>
      </c>
      <c r="N147" s="13">
        <v>1.0785708894376809</v>
      </c>
      <c r="O147" s="10"/>
      <c r="P147" s="10"/>
      <c r="Q147" s="10"/>
      <c r="R147" s="13">
        <v>279.2</v>
      </c>
      <c r="S147" s="13">
        <f>AVERAGE(K146:K$354)</f>
        <v>299.09082259655059</v>
      </c>
      <c r="T147" s="16">
        <f t="shared" si="12"/>
        <v>299.19721032865345</v>
      </c>
      <c r="U147" s="13">
        <v>279.2</v>
      </c>
      <c r="V147" s="13">
        <f>AVERAGE(L146:L$354)</f>
        <v>297.36932136107799</v>
      </c>
      <c r="W147" s="16">
        <f t="shared" si="13"/>
        <v>297.25639999021951</v>
      </c>
      <c r="X147" s="13">
        <v>279.2</v>
      </c>
      <c r="Y147" s="13">
        <f>AVERAGE(M146:M$354)</f>
        <v>1.8612328870075563</v>
      </c>
      <c r="Z147" s="16">
        <f t="shared" si="14"/>
        <v>1.8882606457482325</v>
      </c>
      <c r="AA147" s="13">
        <v>279.2</v>
      </c>
      <c r="AB147" s="13">
        <f>AVERAGE(N146:N$354)</f>
        <v>1.8367855947426437</v>
      </c>
      <c r="AC147" s="13">
        <f t="shared" si="15"/>
        <v>1.8589599663339413</v>
      </c>
      <c r="AD147" s="13"/>
      <c r="AG147" s="13"/>
    </row>
    <row r="148" spans="1:33" x14ac:dyDescent="0.25">
      <c r="A148" s="13">
        <v>269.3</v>
      </c>
      <c r="B148" s="13">
        <v>311.93670982156323</v>
      </c>
      <c r="C148" s="13">
        <v>304.067230802089</v>
      </c>
      <c r="D148" s="13">
        <v>269.3</v>
      </c>
      <c r="E148" s="13">
        <v>0.70339322041806207</v>
      </c>
      <c r="F148" s="13">
        <f t="shared" si="10"/>
        <v>0.6856971495089057</v>
      </c>
      <c r="G148" s="13">
        <f t="shared" si="11"/>
        <v>270.00339322041805</v>
      </c>
      <c r="J148" s="13">
        <v>279.39999999999998</v>
      </c>
      <c r="K148" s="13">
        <v>330.88343480114003</v>
      </c>
      <c r="L148" s="13">
        <v>309.61696633781645</v>
      </c>
      <c r="M148" s="13">
        <v>1.1600685856450625</v>
      </c>
      <c r="N148" s="13">
        <v>1.0846776262963116</v>
      </c>
      <c r="O148" s="10"/>
      <c r="P148" s="10"/>
      <c r="Q148" s="10"/>
      <c r="R148" s="13">
        <v>279.3</v>
      </c>
      <c r="S148" s="13">
        <f>AVERAGE(K147:K$354)</f>
        <v>298.94010049477134</v>
      </c>
      <c r="T148" s="16">
        <f t="shared" si="12"/>
        <v>298.99316848441958</v>
      </c>
      <c r="U148" s="13">
        <v>279.3</v>
      </c>
      <c r="V148" s="13">
        <f>AVERAGE(L147:L$354)</f>
        <v>297.31038226703208</v>
      </c>
      <c r="W148" s="16">
        <f t="shared" si="13"/>
        <v>297.19699178836481</v>
      </c>
      <c r="X148" s="13">
        <v>279.3</v>
      </c>
      <c r="Y148" s="13">
        <f>AVERAGE(M147:M$354)</f>
        <v>1.8646740690174763</v>
      </c>
      <c r="Z148" s="16">
        <f t="shared" si="14"/>
        <v>1.8916016774164746</v>
      </c>
      <c r="AA148" s="13">
        <v>279.3</v>
      </c>
      <c r="AB148" s="13">
        <f>AVERAGE(N147:N$354)</f>
        <v>1.8404599341699373</v>
      </c>
      <c r="AC148" s="13">
        <f t="shared" si="15"/>
        <v>1.8628924757306322</v>
      </c>
      <c r="AD148" s="13"/>
      <c r="AG148" s="13"/>
    </row>
    <row r="149" spans="1:33" x14ac:dyDescent="0.25">
      <c r="A149" s="13">
        <v>269.39999999999998</v>
      </c>
      <c r="B149" s="13">
        <v>312.10419945477292</v>
      </c>
      <c r="C149" s="13">
        <v>304.16760559399063</v>
      </c>
      <c r="D149" s="13">
        <v>269.39999999999998</v>
      </c>
      <c r="E149" s="13">
        <v>0.70604219227963572</v>
      </c>
      <c r="F149" s="13">
        <f t="shared" si="10"/>
        <v>0.68813491647760949</v>
      </c>
      <c r="G149" s="13">
        <f t="shared" si="11"/>
        <v>270.10604219227963</v>
      </c>
      <c r="J149" s="13">
        <v>279.5</v>
      </c>
      <c r="K149" s="13">
        <v>331.1069853844819</v>
      </c>
      <c r="L149" s="13">
        <v>309.60881349048856</v>
      </c>
      <c r="M149" s="13">
        <v>1.1674946793781864</v>
      </c>
      <c r="N149" s="13">
        <v>1.0908438159603211</v>
      </c>
      <c r="O149" s="10"/>
      <c r="P149" s="10"/>
      <c r="Q149" s="10"/>
      <c r="R149" s="13">
        <v>279.39999999999998</v>
      </c>
      <c r="S149" s="13">
        <f>AVERAGE(K148:K$354)</f>
        <v>298.78685718519881</v>
      </c>
      <c r="T149" s="16">
        <f t="shared" si="12"/>
        <v>298.78566400054842</v>
      </c>
      <c r="U149" s="13">
        <v>279.39999999999998</v>
      </c>
      <c r="V149" s="13">
        <f>AVERAGE(L148:L$354)</f>
        <v>297.25089823474372</v>
      </c>
      <c r="W149" s="16">
        <f t="shared" si="13"/>
        <v>297.13710106789972</v>
      </c>
      <c r="X149" s="13">
        <v>279.39999999999998</v>
      </c>
      <c r="Y149" s="13">
        <f>AVERAGE(M148:M$354)</f>
        <v>1.8681134295844875</v>
      </c>
      <c r="Z149" s="16">
        <f t="shared" si="14"/>
        <v>1.8949108259694185</v>
      </c>
      <c r="AA149" s="13">
        <v>279.39999999999998</v>
      </c>
      <c r="AB149" s="13">
        <f>AVERAGE(N148:N$354)</f>
        <v>1.8441405575744412</v>
      </c>
      <c r="AC149" s="13">
        <f t="shared" si="15"/>
        <v>1.8668135516215898</v>
      </c>
      <c r="AD149" s="13"/>
      <c r="AG149" s="13"/>
    </row>
    <row r="150" spans="1:33" x14ac:dyDescent="0.25">
      <c r="A150" s="13">
        <v>269.5</v>
      </c>
      <c r="B150" s="13">
        <v>312.27204114855817</v>
      </c>
      <c r="C150" s="13">
        <v>304.26738299873131</v>
      </c>
      <c r="D150" s="13">
        <v>269.5</v>
      </c>
      <c r="E150" s="13">
        <v>0.7087143033027955</v>
      </c>
      <c r="F150" s="13">
        <f t="shared" si="10"/>
        <v>0.6905921312715364</v>
      </c>
      <c r="G150" s="13">
        <f t="shared" si="11"/>
        <v>270.20871430330277</v>
      </c>
      <c r="J150" s="13">
        <v>279.60000000000002</v>
      </c>
      <c r="K150" s="13">
        <v>331.33217727108786</v>
      </c>
      <c r="L150" s="13">
        <v>309.59911091464778</v>
      </c>
      <c r="M150" s="13">
        <v>1.1750059266875896</v>
      </c>
      <c r="N150" s="13">
        <v>1.0970700780881801</v>
      </c>
      <c r="O150" s="10"/>
      <c r="P150" s="10"/>
      <c r="Q150" s="10"/>
      <c r="R150" s="13">
        <v>279.5</v>
      </c>
      <c r="S150" s="13">
        <f>AVERAGE(K149:K$354)</f>
        <v>298.63104855599522</v>
      </c>
      <c r="T150" s="16">
        <f t="shared" si="12"/>
        <v>298.57469878531992</v>
      </c>
      <c r="U150" s="13">
        <v>279.5</v>
      </c>
      <c r="V150" s="13">
        <f>AVERAGE(L149:L$354)</f>
        <v>297.19086877793268</v>
      </c>
      <c r="W150" s="16">
        <f t="shared" si="13"/>
        <v>297.07672782882469</v>
      </c>
      <c r="X150" s="13">
        <v>279.5</v>
      </c>
      <c r="Y150" s="13">
        <f>AVERAGE(M149:M$354)</f>
        <v>1.8715505404773976</v>
      </c>
      <c r="Z150" s="16">
        <f t="shared" si="14"/>
        <v>1.8981875062163454</v>
      </c>
      <c r="AA150" s="13">
        <v>279.5</v>
      </c>
      <c r="AB150" s="13">
        <f>AVERAGE(N149:N$354)</f>
        <v>1.8478272708330727</v>
      </c>
      <c r="AC150" s="13">
        <f t="shared" si="15"/>
        <v>1.8707226530625576</v>
      </c>
      <c r="AD150" s="13"/>
      <c r="AG150" s="13"/>
    </row>
    <row r="151" spans="1:33" x14ac:dyDescent="0.25">
      <c r="A151" s="13">
        <v>269.60000000000002</v>
      </c>
      <c r="B151" s="13">
        <v>312.44023509901979</v>
      </c>
      <c r="C151" s="13">
        <v>304.3665547699897</v>
      </c>
      <c r="D151" s="13">
        <v>269.60000000000002</v>
      </c>
      <c r="E151" s="13">
        <v>0.71140988977985664</v>
      </c>
      <c r="F151" s="13">
        <f t="shared" si="10"/>
        <v>0.69306906764282294</v>
      </c>
      <c r="G151" s="13">
        <f t="shared" si="11"/>
        <v>270.3114098897799</v>
      </c>
      <c r="J151" s="13">
        <v>279.7</v>
      </c>
      <c r="K151" s="13">
        <v>331.559072424737</v>
      </c>
      <c r="L151" s="13">
        <v>309.58785121706489</v>
      </c>
      <c r="M151" s="13">
        <v>1.1826035675153554</v>
      </c>
      <c r="N151" s="13">
        <v>1.1033570406547581</v>
      </c>
      <c r="O151" s="10"/>
      <c r="P151" s="10"/>
      <c r="Q151" s="10"/>
      <c r="R151" s="13">
        <v>279.60000000000002</v>
      </c>
      <c r="S151" s="13">
        <f>AVERAGE(K150:K$354)</f>
        <v>298.4726293519538</v>
      </c>
      <c r="T151" s="16">
        <f t="shared" si="12"/>
        <v>298.3602756364271</v>
      </c>
      <c r="U151" s="13">
        <v>279.60000000000002</v>
      </c>
      <c r="V151" s="13">
        <f>AVERAGE(L150:L$354)</f>
        <v>297.13029343787144</v>
      </c>
      <c r="W151" s="16">
        <f t="shared" si="13"/>
        <v>297.01587207113971</v>
      </c>
      <c r="X151" s="13">
        <v>279.60000000000002</v>
      </c>
      <c r="Y151" s="13">
        <f>AVERAGE(M150:M$354)</f>
        <v>1.8749849593120278</v>
      </c>
      <c r="Z151" s="16">
        <f t="shared" si="14"/>
        <v>1.9014311394348624</v>
      </c>
      <c r="AA151" s="13">
        <v>279.60000000000002</v>
      </c>
      <c r="AB151" s="13">
        <f>AVERAGE(N150:N$354)</f>
        <v>1.8515198730519644</v>
      </c>
      <c r="AC151" s="13">
        <f t="shared" si="15"/>
        <v>1.8746192391120076</v>
      </c>
      <c r="AD151" s="13"/>
      <c r="AG151" s="13"/>
    </row>
    <row r="152" spans="1:33" x14ac:dyDescent="0.25">
      <c r="A152" s="13">
        <v>269.7</v>
      </c>
      <c r="B152" s="13">
        <v>312.6087814241576</v>
      </c>
      <c r="C152" s="13">
        <v>304.46511258730459</v>
      </c>
      <c r="D152" s="13">
        <v>269.7</v>
      </c>
      <c r="E152" s="13">
        <v>0.71412929119068258</v>
      </c>
      <c r="F152" s="13">
        <f t="shared" si="10"/>
        <v>0.69556600153614567</v>
      </c>
      <c r="G152" s="13">
        <f t="shared" si="11"/>
        <v>270.41412929119065</v>
      </c>
      <c r="J152" s="13">
        <v>279.8</v>
      </c>
      <c r="K152" s="13">
        <v>331.78773484032519</v>
      </c>
      <c r="L152" s="13">
        <v>309.57502710691267</v>
      </c>
      <c r="M152" s="13">
        <v>1.1902888686036113</v>
      </c>
      <c r="N152" s="13">
        <v>1.109705340127495</v>
      </c>
      <c r="O152" s="10"/>
      <c r="P152" s="10"/>
      <c r="Q152" s="10"/>
      <c r="R152" s="13">
        <v>279.7</v>
      </c>
      <c r="S152" s="13">
        <f>AVERAGE(K151:K$354)</f>
        <v>298.31155313666403</v>
      </c>
      <c r="T152" s="16">
        <f t="shared" si="12"/>
        <v>298.14239822328091</v>
      </c>
      <c r="U152" s="13">
        <v>279.7</v>
      </c>
      <c r="V152" s="13">
        <f>AVERAGE(L151:L$354)</f>
        <v>297.06917178357349</v>
      </c>
      <c r="W152" s="16">
        <f t="shared" si="13"/>
        <v>296.95453379484479</v>
      </c>
      <c r="X152" s="13">
        <v>279.7</v>
      </c>
      <c r="Y152" s="13">
        <f>AVERAGE(M151:M$354)</f>
        <v>1.8784162290797948</v>
      </c>
      <c r="Z152" s="16">
        <f t="shared" si="14"/>
        <v>1.9046411529343459</v>
      </c>
      <c r="AA152" s="13">
        <v>279.7</v>
      </c>
      <c r="AB152" s="13">
        <f>AVERAGE(N151:N$354)</f>
        <v>1.8552181563606103</v>
      </c>
      <c r="AC152" s="13">
        <f t="shared" si="15"/>
        <v>1.8785027688238642</v>
      </c>
      <c r="AD152" s="13"/>
      <c r="AG152" s="13"/>
    </row>
    <row r="153" spans="1:33" x14ac:dyDescent="0.25">
      <c r="A153" s="13">
        <v>269.8</v>
      </c>
      <c r="B153" s="13">
        <v>312.77768016736928</v>
      </c>
      <c r="C153" s="13">
        <v>304.56304805680253</v>
      </c>
      <c r="D153" s="13">
        <v>269.8</v>
      </c>
      <c r="E153" s="13">
        <v>0.71687285021330627</v>
      </c>
      <c r="F153" s="13">
        <f t="shared" si="10"/>
        <v>0.69808321107514681</v>
      </c>
      <c r="G153" s="13">
        <f t="shared" si="11"/>
        <v>270.5168728502133</v>
      </c>
      <c r="J153" s="13">
        <v>279.89999999999998</v>
      </c>
      <c r="K153" s="13">
        <v>332.01823054979297</v>
      </c>
      <c r="L153" s="13">
        <v>309.56063139729326</v>
      </c>
      <c r="M153" s="13">
        <v>1.1980631241971673</v>
      </c>
      <c r="N153" s="13">
        <v>1.1161156216414392</v>
      </c>
      <c r="O153" s="10"/>
      <c r="P153" s="10"/>
      <c r="Q153" s="10"/>
      <c r="R153" s="13">
        <v>279.8</v>
      </c>
      <c r="S153" s="13">
        <f>AVERAGE(K152:K$354)</f>
        <v>298.14777225347149</v>
      </c>
      <c r="T153" s="16">
        <f t="shared" si="12"/>
        <v>297.92107108794153</v>
      </c>
      <c r="U153" s="13">
        <v>279.8</v>
      </c>
      <c r="V153" s="13">
        <f>AVERAGE(L152:L$354)</f>
        <v>297.00750341197994</v>
      </c>
      <c r="W153" s="16">
        <f t="shared" si="13"/>
        <v>296.8927129999397</v>
      </c>
      <c r="X153" s="13">
        <v>279.8</v>
      </c>
      <c r="Y153" s="13">
        <f>AVERAGE(M152:M$354)</f>
        <v>1.8818438776589297</v>
      </c>
      <c r="Z153" s="16">
        <f t="shared" si="14"/>
        <v>1.9078169804415666</v>
      </c>
      <c r="AA153" s="13">
        <v>279.8</v>
      </c>
      <c r="AB153" s="13">
        <f>AVERAGE(N152:N$354)</f>
        <v>1.8589219056990629</v>
      </c>
      <c r="AC153" s="13">
        <f t="shared" si="15"/>
        <v>1.8823727012543259</v>
      </c>
      <c r="AD153" s="13"/>
      <c r="AG153" s="13"/>
    </row>
    <row r="154" spans="1:33" x14ac:dyDescent="0.25">
      <c r="A154" s="13">
        <v>269.89999999999998</v>
      </c>
      <c r="B154" s="13">
        <v>312.94693130105918</v>
      </c>
      <c r="C154" s="13">
        <v>304.66035271196751</v>
      </c>
      <c r="D154" s="13">
        <v>269.89999999999998</v>
      </c>
      <c r="E154" s="13">
        <v>0.71964091273569009</v>
      </c>
      <c r="F154" s="13">
        <f t="shared" si="10"/>
        <v>0.70062097654964683</v>
      </c>
      <c r="G154" s="13">
        <f t="shared" si="11"/>
        <v>270.61964091273569</v>
      </c>
      <c r="J154" s="13">
        <v>280</v>
      </c>
      <c r="K154" s="13">
        <v>332.25062762096519</v>
      </c>
      <c r="L154" s="13">
        <v>309.54465700675644</v>
      </c>
      <c r="M154" s="13">
        <v>1.205927656746441</v>
      </c>
      <c r="N154" s="13">
        <v>1.1225885391728645</v>
      </c>
      <c r="O154" s="10"/>
      <c r="P154" s="10"/>
      <c r="Q154" s="10"/>
      <c r="R154" s="13">
        <v>279.89999999999998</v>
      </c>
      <c r="S154" s="13">
        <f>AVERAGE(K153:K$354)</f>
        <v>297.98123778521972</v>
      </c>
      <c r="T154" s="16">
        <f t="shared" si="12"/>
        <v>297.69629964698106</v>
      </c>
      <c r="U154" s="13">
        <v>279.89999999999998</v>
      </c>
      <c r="V154" s="13">
        <f>AVERAGE(L153:L$354)</f>
        <v>296.94528794814369</v>
      </c>
      <c r="W154" s="16">
        <f t="shared" si="13"/>
        <v>296.8304096864249</v>
      </c>
      <c r="X154" s="13">
        <v>279.89999999999998</v>
      </c>
      <c r="Y154" s="13">
        <f>AVERAGE(M153:M$354)</f>
        <v>1.8852674173077186</v>
      </c>
      <c r="Z154" s="16">
        <f t="shared" si="14"/>
        <v>1.9109580618605833</v>
      </c>
      <c r="AA154" s="13">
        <v>279.89999999999998</v>
      </c>
      <c r="AB154" s="13">
        <f>AVERAGE(N153:N$354)</f>
        <v>1.8626308985979318</v>
      </c>
      <c r="AC154" s="13">
        <f t="shared" si="15"/>
        <v>1.8862284954614097</v>
      </c>
      <c r="AD154" s="13"/>
      <c r="AG154" s="13"/>
    </row>
    <row r="155" spans="1:33" x14ac:dyDescent="0.25">
      <c r="A155" s="13">
        <v>270</v>
      </c>
      <c r="B155" s="13">
        <v>313.11653473036034</v>
      </c>
      <c r="C155" s="13">
        <v>304.75701801445479</v>
      </c>
      <c r="D155" s="13">
        <v>270</v>
      </c>
      <c r="E155" s="13">
        <v>0.72243382786867805</v>
      </c>
      <c r="F155" s="13">
        <f t="shared" si="10"/>
        <v>0.70317958040347994</v>
      </c>
      <c r="G155" s="13">
        <f t="shared" si="11"/>
        <v>270.72243382786866</v>
      </c>
      <c r="J155" s="13">
        <v>280.10000000000002</v>
      </c>
      <c r="K155" s="13">
        <v>332.4849961482974</v>
      </c>
      <c r="L155" s="13">
        <v>309.52709696080871</v>
      </c>
      <c r="M155" s="13">
        <v>1.2138838176078901</v>
      </c>
      <c r="N155" s="13">
        <v>1.1291247557105901</v>
      </c>
      <c r="O155" s="10"/>
      <c r="P155" s="10"/>
      <c r="Q155" s="10"/>
      <c r="R155" s="13">
        <v>280</v>
      </c>
      <c r="S155" s="13">
        <f>AVERAGE(K154:K$354)</f>
        <v>297.81189951275911</v>
      </c>
      <c r="T155" s="16">
        <f t="shared" si="12"/>
        <v>297.46809019707143</v>
      </c>
      <c r="U155" s="13">
        <v>280</v>
      </c>
      <c r="V155" s="13">
        <f>AVERAGE(L154:L$354)</f>
        <v>296.88252504541157</v>
      </c>
      <c r="W155" s="16">
        <f t="shared" si="13"/>
        <v>296.76762385429993</v>
      </c>
      <c r="X155" s="13">
        <v>280</v>
      </c>
      <c r="Y155" s="13">
        <f>AVERAGE(M154:M$354)</f>
        <v>1.8886863441391144</v>
      </c>
      <c r="Z155" s="16">
        <f t="shared" si="14"/>
        <v>1.9140638434037101</v>
      </c>
      <c r="AA155" s="13">
        <v>280</v>
      </c>
      <c r="AB155" s="13">
        <f>AVERAGE(N154:N$354)</f>
        <v>1.8663449049509495</v>
      </c>
      <c r="AC155" s="13">
        <f t="shared" si="15"/>
        <v>1.8900696105004045</v>
      </c>
      <c r="AD155" s="13"/>
      <c r="AG155" s="13"/>
    </row>
    <row r="156" spans="1:33" x14ac:dyDescent="0.25">
      <c r="A156" s="13">
        <v>270.10000000000002</v>
      </c>
      <c r="B156" s="13">
        <v>313.2864902969751</v>
      </c>
      <c r="C156" s="13">
        <v>304.85303535494756</v>
      </c>
      <c r="D156" s="13">
        <v>270.10000000000002</v>
      </c>
      <c r="E156" s="13">
        <v>0.72525194796011971</v>
      </c>
      <c r="F156" s="13">
        <f t="shared" si="10"/>
        <v>0.70575930722281144</v>
      </c>
      <c r="G156" s="13">
        <f t="shared" si="11"/>
        <v>270.82525194796017</v>
      </c>
      <c r="J156" s="13">
        <v>280.2</v>
      </c>
      <c r="K156" s="13">
        <v>332.72140823441049</v>
      </c>
      <c r="L156" s="13">
        <v>309.50794439341314</v>
      </c>
      <c r="M156" s="13">
        <v>1.2219329877388785</v>
      </c>
      <c r="N156" s="13">
        <v>1.1357249434246164</v>
      </c>
      <c r="O156" s="10"/>
      <c r="P156" s="10"/>
      <c r="Q156" s="10"/>
      <c r="R156" s="13">
        <v>280.10000000000002</v>
      </c>
      <c r="S156" s="13">
        <f>AVERAGE(K155:K$354)</f>
        <v>297.63970587221809</v>
      </c>
      <c r="T156" s="16">
        <f t="shared" si="12"/>
        <v>297.23644990380853</v>
      </c>
      <c r="U156" s="13">
        <v>280.10000000000002</v>
      </c>
      <c r="V156" s="13">
        <f>AVERAGE(L155:L$354)</f>
        <v>296.81921438560482</v>
      </c>
      <c r="W156" s="16">
        <f t="shared" si="13"/>
        <v>296.70435550356501</v>
      </c>
      <c r="X156" s="13">
        <v>280.10000000000002</v>
      </c>
      <c r="Y156" s="13">
        <f>AVERAGE(M155:M$354)</f>
        <v>1.8921001375760778</v>
      </c>
      <c r="Z156" s="16">
        <f t="shared" si="14"/>
        <v>1.9171337775114807</v>
      </c>
      <c r="AA156" s="13">
        <v>280.10000000000002</v>
      </c>
      <c r="AB156" s="13">
        <f>AVERAGE(N155:N$354)</f>
        <v>1.8700636867798399</v>
      </c>
      <c r="AC156" s="13">
        <f t="shared" si="15"/>
        <v>1.8938955054275084</v>
      </c>
      <c r="AD156" s="13"/>
      <c r="AG156" s="13"/>
    </row>
    <row r="157" spans="1:33" x14ac:dyDescent="0.25">
      <c r="A157" s="13">
        <v>270.2</v>
      </c>
      <c r="B157" s="13">
        <v>313.45679778313718</v>
      </c>
      <c r="C157" s="13">
        <v>304.94839605405781</v>
      </c>
      <c r="D157" s="13">
        <v>270.2</v>
      </c>
      <c r="E157" s="13">
        <v>0.72809562861024757</v>
      </c>
      <c r="F157" s="13">
        <f t="shared" si="10"/>
        <v>0.70836044372515261</v>
      </c>
      <c r="G157" s="13">
        <f t="shared" si="11"/>
        <v>270.92809562861021</v>
      </c>
      <c r="J157" s="13">
        <v>280.3</v>
      </c>
      <c r="K157" s="13">
        <v>332.95993796116466</v>
      </c>
      <c r="L157" s="13">
        <v>309.48719254848129</v>
      </c>
      <c r="M157" s="13">
        <v>1.2300765783834617</v>
      </c>
      <c r="N157" s="13">
        <v>1.1423897838313719</v>
      </c>
      <c r="O157" s="10"/>
      <c r="P157" s="10"/>
      <c r="Q157" s="10"/>
      <c r="R157" s="13">
        <v>280.2</v>
      </c>
      <c r="S157" s="13">
        <f>AVERAGE(K156:K$354)</f>
        <v>297.46460391103176</v>
      </c>
      <c r="T157" s="16">
        <f t="shared" si="12"/>
        <v>297.00138681009412</v>
      </c>
      <c r="U157" s="13">
        <v>280.2</v>
      </c>
      <c r="V157" s="13">
        <f>AVERAGE(L156:L$354)</f>
        <v>296.75535567919678</v>
      </c>
      <c r="W157" s="16">
        <f t="shared" si="13"/>
        <v>296.64060463421993</v>
      </c>
      <c r="X157" s="13">
        <v>280.2</v>
      </c>
      <c r="Y157" s="13">
        <f>AVERAGE(M156:M$354)</f>
        <v>1.895508259786973</v>
      </c>
      <c r="Z157" s="16">
        <f t="shared" si="14"/>
        <v>1.9201673228672007</v>
      </c>
      <c r="AA157" s="13">
        <v>280.2</v>
      </c>
      <c r="AB157" s="13">
        <f>AVERAGE(N156:N$354)</f>
        <v>1.8737869979912434</v>
      </c>
      <c r="AC157" s="13">
        <f t="shared" si="15"/>
        <v>1.8977056392980103</v>
      </c>
      <c r="AD157" s="13"/>
      <c r="AG157" s="13"/>
    </row>
    <row r="158" spans="1:33" x14ac:dyDescent="0.25">
      <c r="A158" s="13">
        <v>270.3</v>
      </c>
      <c r="B158" s="13">
        <v>313.62745691570188</v>
      </c>
      <c r="C158" s="13">
        <v>305.04309136327123</v>
      </c>
      <c r="D158" s="13">
        <v>270.3</v>
      </c>
      <c r="E158" s="13">
        <v>0.7309652286882955</v>
      </c>
      <c r="F158" s="13">
        <f t="shared" si="10"/>
        <v>0.71098327874898937</v>
      </c>
      <c r="G158" s="13">
        <f t="shared" si="11"/>
        <v>271.03096522868833</v>
      </c>
      <c r="J158" s="13">
        <v>280.39999999999998</v>
      </c>
      <c r="K158" s="13">
        <v>333.20066134888145</v>
      </c>
      <c r="L158" s="13">
        <v>309.46483478135667</v>
      </c>
      <c r="M158" s="13">
        <v>1.2383160317450512</v>
      </c>
      <c r="N158" s="13">
        <v>1.1491199679547341</v>
      </c>
      <c r="O158" s="10"/>
      <c r="P158" s="10"/>
      <c r="Q158" s="10"/>
      <c r="R158" s="13">
        <v>280.3</v>
      </c>
      <c r="S158" s="13">
        <f>AVERAGE(K157:K$354)</f>
        <v>297.28653924273192</v>
      </c>
      <c r="T158" s="16">
        <f t="shared" si="12"/>
        <v>296.76290983520448</v>
      </c>
      <c r="U158" s="13">
        <v>280.3</v>
      </c>
      <c r="V158" s="13">
        <f>AVERAGE(L157:L$354)</f>
        <v>296.69094866548863</v>
      </c>
      <c r="W158" s="16">
        <f t="shared" si="13"/>
        <v>296.57637124626467</v>
      </c>
      <c r="X158" s="13">
        <v>280.3</v>
      </c>
      <c r="Y158" s="13">
        <f>AVERAGE(M157:M$354)</f>
        <v>1.8989101551003469</v>
      </c>
      <c r="Z158" s="16">
        <f t="shared" si="14"/>
        <v>1.9231639444478787</v>
      </c>
      <c r="AA158" s="13">
        <v>280.3</v>
      </c>
      <c r="AB158" s="13">
        <f>AVERAGE(N157:N$354)</f>
        <v>1.8775145841254182</v>
      </c>
      <c r="AC158" s="13">
        <f t="shared" si="15"/>
        <v>1.9014994711694726</v>
      </c>
      <c r="AD158" s="13"/>
      <c r="AG158" s="13"/>
    </row>
    <row r="159" spans="1:33" x14ac:dyDescent="0.25">
      <c r="A159" s="13">
        <v>270.39999999999998</v>
      </c>
      <c r="B159" s="13">
        <v>313.79846737036775</v>
      </c>
      <c r="C159" s="13">
        <v>305.13711246593562</v>
      </c>
      <c r="D159" s="13">
        <v>270.39999999999998</v>
      </c>
      <c r="E159" s="13">
        <v>0.73386111035038137</v>
      </c>
      <c r="F159" s="13">
        <f t="shared" si="10"/>
        <v>0.7136281032441516</v>
      </c>
      <c r="G159" s="13">
        <f t="shared" si="11"/>
        <v>271.13386111035038</v>
      </c>
      <c r="J159" s="13">
        <v>280.5</v>
      </c>
      <c r="K159" s="13">
        <v>333.4436563021639</v>
      </c>
      <c r="L159" s="13">
        <v>309.44086456029021</v>
      </c>
      <c r="M159" s="13">
        <v>1.246652821641397</v>
      </c>
      <c r="N159" s="13">
        <v>1.1559161964822957</v>
      </c>
      <c r="O159" s="10"/>
      <c r="P159" s="10"/>
      <c r="Q159" s="10"/>
      <c r="R159" s="13">
        <v>280.39999999999998</v>
      </c>
      <c r="S159" s="13">
        <f>AVERAGE(K158:K$354)</f>
        <v>297.10545600050636</v>
      </c>
      <c r="T159" s="16">
        <f t="shared" si="12"/>
        <v>296.52102876827121</v>
      </c>
      <c r="U159" s="13">
        <v>280.39999999999998</v>
      </c>
      <c r="V159" s="13">
        <f>AVERAGE(L158:L$354)</f>
        <v>296.62599311278308</v>
      </c>
      <c r="W159" s="16">
        <f t="shared" si="13"/>
        <v>296.5116553396997</v>
      </c>
      <c r="X159" s="13">
        <v>280.39999999999998</v>
      </c>
      <c r="Y159" s="13">
        <f>AVERAGE(M158:M$354)</f>
        <v>1.9023052493984025</v>
      </c>
      <c r="Z159" s="16">
        <f t="shared" si="14"/>
        <v>1.9261231134441914</v>
      </c>
      <c r="AA159" s="13">
        <v>280.39999999999998</v>
      </c>
      <c r="AB159" s="13">
        <f>AVERAGE(N158:N$354)</f>
        <v>1.8812461820964539</v>
      </c>
      <c r="AC159" s="13">
        <f t="shared" si="15"/>
        <v>1.9052764600976388</v>
      </c>
      <c r="AD159" s="13"/>
      <c r="AG159" s="13"/>
    </row>
    <row r="160" spans="1:33" x14ac:dyDescent="0.25">
      <c r="A160" s="13">
        <v>270.5</v>
      </c>
      <c r="B160" s="13">
        <v>313.96982877603619</v>
      </c>
      <c r="C160" s="13">
        <v>305.23045047829396</v>
      </c>
      <c r="D160" s="13">
        <v>270.5</v>
      </c>
      <c r="E160" s="13">
        <v>0.73678363905875066</v>
      </c>
      <c r="F160" s="13">
        <f t="shared" si="10"/>
        <v>0.71629521026260301</v>
      </c>
      <c r="G160" s="13">
        <f t="shared" si="11"/>
        <v>271.23678363905873</v>
      </c>
      <c r="J160" s="13">
        <v>280.60000000000002</v>
      </c>
      <c r="K160" s="13">
        <v>333.68900254058809</v>
      </c>
      <c r="L160" s="13">
        <v>309.41527546790832</v>
      </c>
      <c r="M160" s="13">
        <v>1.2550884541368035</v>
      </c>
      <c r="N160" s="13">
        <v>1.1627791799158917</v>
      </c>
      <c r="O160" s="10"/>
      <c r="P160" s="10"/>
      <c r="Q160" s="10"/>
      <c r="R160" s="13">
        <v>280.5</v>
      </c>
      <c r="S160" s="13">
        <f>AVERAGE(K159:K$354)</f>
        <v>296.92129678954524</v>
      </c>
      <c r="T160" s="16">
        <f t="shared" si="12"/>
        <v>296.27575428038836</v>
      </c>
      <c r="U160" s="13">
        <v>280.5</v>
      </c>
      <c r="V160" s="13">
        <f>AVERAGE(L159:L$354)</f>
        <v>296.56048881855565</v>
      </c>
      <c r="W160" s="16">
        <f t="shared" si="13"/>
        <v>296.44645691452479</v>
      </c>
      <c r="X160" s="13">
        <v>280.5</v>
      </c>
      <c r="Y160" s="13">
        <f>AVERAGE(M159:M$354)</f>
        <v>1.9056929494884705</v>
      </c>
      <c r="Z160" s="16">
        <f t="shared" si="14"/>
        <v>1.9290443073550705</v>
      </c>
      <c r="AA160" s="13">
        <v>280.5</v>
      </c>
      <c r="AB160" s="13">
        <f>AVERAGE(N159:N$354)</f>
        <v>1.8849815199237079</v>
      </c>
      <c r="AC160" s="13">
        <f t="shared" si="15"/>
        <v>1.909036065137343</v>
      </c>
      <c r="AD160" s="13"/>
      <c r="AG160" s="13"/>
    </row>
    <row r="161" spans="1:33" x14ac:dyDescent="0.25">
      <c r="A161" s="13">
        <v>270.60000000000002</v>
      </c>
      <c r="B161" s="13">
        <v>314.14154071931449</v>
      </c>
      <c r="C161" s="13">
        <v>305.32309645056068</v>
      </c>
      <c r="D161" s="13">
        <v>270.60000000000002</v>
      </c>
      <c r="E161" s="13">
        <v>0.7397331836022879</v>
      </c>
      <c r="F161" s="13">
        <f t="shared" si="10"/>
        <v>0.71898489495007623</v>
      </c>
      <c r="G161" s="13">
        <f t="shared" si="11"/>
        <v>271.33973318360233</v>
      </c>
      <c r="J161" s="13">
        <v>280.7</v>
      </c>
      <c r="K161" s="13">
        <v>333.93678151234349</v>
      </c>
      <c r="L161" s="13">
        <v>309.38806120267338</v>
      </c>
      <c r="M161" s="13">
        <v>1.2636244681456834</v>
      </c>
      <c r="N161" s="13">
        <v>1.1697096387156338</v>
      </c>
      <c r="O161" s="10"/>
      <c r="P161" s="10"/>
      <c r="Q161" s="10"/>
      <c r="R161" s="13">
        <v>280.60000000000002</v>
      </c>
      <c r="S161" s="13">
        <f>AVERAGE(K160:K$354)</f>
        <v>296.73400263819843</v>
      </c>
      <c r="T161" s="16">
        <f t="shared" si="12"/>
        <v>296.02709790877998</v>
      </c>
      <c r="U161" s="13">
        <v>280.60000000000002</v>
      </c>
      <c r="V161" s="13">
        <f>AVERAGE(L160:L$354)</f>
        <v>296.49443560962368</v>
      </c>
      <c r="W161" s="16">
        <f t="shared" si="13"/>
        <v>296.38077597073993</v>
      </c>
      <c r="X161" s="13">
        <v>280.60000000000002</v>
      </c>
      <c r="Y161" s="13">
        <f>AVERAGE(M160:M$354)</f>
        <v>1.9090726424517888</v>
      </c>
      <c r="Z161" s="16">
        <f t="shared" si="14"/>
        <v>1.9319270098858397</v>
      </c>
      <c r="AA161" s="13">
        <v>280.60000000000002</v>
      </c>
      <c r="AB161" s="13">
        <f>AVERAGE(N160:N$354)</f>
        <v>1.8887203164541766</v>
      </c>
      <c r="AC161" s="13">
        <f t="shared" si="15"/>
        <v>1.9127777453475119</v>
      </c>
      <c r="AD161" s="13"/>
      <c r="AG161" s="13"/>
    </row>
    <row r="162" spans="1:33" x14ac:dyDescent="0.25">
      <c r="A162" s="13">
        <v>270.7</v>
      </c>
      <c r="B162" s="13">
        <v>314.31360274916722</v>
      </c>
      <c r="C162" s="13">
        <v>305.41504136804252</v>
      </c>
      <c r="D162" s="13">
        <v>270.7</v>
      </c>
      <c r="E162" s="13">
        <v>0.74271011611850812</v>
      </c>
      <c r="F162" s="13">
        <f t="shared" si="10"/>
        <v>0.72169745453833778</v>
      </c>
      <c r="G162" s="13">
        <f t="shared" si="11"/>
        <v>271.44271011611852</v>
      </c>
      <c r="J162" s="13">
        <v>280.8</v>
      </c>
      <c r="K162" s="13">
        <v>334.18707628868265</v>
      </c>
      <c r="L162" s="13">
        <v>309.35921558033715</v>
      </c>
      <c r="M162" s="13">
        <v>1.272262436000954</v>
      </c>
      <c r="N162" s="13">
        <v>1.1767083034365666</v>
      </c>
      <c r="O162" s="10"/>
      <c r="P162" s="10"/>
      <c r="Q162" s="10"/>
      <c r="R162" s="13">
        <v>280.7</v>
      </c>
      <c r="S162" s="13">
        <f>AVERAGE(K161:K$354)</f>
        <v>296.54351294797988</v>
      </c>
      <c r="T162" s="16">
        <f t="shared" si="12"/>
        <v>295.77507207356393</v>
      </c>
      <c r="U162" s="13">
        <v>280.7</v>
      </c>
      <c r="V162" s="13">
        <f>AVERAGE(L161:L$354)</f>
        <v>296.42783334231291</v>
      </c>
      <c r="W162" s="16">
        <f t="shared" si="13"/>
        <v>296.31461250834491</v>
      </c>
      <c r="X162" s="13">
        <v>280.7</v>
      </c>
      <c r="Y162" s="13">
        <f>AVERAGE(M161:M$354)</f>
        <v>1.9124436949688763</v>
      </c>
      <c r="Z162" s="16">
        <f t="shared" si="14"/>
        <v>1.9347707110428018</v>
      </c>
      <c r="AA162" s="13">
        <v>280.7</v>
      </c>
      <c r="AB162" s="13">
        <f>AVERAGE(N161:N$354)</f>
        <v>1.8924622810755081</v>
      </c>
      <c r="AC162" s="13">
        <f t="shared" si="15"/>
        <v>1.9165009597820699</v>
      </c>
      <c r="AD162" s="13"/>
      <c r="AG162" s="13"/>
    </row>
    <row r="163" spans="1:33" x14ac:dyDescent="0.25">
      <c r="A163" s="13">
        <v>270.8</v>
      </c>
      <c r="B163" s="13">
        <v>314.48601438172369</v>
      </c>
      <c r="C163" s="13">
        <v>305.50627615230189</v>
      </c>
      <c r="D163" s="13">
        <v>270.8</v>
      </c>
      <c r="E163" s="13">
        <v>0.7457148121168935</v>
      </c>
      <c r="F163" s="13">
        <f t="shared" si="10"/>
        <v>0.72443318833801307</v>
      </c>
      <c r="G163" s="13">
        <f t="shared" si="11"/>
        <v>271.5457148121169</v>
      </c>
      <c r="J163" s="13">
        <v>280.89999999999998</v>
      </c>
      <c r="K163" s="13">
        <v>334.43997143679854</v>
      </c>
      <c r="L163" s="13">
        <v>309.32873253538679</v>
      </c>
      <c r="M163" s="13">
        <v>1.2810039639799033</v>
      </c>
      <c r="N163" s="13">
        <v>1.1837759148568008</v>
      </c>
      <c r="O163" s="10"/>
      <c r="P163" s="10"/>
      <c r="Q163" s="10"/>
      <c r="R163" s="13">
        <v>280.8</v>
      </c>
      <c r="S163" s="13">
        <f>AVERAGE(K162:K$354)</f>
        <v>296.34976544246507</v>
      </c>
      <c r="T163" s="16">
        <f t="shared" si="12"/>
        <v>295.519690066576</v>
      </c>
      <c r="U163" s="13">
        <v>280.8</v>
      </c>
      <c r="V163" s="13">
        <f>AVERAGE(L162:L$354)</f>
        <v>296.36068190262199</v>
      </c>
      <c r="W163" s="16">
        <f t="shared" si="13"/>
        <v>296.24796652734017</v>
      </c>
      <c r="X163" s="13">
        <v>280.8</v>
      </c>
      <c r="Y163" s="13">
        <f>AVERAGE(M162:M$354)</f>
        <v>1.9158054526208099</v>
      </c>
      <c r="Z163" s="16">
        <f t="shared" si="14"/>
        <v>1.9375749070604797</v>
      </c>
      <c r="AA163" s="13">
        <v>280.8</v>
      </c>
      <c r="AB163" s="13">
        <f>AVERAGE(N162:N$354)</f>
        <v>1.8962071134193417</v>
      </c>
      <c r="AC163" s="13">
        <f t="shared" si="15"/>
        <v>1.9202051674985796</v>
      </c>
      <c r="AD163" s="13"/>
      <c r="AG163" s="13"/>
    </row>
    <row r="164" spans="1:33" x14ac:dyDescent="0.25">
      <c r="A164" s="13">
        <v>270.89999999999998</v>
      </c>
      <c r="B164" s="13">
        <v>314.65877510524689</v>
      </c>
      <c r="C164" s="13">
        <v>305.5967916623643</v>
      </c>
      <c r="D164" s="13">
        <v>270.89999999999998</v>
      </c>
      <c r="E164" s="13">
        <v>0.74874765050371495</v>
      </c>
      <c r="F164" s="13">
        <f t="shared" si="10"/>
        <v>0.72719239773227606</v>
      </c>
      <c r="G164" s="13">
        <f t="shared" si="11"/>
        <v>271.64874765050371</v>
      </c>
      <c r="J164" s="13">
        <v>281</v>
      </c>
      <c r="K164" s="13">
        <v>334.69555286848095</v>
      </c>
      <c r="L164" s="13">
        <v>309.29660612248477</v>
      </c>
      <c r="M164" s="13">
        <v>1.2898506927792039</v>
      </c>
      <c r="N164" s="13">
        <v>1.1909132240965055</v>
      </c>
      <c r="O164" s="10"/>
      <c r="P164" s="10"/>
      <c r="Q164" s="10"/>
      <c r="R164" s="13">
        <v>280.89999999999998</v>
      </c>
      <c r="S164" s="13">
        <f>AVERAGE(K163:K$354)</f>
        <v>296.152696115141</v>
      </c>
      <c r="T164" s="16">
        <f t="shared" si="12"/>
        <v>295.2609660550952</v>
      </c>
      <c r="U164" s="13">
        <v>280.89999999999998</v>
      </c>
      <c r="V164" s="13">
        <f>AVERAGE(L163:L$354)</f>
        <v>296.29298120638384</v>
      </c>
      <c r="W164" s="16">
        <f t="shared" si="13"/>
        <v>296.18083802772503</v>
      </c>
      <c r="X164" s="13">
        <v>280.89999999999998</v>
      </c>
      <c r="Y164" s="13">
        <f>AVERAGE(M163:M$354)</f>
        <v>1.9191572391657046</v>
      </c>
      <c r="Z164" s="16">
        <f t="shared" si="14"/>
        <v>1.9403391004452715</v>
      </c>
      <c r="AA164" s="13">
        <v>280.89999999999998</v>
      </c>
      <c r="AB164" s="13">
        <f>AVERAGE(N163:N$354)</f>
        <v>1.8999545030546683</v>
      </c>
      <c r="AC164" s="13">
        <f t="shared" si="15"/>
        <v>1.9238898275527845</v>
      </c>
      <c r="AD164" s="13"/>
      <c r="AG164" s="13"/>
    </row>
    <row r="165" spans="1:33" x14ac:dyDescent="0.25">
      <c r="A165" s="13">
        <v>271</v>
      </c>
      <c r="B165" s="13">
        <v>314.83188438527031</v>
      </c>
      <c r="C165" s="13">
        <v>305.68657869596825</v>
      </c>
      <c r="D165" s="13">
        <v>271</v>
      </c>
      <c r="E165" s="13">
        <v>0.75180901360836705</v>
      </c>
      <c r="F165" s="13">
        <f t="shared" si="10"/>
        <v>0.72997538617110003</v>
      </c>
      <c r="G165" s="13">
        <f t="shared" si="11"/>
        <v>271.75180901360835</v>
      </c>
      <c r="J165" s="13">
        <v>281.10000000000002</v>
      </c>
      <c r="K165" s="13">
        <v>334.95390766160511</v>
      </c>
      <c r="L165" s="13">
        <v>309.26283051790114</v>
      </c>
      <c r="M165" s="13">
        <v>1.298804297929768</v>
      </c>
      <c r="N165" s="13">
        <v>1.1981209927262906</v>
      </c>
      <c r="O165" s="10"/>
      <c r="P165" s="10"/>
      <c r="Q165" s="10"/>
      <c r="R165" s="13">
        <v>281</v>
      </c>
      <c r="S165" s="13">
        <f>AVERAGE(K164:K$354)</f>
        <v>295.95223917628419</v>
      </c>
      <c r="T165" s="16">
        <f t="shared" si="12"/>
        <v>294.99891507811844</v>
      </c>
      <c r="U165" s="13">
        <v>281</v>
      </c>
      <c r="V165" s="13">
        <f>AVERAGE(L164:L$354)</f>
        <v>296.22473119942572</v>
      </c>
      <c r="W165" s="16">
        <f t="shared" si="13"/>
        <v>296.11322700949995</v>
      </c>
      <c r="X165" s="13">
        <v>281</v>
      </c>
      <c r="Y165" s="13">
        <f>AVERAGE(M164:M$354)</f>
        <v>1.9224983557897144</v>
      </c>
      <c r="Z165" s="16">
        <f t="shared" si="14"/>
        <v>1.9430627999536227</v>
      </c>
      <c r="AA165" s="13">
        <v>281</v>
      </c>
      <c r="AB165" s="13">
        <f>AVERAGE(N164:N$354)</f>
        <v>1.9037041291708874</v>
      </c>
      <c r="AC165" s="13">
        <f t="shared" si="15"/>
        <v>1.9275543990008828</v>
      </c>
      <c r="AD165" s="13"/>
      <c r="AG165" s="13"/>
    </row>
    <row r="166" spans="1:33" x14ac:dyDescent="0.25">
      <c r="A166" s="13">
        <v>271.10000000000002</v>
      </c>
      <c r="B166" s="13">
        <v>315.00534166991116</v>
      </c>
      <c r="C166" s="13">
        <v>305.77562799085746</v>
      </c>
      <c r="D166" s="13">
        <v>271.10000000000002</v>
      </c>
      <c r="E166" s="13">
        <v>0.75489928721126132</v>
      </c>
      <c r="F166" s="13">
        <f t="shared" si="10"/>
        <v>0.7327824591662071</v>
      </c>
      <c r="G166" s="13">
        <f t="shared" si="11"/>
        <v>271.85489928721131</v>
      </c>
      <c r="J166" s="13">
        <v>281.2</v>
      </c>
      <c r="K166" s="13">
        <v>335.21512385117745</v>
      </c>
      <c r="L166" s="13">
        <v>309.22740002093985</v>
      </c>
      <c r="M166" s="13">
        <v>1.307866490140992</v>
      </c>
      <c r="N166" s="13">
        <v>1.2053999928641932</v>
      </c>
      <c r="O166" s="10"/>
      <c r="P166" s="10"/>
      <c r="Q166" s="10"/>
      <c r="R166" s="13">
        <v>281.10000000000002</v>
      </c>
      <c r="S166" s="13">
        <f>AVERAGE(K165:K$354)</f>
        <v>295.74832699895677</v>
      </c>
      <c r="T166" s="16">
        <f t="shared" si="12"/>
        <v>294.73355305567384</v>
      </c>
      <c r="U166" s="13">
        <v>281.10000000000002</v>
      </c>
      <c r="V166" s="13">
        <f>AVERAGE(L165:L$354)</f>
        <v>296.15593185772536</v>
      </c>
      <c r="W166" s="16">
        <f t="shared" si="13"/>
        <v>296.04513347266516</v>
      </c>
      <c r="X166" s="13">
        <v>281.10000000000002</v>
      </c>
      <c r="Y166" s="13">
        <f>AVERAGE(M165:M$354)</f>
        <v>1.925828080331875</v>
      </c>
      <c r="Z166" s="16">
        <f t="shared" si="14"/>
        <v>1.945745520577475</v>
      </c>
      <c r="AA166" s="13">
        <v>281.10000000000002</v>
      </c>
      <c r="AB166" s="13">
        <f>AVERAGE(N165:N$354)</f>
        <v>1.9074556602502266</v>
      </c>
      <c r="AC166" s="13">
        <f t="shared" si="15"/>
        <v>1.9311983408981632</v>
      </c>
      <c r="AD166" s="13"/>
      <c r="AG166" s="13"/>
    </row>
    <row r="167" spans="1:33" x14ac:dyDescent="0.25">
      <c r="A167" s="13">
        <v>271.2</v>
      </c>
      <c r="B167" s="13">
        <v>315.17914639536497</v>
      </c>
      <c r="C167" s="13">
        <v>305.86393022611509</v>
      </c>
      <c r="D167" s="13">
        <v>271.2</v>
      </c>
      <c r="E167" s="13">
        <v>0.75801886057325552</v>
      </c>
      <c r="F167" s="13">
        <f t="shared" si="10"/>
        <v>0.73561392428693972</v>
      </c>
      <c r="G167" s="13">
        <f t="shared" si="11"/>
        <v>271.95801886057325</v>
      </c>
      <c r="J167" s="13">
        <v>281.3</v>
      </c>
      <c r="K167" s="13">
        <v>335.47929018629787</v>
      </c>
      <c r="L167" s="13">
        <v>309.19030905535823</v>
      </c>
      <c r="M167" s="13">
        <v>1.3170390155626643</v>
      </c>
      <c r="N167" s="13">
        <v>1.2127510072599912</v>
      </c>
      <c r="O167" s="10"/>
      <c r="P167" s="10"/>
      <c r="Q167" s="10"/>
      <c r="R167" s="13">
        <v>281.2</v>
      </c>
      <c r="S167" s="13">
        <f>AVERAGE(K166:K$354)</f>
        <v>295.54089006423379</v>
      </c>
      <c r="T167" s="16">
        <f t="shared" si="12"/>
        <v>294.46489677578211</v>
      </c>
      <c r="U167" s="13">
        <v>281.2</v>
      </c>
      <c r="V167" s="13">
        <f>AVERAGE(L166:L$354)</f>
        <v>296.08658318756574</v>
      </c>
      <c r="W167" s="16">
        <f t="shared" si="13"/>
        <v>295.97655741721996</v>
      </c>
      <c r="X167" s="13">
        <v>281.2</v>
      </c>
      <c r="Y167" s="13">
        <f>AVERAGE(M166:M$354)</f>
        <v>1.9291456664821507</v>
      </c>
      <c r="Z167" s="16">
        <f t="shared" si="14"/>
        <v>1.9483867836243007</v>
      </c>
      <c r="AA167" s="13">
        <v>281.2</v>
      </c>
      <c r="AB167" s="13">
        <f>AVERAGE(N166:N$354)</f>
        <v>1.9112087537291889</v>
      </c>
      <c r="AC167" s="13">
        <f t="shared" si="15"/>
        <v>1.9348211123026431</v>
      </c>
      <c r="AD167" s="13"/>
      <c r="AG167" s="13"/>
    </row>
    <row r="168" spans="1:33" x14ac:dyDescent="0.25">
      <c r="A168" s="13">
        <v>271.3</v>
      </c>
      <c r="B168" s="13">
        <v>315.35329799159132</v>
      </c>
      <c r="C168" s="13">
        <v>305.95147602353916</v>
      </c>
      <c r="D168" s="13">
        <v>271.3</v>
      </c>
      <c r="E168" s="13">
        <v>0.7611681264668283</v>
      </c>
      <c r="F168" s="13">
        <f t="shared" si="10"/>
        <v>0.73847009115657869</v>
      </c>
      <c r="G168" s="13">
        <f t="shared" si="11"/>
        <v>272.06116812646684</v>
      </c>
      <c r="J168" s="13">
        <v>281.39999999999998</v>
      </c>
      <c r="K168" s="13">
        <v>335.74649584899305</v>
      </c>
      <c r="L168" s="13">
        <v>309.15155217077978</v>
      </c>
      <c r="M168" s="13">
        <v>1.3263236559514193</v>
      </c>
      <c r="N168" s="13">
        <v>1.2201748293655101</v>
      </c>
      <c r="O168" s="10"/>
      <c r="P168" s="10"/>
      <c r="Q168" s="10"/>
      <c r="R168" s="13">
        <v>281.3</v>
      </c>
      <c r="S168" s="13">
        <f>AVERAGE(K167:K$354)</f>
        <v>295.32985690579261</v>
      </c>
      <c r="T168" s="16">
        <f t="shared" si="12"/>
        <v>294.19296390376985</v>
      </c>
      <c r="U168" s="13">
        <v>281.3</v>
      </c>
      <c r="V168" s="13">
        <f>AVERAGE(L167:L$354)</f>
        <v>296.0166852256861</v>
      </c>
      <c r="W168" s="16">
        <f t="shared" si="13"/>
        <v>295.90749884316506</v>
      </c>
      <c r="X168" s="13">
        <v>281.3</v>
      </c>
      <c r="Y168" s="13">
        <f>AVERAGE(M167:M$354)</f>
        <v>1.9324503429520503</v>
      </c>
      <c r="Z168" s="16">
        <f t="shared" si="14"/>
        <v>1.9509861166006885</v>
      </c>
      <c r="AA168" s="13">
        <v>281.3</v>
      </c>
      <c r="AB168" s="13">
        <f>AVERAGE(N167:N$354)</f>
        <v>1.9149630556486839</v>
      </c>
      <c r="AC168" s="13">
        <f t="shared" si="15"/>
        <v>1.9384221722677921</v>
      </c>
      <c r="AD168" s="13"/>
      <c r="AG168" s="13"/>
    </row>
    <row r="169" spans="1:33" x14ac:dyDescent="0.25">
      <c r="A169" s="13">
        <v>271.39999999999998</v>
      </c>
      <c r="B169" s="13">
        <v>315.52779588819692</v>
      </c>
      <c r="C169" s="13">
        <v>306.03825594905891</v>
      </c>
      <c r="D169" s="13">
        <v>271.39999999999998</v>
      </c>
      <c r="E169" s="13">
        <v>0.76434748120886342</v>
      </c>
      <c r="F169" s="13">
        <f t="shared" ref="F169:F232" si="16">E158+(E159-E158)*(A169-G158)/(G159-G158)</f>
        <v>0.74135127144969015</v>
      </c>
      <c r="G169" s="13">
        <f t="shared" si="11"/>
        <v>272.16434748120884</v>
      </c>
      <c r="J169" s="13">
        <v>281.5</v>
      </c>
      <c r="K169" s="13">
        <v>336.01683013042771</v>
      </c>
      <c r="L169" s="13">
        <v>309.11112404410079</v>
      </c>
      <c r="M169" s="13">
        <v>1.3357222287270019</v>
      </c>
      <c r="N169" s="13">
        <v>1.2276722633902983</v>
      </c>
      <c r="O169" s="10"/>
      <c r="P169" s="10"/>
      <c r="Q169" s="10"/>
      <c r="R169" s="13">
        <v>281.39999999999998</v>
      </c>
      <c r="S169" s="13">
        <f>AVERAGE(K168:K$354)</f>
        <v>295.11515405402514</v>
      </c>
      <c r="T169" s="16">
        <f t="shared" si="12"/>
        <v>293.91777298226953</v>
      </c>
      <c r="U169" s="13">
        <v>281.39999999999998</v>
      </c>
      <c r="V169" s="13">
        <f>AVERAGE(L168:L$354)</f>
        <v>295.94623803943114</v>
      </c>
      <c r="W169" s="16">
        <f t="shared" si="13"/>
        <v>295.83795775049975</v>
      </c>
      <c r="X169" s="13">
        <v>281.39999999999998</v>
      </c>
      <c r="Y169" s="13">
        <f>AVERAGE(M168:M$354)</f>
        <v>1.9357413126172343</v>
      </c>
      <c r="Z169" s="16">
        <f t="shared" si="14"/>
        <v>1.9535430532996543</v>
      </c>
      <c r="AA169" s="13">
        <v>281.39999999999998</v>
      </c>
      <c r="AB169" s="13">
        <f>AVERAGE(N168:N$354)</f>
        <v>1.9187182002924739</v>
      </c>
      <c r="AC169" s="13">
        <f t="shared" si="15"/>
        <v>1.9420009798525371</v>
      </c>
      <c r="AD169" s="13"/>
      <c r="AG169" s="13"/>
    </row>
    <row r="170" spans="1:33" x14ac:dyDescent="0.25">
      <c r="A170" s="13">
        <v>271.5</v>
      </c>
      <c r="B170" s="13">
        <v>315.70263952052466</v>
      </c>
      <c r="C170" s="13">
        <v>306.12426051419072</v>
      </c>
      <c r="D170" s="13">
        <v>271.5</v>
      </c>
      <c r="E170" s="13">
        <v>0.76755732469526627</v>
      </c>
      <c r="F170" s="13">
        <f t="shared" si="16"/>
        <v>0.74425777889011069</v>
      </c>
      <c r="G170" s="13">
        <f t="shared" si="11"/>
        <v>272.26755732469525</v>
      </c>
      <c r="J170" s="13">
        <v>281.60000000000002</v>
      </c>
      <c r="K170" s="13">
        <v>336.29038205950582</v>
      </c>
      <c r="L170" s="13">
        <v>309.06901948088995</v>
      </c>
      <c r="M170" s="13">
        <v>1.3452365869019667</v>
      </c>
      <c r="N170" s="13">
        <v>1.2352441243404089</v>
      </c>
      <c r="O170" s="10"/>
      <c r="P170" s="10"/>
      <c r="Q170" s="10"/>
      <c r="R170" s="13">
        <v>281.5</v>
      </c>
      <c r="S170" s="13">
        <f>AVERAGE(K169:K$354)</f>
        <v>294.89670597985867</v>
      </c>
      <c r="T170" s="16">
        <f t="shared" si="12"/>
        <v>293.63934342749417</v>
      </c>
      <c r="U170" s="13">
        <v>281.5</v>
      </c>
      <c r="V170" s="13">
        <f>AVERAGE(L169:L$354)</f>
        <v>295.875241726897</v>
      </c>
      <c r="W170" s="16">
        <f t="shared" si="13"/>
        <v>295.76793413922496</v>
      </c>
      <c r="X170" s="13">
        <v>281.5</v>
      </c>
      <c r="Y170" s="13">
        <f>AVERAGE(M169:M$354)</f>
        <v>1.9390177516315663</v>
      </c>
      <c r="Z170" s="16">
        <f t="shared" si="14"/>
        <v>1.9560571337424335</v>
      </c>
      <c r="AA170" s="13">
        <v>281.5</v>
      </c>
      <c r="AB170" s="13">
        <f>AVERAGE(N169:N$354)</f>
        <v>1.9224738098135858</v>
      </c>
      <c r="AC170" s="13">
        <f t="shared" si="15"/>
        <v>1.9455569941130761</v>
      </c>
      <c r="AD170" s="13"/>
      <c r="AG170" s="13"/>
    </row>
    <row r="171" spans="1:33" x14ac:dyDescent="0.25">
      <c r="A171" s="13">
        <v>271.60000000000002</v>
      </c>
      <c r="B171" s="13">
        <v>315.87782833595662</v>
      </c>
      <c r="C171" s="13">
        <v>306.20948017753335</v>
      </c>
      <c r="D171" s="13">
        <v>271.60000000000002</v>
      </c>
      <c r="E171" s="13">
        <v>0.77079806043733212</v>
      </c>
      <c r="F171" s="13">
        <f t="shared" si="16"/>
        <v>0.74718992924961281</v>
      </c>
      <c r="G171" s="13">
        <f t="shared" si="11"/>
        <v>272.37079806043738</v>
      </c>
      <c r="J171" s="13">
        <v>281.7</v>
      </c>
      <c r="K171" s="13">
        <v>336.56723997832472</v>
      </c>
      <c r="L171" s="13">
        <v>309.02523341678153</v>
      </c>
      <c r="M171" s="13">
        <v>1.354868618866401</v>
      </c>
      <c r="N171" s="13">
        <v>1.2428912380402219</v>
      </c>
      <c r="O171" s="10"/>
      <c r="P171" s="10"/>
      <c r="Q171" s="10"/>
      <c r="R171" s="13">
        <v>281.60000000000002</v>
      </c>
      <c r="S171" s="13">
        <f>AVERAGE(K170:K$354)</f>
        <v>294.67443503850427</v>
      </c>
      <c r="T171" s="16">
        <f t="shared" si="12"/>
        <v>293.35769552923739</v>
      </c>
      <c r="U171" s="13">
        <v>281.60000000000002</v>
      </c>
      <c r="V171" s="13">
        <f>AVERAGE(L170:L$354)</f>
        <v>295.80369641707438</v>
      </c>
      <c r="W171" s="16">
        <f t="shared" si="13"/>
        <v>295.69742800934</v>
      </c>
      <c r="X171" s="13">
        <v>281.60000000000002</v>
      </c>
      <c r="Y171" s="13">
        <f>AVERAGE(M170:M$354)</f>
        <v>1.9422788085121316</v>
      </c>
      <c r="Z171" s="16">
        <f t="shared" si="14"/>
        <v>1.9585279042512411</v>
      </c>
      <c r="AA171" s="13">
        <v>281.60000000000002</v>
      </c>
      <c r="AB171" s="13">
        <f>AVERAGE(N170:N$354)</f>
        <v>1.9262294938483067</v>
      </c>
      <c r="AC171" s="13">
        <f t="shared" si="15"/>
        <v>1.9490896741033339</v>
      </c>
      <c r="AD171" s="13"/>
      <c r="AG171" s="13"/>
    </row>
    <row r="172" spans="1:33" x14ac:dyDescent="0.25">
      <c r="A172" s="13">
        <v>271.7</v>
      </c>
      <c r="B172" s="13">
        <v>316.05336180044043</v>
      </c>
      <c r="C172" s="13">
        <v>306.29390534630204</v>
      </c>
      <c r="D172" s="13">
        <v>271.7</v>
      </c>
      <c r="E172" s="13">
        <v>0.77407009560005147</v>
      </c>
      <c r="F172" s="13">
        <f t="shared" si="16"/>
        <v>0.75014804034780957</v>
      </c>
      <c r="G172" s="13">
        <f t="shared" si="11"/>
        <v>272.47407009560004</v>
      </c>
      <c r="J172" s="13">
        <v>281.8</v>
      </c>
      <c r="K172" s="13">
        <v>336.84749105834067</v>
      </c>
      <c r="L172" s="13">
        <v>308.97976091886176</v>
      </c>
      <c r="M172" s="13">
        <v>1.3646202480071907</v>
      </c>
      <c r="N172" s="13">
        <v>1.2506144411350506</v>
      </c>
      <c r="O172" s="10"/>
      <c r="P172" s="10"/>
      <c r="Q172" s="10"/>
      <c r="R172" s="13">
        <v>281.7</v>
      </c>
      <c r="S172" s="13">
        <f>AVERAGE(K171:K$354)</f>
        <v>294.44826141339013</v>
      </c>
      <c r="T172" s="16">
        <f t="shared" si="12"/>
        <v>293.07285045273602</v>
      </c>
      <c r="U172" s="13">
        <v>281.7</v>
      </c>
      <c r="V172" s="13">
        <f>AVERAGE(L171:L$354)</f>
        <v>295.7316022699884</v>
      </c>
      <c r="W172" s="16">
        <f t="shared" si="13"/>
        <v>295.62643936084487</v>
      </c>
      <c r="X172" s="13">
        <v>281.7</v>
      </c>
      <c r="Y172" s="13">
        <f>AVERAGE(M171:M$354)</f>
        <v>1.9455236031947951</v>
      </c>
      <c r="Z172" s="16">
        <f t="shared" si="14"/>
        <v>1.9609549174056156</v>
      </c>
      <c r="AA172" s="13">
        <v>281.7</v>
      </c>
      <c r="AB172" s="13">
        <f>AVERAGE(N171:N$354)</f>
        <v>1.9299848491173714</v>
      </c>
      <c r="AC172" s="13">
        <f t="shared" si="15"/>
        <v>1.9525984788817823</v>
      </c>
      <c r="AD172" s="13"/>
      <c r="AG172" s="13"/>
    </row>
    <row r="173" spans="1:33" x14ac:dyDescent="0.25">
      <c r="A173" s="13">
        <v>271.8</v>
      </c>
      <c r="B173" s="13">
        <v>316.22923940524663</v>
      </c>
      <c r="C173" s="13">
        <v>306.37752637789924</v>
      </c>
      <c r="D173" s="13">
        <v>271.8</v>
      </c>
      <c r="E173" s="13">
        <v>0.77737384104233564</v>
      </c>
      <c r="F173" s="13">
        <f t="shared" si="16"/>
        <v>0.75313243205232916</v>
      </c>
      <c r="G173" s="13">
        <f t="shared" si="11"/>
        <v>272.57737384104234</v>
      </c>
      <c r="J173" s="13">
        <v>281.89999999999998</v>
      </c>
      <c r="K173" s="13">
        <v>337.13122075043611</v>
      </c>
      <c r="L173" s="13">
        <v>308.93259718704803</v>
      </c>
      <c r="M173" s="13">
        <v>1.3744934321389262</v>
      </c>
      <c r="N173" s="13">
        <v>1.2584145810736547</v>
      </c>
      <c r="O173" s="10"/>
      <c r="P173" s="10"/>
      <c r="Q173" s="10"/>
      <c r="R173" s="13">
        <v>281.8</v>
      </c>
      <c r="S173" s="13">
        <f>AVERAGE(K172:K$354)</f>
        <v>294.21810306057631</v>
      </c>
      <c r="T173" s="16">
        <f t="shared" si="12"/>
        <v>292.78483023867011</v>
      </c>
      <c r="U173" s="13">
        <v>281.8</v>
      </c>
      <c r="V173" s="13">
        <f>AVERAGE(L172:L$354)</f>
        <v>295.65895947683651</v>
      </c>
      <c r="W173" s="16">
        <f t="shared" si="13"/>
        <v>295.55496819374002</v>
      </c>
      <c r="X173" s="13">
        <v>281.8</v>
      </c>
      <c r="Y173" s="13">
        <f>AVERAGE(M172:M$354)</f>
        <v>1.948751226059978</v>
      </c>
      <c r="Z173" s="16">
        <f t="shared" si="14"/>
        <v>1.9633377319696592</v>
      </c>
      <c r="AA173" s="13">
        <v>281.8</v>
      </c>
      <c r="AB173" s="13">
        <f>AVERAGE(N172:N$354)</f>
        <v>1.9337394590139678</v>
      </c>
      <c r="AC173" s="13">
        <f t="shared" si="15"/>
        <v>1.9560828675032553</v>
      </c>
      <c r="AD173" s="13"/>
      <c r="AG173" s="13"/>
    </row>
    <row r="174" spans="1:33" x14ac:dyDescent="0.25">
      <c r="A174" s="13">
        <v>271.89999999999998</v>
      </c>
      <c r="B174" s="13">
        <v>316.40546067396684</v>
      </c>
      <c r="C174" s="13">
        <v>306.46033358152295</v>
      </c>
      <c r="D174" s="13">
        <v>271.89999999999998</v>
      </c>
      <c r="E174" s="13">
        <v>0.78070971135925382</v>
      </c>
      <c r="F174" s="13">
        <f t="shared" si="16"/>
        <v>0.75614342628027476</v>
      </c>
      <c r="G174" s="13">
        <f t="shared" si="11"/>
        <v>272.68070971135921</v>
      </c>
      <c r="J174" s="13">
        <v>282</v>
      </c>
      <c r="K174" s="13">
        <v>337.41851216134262</v>
      </c>
      <c r="L174" s="13">
        <v>308.88373755546127</v>
      </c>
      <c r="M174" s="13">
        <v>1.3844901627209076</v>
      </c>
      <c r="N174" s="13">
        <v>1.2662925160696907</v>
      </c>
      <c r="O174" s="10"/>
      <c r="P174" s="10"/>
      <c r="Q174" s="10"/>
      <c r="R174" s="13">
        <v>281.89999999999998</v>
      </c>
      <c r="S174" s="13">
        <f>AVERAGE(K173:K$354)</f>
        <v>293.98387565399514</v>
      </c>
      <c r="T174" s="16">
        <f t="shared" si="12"/>
        <v>292.49365780036896</v>
      </c>
      <c r="U174" s="13">
        <v>281.89999999999998</v>
      </c>
      <c r="V174" s="13">
        <f>AVERAGE(L173:L$354)</f>
        <v>295.58576826012211</v>
      </c>
      <c r="W174" s="16">
        <f t="shared" si="13"/>
        <v>295.48301450802501</v>
      </c>
      <c r="X174" s="13">
        <v>281.89999999999998</v>
      </c>
      <c r="Y174" s="13">
        <f>AVERAGE(M173:M$354)</f>
        <v>1.9519607369284002</v>
      </c>
      <c r="Z174" s="16">
        <f t="shared" si="14"/>
        <v>1.9656759130593855</v>
      </c>
      <c r="AA174" s="13">
        <v>281.89999999999998</v>
      </c>
      <c r="AB174" s="13">
        <f>AVERAGE(N173:N$354)</f>
        <v>1.9374928931781381</v>
      </c>
      <c r="AC174" s="13">
        <f t="shared" si="15"/>
        <v>1.9595422990234965</v>
      </c>
      <c r="AD174" s="13"/>
      <c r="AG174" s="13"/>
    </row>
    <row r="175" spans="1:33" x14ac:dyDescent="0.25">
      <c r="A175" s="13">
        <v>272</v>
      </c>
      <c r="B175" s="13">
        <v>316.58202516976212</v>
      </c>
      <c r="C175" s="13">
        <v>306.54231721980983</v>
      </c>
      <c r="D175" s="13">
        <v>272</v>
      </c>
      <c r="E175" s="13">
        <v>0.78407812492640405</v>
      </c>
      <c r="F175" s="13">
        <f t="shared" si="16"/>
        <v>0.75918134700041751</v>
      </c>
      <c r="G175" s="13">
        <f t="shared" si="11"/>
        <v>272.7840781249264</v>
      </c>
      <c r="J175" s="13">
        <v>282.10000000000002</v>
      </c>
      <c r="K175" s="13">
        <v>337.70944534806154</v>
      </c>
      <c r="L175" s="13">
        <v>308.83317749379074</v>
      </c>
      <c r="M175" s="13">
        <v>1.3946124638318489</v>
      </c>
      <c r="N175" s="13">
        <v>1.2742491150401598</v>
      </c>
      <c r="O175" s="10"/>
      <c r="P175" s="10"/>
      <c r="Q175" s="10"/>
      <c r="R175" s="13">
        <v>282</v>
      </c>
      <c r="S175" s="13">
        <f>AVERAGE(K174:K$354)</f>
        <v>293.74549253191543</v>
      </c>
      <c r="T175" s="16">
        <f t="shared" si="12"/>
        <v>292.19935693126172</v>
      </c>
      <c r="U175" s="13">
        <v>282</v>
      </c>
      <c r="V175" s="13">
        <f>AVERAGE(L174:L$354)</f>
        <v>295.51202887378548</v>
      </c>
      <c r="W175" s="16">
        <f t="shared" si="13"/>
        <v>295.41057830370005</v>
      </c>
      <c r="X175" s="13">
        <v>282</v>
      </c>
      <c r="Y175" s="13">
        <f>AVERAGE(M174:M$354)</f>
        <v>1.9551511640266843</v>
      </c>
      <c r="Z175" s="16">
        <f t="shared" si="14"/>
        <v>1.9679690319826477</v>
      </c>
      <c r="AA175" s="13">
        <v>282</v>
      </c>
      <c r="AB175" s="13">
        <f>AVERAGE(N174:N$354)</f>
        <v>1.9412447070571683</v>
      </c>
      <c r="AC175" s="13">
        <f t="shared" si="15"/>
        <v>1.9629762325005231</v>
      </c>
      <c r="AD175" s="13"/>
      <c r="AG175" s="13"/>
    </row>
    <row r="176" spans="1:33" x14ac:dyDescent="0.25">
      <c r="A176" s="13">
        <v>272.10000000000002</v>
      </c>
      <c r="B176" s="13">
        <v>316.75893250287106</v>
      </c>
      <c r="C176" s="13">
        <v>306.62346751051359</v>
      </c>
      <c r="D176" s="13">
        <v>272.10000000000002</v>
      </c>
      <c r="E176" s="13">
        <v>0.78747950394637933</v>
      </c>
      <c r="F176" s="13">
        <f t="shared" si="16"/>
        <v>0.76224652023635431</v>
      </c>
      <c r="G176" s="13">
        <f t="shared" si="11"/>
        <v>272.88747950394639</v>
      </c>
      <c r="J176" s="13">
        <v>282.2</v>
      </c>
      <c r="K176" s="13">
        <v>338.0040965210348</v>
      </c>
      <c r="L176" s="13">
        <v>308.78091260865097</v>
      </c>
      <c r="M176" s="13">
        <v>1.4048623908705518</v>
      </c>
      <c r="N176" s="13">
        <v>1.2822852575205219</v>
      </c>
      <c r="O176" s="10"/>
      <c r="P176" s="10"/>
      <c r="Q176" s="10"/>
      <c r="R176" s="13">
        <v>282.10000000000002</v>
      </c>
      <c r="S176" s="13">
        <f>AVERAGE(K175:K$354)</f>
        <v>293.5028646450852</v>
      </c>
      <c r="T176" s="16">
        <f t="shared" si="12"/>
        <v>291.90195229463279</v>
      </c>
      <c r="U176" s="13">
        <v>282.10000000000002</v>
      </c>
      <c r="V176" s="13">
        <f>AVERAGE(L175:L$354)</f>
        <v>295.43774160333174</v>
      </c>
      <c r="W176" s="16">
        <f t="shared" si="13"/>
        <v>295.33765958076492</v>
      </c>
      <c r="X176" s="13">
        <v>282.10000000000002</v>
      </c>
      <c r="Y176" s="13">
        <f>AVERAGE(M175:M$354)</f>
        <v>1.9583215029228276</v>
      </c>
      <c r="Z176" s="16">
        <f t="shared" si="14"/>
        <v>1.9702166663264506</v>
      </c>
      <c r="AA176" s="13">
        <v>282.10000000000002</v>
      </c>
      <c r="AB176" s="13">
        <f>AVERAGE(N175:N$354)</f>
        <v>1.944994441451543</v>
      </c>
      <c r="AC176" s="13">
        <f t="shared" si="15"/>
        <v>1.9663841269896238</v>
      </c>
      <c r="AD176" s="13"/>
      <c r="AG176" s="13"/>
    </row>
    <row r="177" spans="1:33" x14ac:dyDescent="0.25">
      <c r="A177" s="13">
        <v>272.2</v>
      </c>
      <c r="B177" s="13">
        <v>316.93618233838714</v>
      </c>
      <c r="C177" s="13">
        <v>306.70377462821654</v>
      </c>
      <c r="D177" s="13">
        <v>272.2</v>
      </c>
      <c r="E177" s="13">
        <v>0.79091427449756402</v>
      </c>
      <c r="F177" s="13">
        <f t="shared" si="16"/>
        <v>0.76533927407042102</v>
      </c>
      <c r="G177" s="13">
        <f t="shared" si="11"/>
        <v>272.99091427449753</v>
      </c>
      <c r="J177" s="13">
        <v>282.3</v>
      </c>
      <c r="K177" s="13">
        <v>338.30253714583762</v>
      </c>
      <c r="L177" s="13">
        <v>308.72693864493135</v>
      </c>
      <c r="M177" s="13">
        <v>1.4152420289472973</v>
      </c>
      <c r="N177" s="13">
        <v>1.2904018335548459</v>
      </c>
      <c r="O177" s="10"/>
      <c r="P177" s="10"/>
      <c r="Q177" s="10"/>
      <c r="R177" s="13">
        <v>282.2</v>
      </c>
      <c r="S177" s="13">
        <f>AVERAGE(K176:K$354)</f>
        <v>293.25590050707973</v>
      </c>
      <c r="T177" s="16">
        <f t="shared" si="12"/>
        <v>291.60146942548454</v>
      </c>
      <c r="U177" s="13">
        <v>282.2</v>
      </c>
      <c r="V177" s="13">
        <f>AVERAGE(L176:L$354)</f>
        <v>295.3629067659549</v>
      </c>
      <c r="W177" s="16">
        <f t="shared" si="13"/>
        <v>295.26425833921985</v>
      </c>
      <c r="X177" s="13">
        <v>282.2</v>
      </c>
      <c r="Y177" s="13">
        <f>AVERAGE(M176:M$354)</f>
        <v>1.9614707154317157</v>
      </c>
      <c r="Z177" s="16">
        <f t="shared" si="14"/>
        <v>1.9724183998769149</v>
      </c>
      <c r="AA177" s="13">
        <v>282.2</v>
      </c>
      <c r="AB177" s="13">
        <f>AVERAGE(N176:N$354)</f>
        <v>1.9487416220460203</v>
      </c>
      <c r="AC177" s="13">
        <f t="shared" si="15"/>
        <v>1.9697654415465422</v>
      </c>
      <c r="AD177" s="13"/>
      <c r="AG177" s="13"/>
    </row>
    <row r="178" spans="1:33" x14ac:dyDescent="0.25">
      <c r="A178" s="13">
        <v>272.3</v>
      </c>
      <c r="B178" s="13">
        <v>317.11377440431636</v>
      </c>
      <c r="C178" s="13">
        <v>306.78322870607394</v>
      </c>
      <c r="D178" s="13">
        <v>272.3</v>
      </c>
      <c r="E178" s="13">
        <v>0.79438286658521273</v>
      </c>
      <c r="F178" s="13">
        <f t="shared" si="16"/>
        <v>0.76845993864891415</v>
      </c>
      <c r="G178" s="13">
        <f t="shared" si="11"/>
        <v>273.09438286658525</v>
      </c>
      <c r="J178" s="13">
        <v>282.39999999999998</v>
      </c>
      <c r="K178" s="13">
        <v>338.60483293209387</v>
      </c>
      <c r="L178" s="13">
        <v>308.67125148713649</v>
      </c>
      <c r="M178" s="13">
        <v>1.4257534909267648</v>
      </c>
      <c r="N178" s="13">
        <v>1.298599743560104</v>
      </c>
      <c r="O178" s="10"/>
      <c r="P178" s="10"/>
      <c r="Q178" s="10"/>
      <c r="R178" s="13">
        <v>282.3</v>
      </c>
      <c r="S178" s="13">
        <f>AVERAGE(K177:K$354)</f>
        <v>293.00450614745074</v>
      </c>
      <c r="T178" s="16">
        <f t="shared" si="12"/>
        <v>291.2979347454384</v>
      </c>
      <c r="U178" s="13">
        <v>282.3</v>
      </c>
      <c r="V178" s="13">
        <f>AVERAGE(L177:L$354)</f>
        <v>295.28752471065883</v>
      </c>
      <c r="W178" s="16">
        <f t="shared" si="13"/>
        <v>295.19037457906506</v>
      </c>
      <c r="X178" s="13">
        <v>282.3</v>
      </c>
      <c r="Y178" s="13">
        <f>AVERAGE(M177:M$354)</f>
        <v>1.9645977284910481</v>
      </c>
      <c r="Z178" s="16">
        <f t="shared" si="14"/>
        <v>1.9745738228375558</v>
      </c>
      <c r="AA178" s="13">
        <v>282.3</v>
      </c>
      <c r="AB178" s="13">
        <f>AVERAGE(N177:N$354)</f>
        <v>1.9524857589253768</v>
      </c>
      <c r="AC178" s="13">
        <f t="shared" si="15"/>
        <v>1.9731196352274765</v>
      </c>
      <c r="AD178" s="13"/>
      <c r="AG178" s="13"/>
    </row>
    <row r="179" spans="1:33" x14ac:dyDescent="0.25">
      <c r="A179" s="13">
        <v>272.39999999999998</v>
      </c>
      <c r="B179" s="13">
        <v>317.29170849992488</v>
      </c>
      <c r="C179" s="13">
        <v>306.86181983758928</v>
      </c>
      <c r="D179" s="13">
        <v>272.39999999999998</v>
      </c>
      <c r="E179" s="13">
        <v>0.79788571419495291</v>
      </c>
      <c r="F179" s="13">
        <f t="shared" si="16"/>
        <v>0.77160884618797765</v>
      </c>
      <c r="G179" s="13">
        <f t="shared" si="11"/>
        <v>273.19788571419491</v>
      </c>
      <c r="J179" s="13">
        <v>282.5</v>
      </c>
      <c r="K179" s="13">
        <v>338.91104269714225</v>
      </c>
      <c r="L179" s="13">
        <v>308.61384716071859</v>
      </c>
      <c r="M179" s="13">
        <v>1.4363989150788126</v>
      </c>
      <c r="N179" s="13">
        <v>1.3068798981643956</v>
      </c>
      <c r="O179" s="10"/>
      <c r="P179" s="10"/>
      <c r="Q179" s="10"/>
      <c r="R179" s="13">
        <v>282.39999999999998</v>
      </c>
      <c r="S179" s="13">
        <f>AVERAGE(K178:K$354)</f>
        <v>292.74858506836381</v>
      </c>
      <c r="T179" s="16">
        <f t="shared" si="12"/>
        <v>290.99137553945184</v>
      </c>
      <c r="U179" s="13">
        <v>282.39999999999998</v>
      </c>
      <c r="V179" s="13">
        <f>AVERAGE(L178:L$354)</f>
        <v>295.2115958183748</v>
      </c>
      <c r="W179" s="16">
        <f t="shared" si="13"/>
        <v>295.11600830030011</v>
      </c>
      <c r="X179" s="13">
        <v>282.39999999999998</v>
      </c>
      <c r="Y179" s="13">
        <f>AVERAGE(M178:M$354)</f>
        <v>1.9677014330082445</v>
      </c>
      <c r="Z179" s="16">
        <f t="shared" si="14"/>
        <v>1.9766825315164169</v>
      </c>
      <c r="AA179" s="13">
        <v>282.39999999999998</v>
      </c>
      <c r="AB179" s="13">
        <f>AVERAGE(N178:N$354)</f>
        <v>1.956226346074363</v>
      </c>
      <c r="AC179" s="13">
        <f t="shared" si="15"/>
        <v>1.9764461670890796</v>
      </c>
      <c r="AD179" s="13"/>
      <c r="AG179" s="13"/>
    </row>
    <row r="180" spans="1:33" x14ac:dyDescent="0.25">
      <c r="A180" s="13">
        <v>272.5</v>
      </c>
      <c r="B180" s="13">
        <v>317.46998450438787</v>
      </c>
      <c r="C180" s="13">
        <v>306.9395380784203</v>
      </c>
      <c r="D180" s="13">
        <v>272.5</v>
      </c>
      <c r="E180" s="13">
        <v>0.80142325534882863</v>
      </c>
      <c r="F180" s="13">
        <f t="shared" si="16"/>
        <v>0.77478633098076899</v>
      </c>
      <c r="G180" s="13">
        <f t="shared" si="11"/>
        <v>273.30142325534882</v>
      </c>
      <c r="J180" s="13">
        <v>282.60000000000002</v>
      </c>
      <c r="K180" s="13">
        <v>339.22121709070268</v>
      </c>
      <c r="L180" s="13">
        <v>308.55472183340027</v>
      </c>
      <c r="M180" s="13">
        <v>1.4471804622887985</v>
      </c>
      <c r="N180" s="13">
        <v>1.3152432180175135</v>
      </c>
      <c r="O180" s="10"/>
      <c r="P180" s="10"/>
      <c r="Q180" s="10"/>
      <c r="R180" s="13">
        <v>282.5</v>
      </c>
      <c r="S180" s="13">
        <f>AVERAGE(K179:K$354)</f>
        <v>292.48803820550171</v>
      </c>
      <c r="T180" s="16">
        <f t="shared" si="12"/>
        <v>290.68181997444481</v>
      </c>
      <c r="U180" s="13">
        <v>282.5</v>
      </c>
      <c r="V180" s="13">
        <f>AVERAGE(L179:L$354)</f>
        <v>295.13512050207504</v>
      </c>
      <c r="W180" s="16">
        <f t="shared" si="13"/>
        <v>295.04115950292498</v>
      </c>
      <c r="X180" s="13">
        <v>282.5</v>
      </c>
      <c r="Y180" s="13">
        <f>AVERAGE(M179:M$354)</f>
        <v>1.9707806826791623</v>
      </c>
      <c r="Z180" s="16">
        <f t="shared" si="14"/>
        <v>1.9787441285079694</v>
      </c>
      <c r="AA180" s="13">
        <v>282.5</v>
      </c>
      <c r="AB180" s="13">
        <f>AVERAGE(N179:N$354)</f>
        <v>1.9599628608613757</v>
      </c>
      <c r="AC180" s="13">
        <f t="shared" si="15"/>
        <v>1.9797444961880046</v>
      </c>
      <c r="AD180" s="13"/>
      <c r="AG180" s="13"/>
    </row>
    <row r="181" spans="1:33" x14ac:dyDescent="0.25">
      <c r="A181" s="13">
        <v>272.60000000000002</v>
      </c>
      <c r="B181" s="13">
        <v>317.64860238575022</v>
      </c>
      <c r="C181" s="13">
        <v>307.01637344821353</v>
      </c>
      <c r="D181" s="13">
        <v>272.60000000000002</v>
      </c>
      <c r="E181" s="13">
        <v>0.8049959321639355</v>
      </c>
      <c r="F181" s="13">
        <f t="shared" si="16"/>
        <v>0.77799272940546826</v>
      </c>
      <c r="G181" s="13">
        <f t="shared" si="11"/>
        <v>273.40499593216396</v>
      </c>
      <c r="J181" s="13">
        <v>282.7</v>
      </c>
      <c r="K181" s="13">
        <v>339.53539716540422</v>
      </c>
      <c r="L181" s="13">
        <v>308.49387181648757</v>
      </c>
      <c r="M181" s="13">
        <v>1.4581003127736687</v>
      </c>
      <c r="N181" s="13">
        <v>1.3236906335746015</v>
      </c>
      <c r="O181" s="10"/>
      <c r="P181" s="10"/>
      <c r="Q181" s="10"/>
      <c r="R181" s="13">
        <v>282.60000000000002</v>
      </c>
      <c r="S181" s="13">
        <f>AVERAGE(K180:K$354)</f>
        <v>292.22276389412093</v>
      </c>
      <c r="T181" s="16">
        <f t="shared" si="12"/>
        <v>290.36929708719254</v>
      </c>
      <c r="U181" s="13">
        <v>282.60000000000002</v>
      </c>
      <c r="V181" s="13">
        <f>AVERAGE(L180:L$354)</f>
        <v>295.05809920688284</v>
      </c>
      <c r="W181" s="16">
        <f t="shared" si="13"/>
        <v>294.96582818694014</v>
      </c>
      <c r="X181" s="13">
        <v>282.60000000000002</v>
      </c>
      <c r="Y181" s="13">
        <f>AVERAGE(M180:M$354)</f>
        <v>1.9738342927797352</v>
      </c>
      <c r="Z181" s="16">
        <f t="shared" si="14"/>
        <v>1.9807582227076637</v>
      </c>
      <c r="AA181" s="13">
        <v>282.60000000000002</v>
      </c>
      <c r="AB181" s="13">
        <f>AVERAGE(N180:N$354)</f>
        <v>1.9636947635053583</v>
      </c>
      <c r="AC181" s="13">
        <f t="shared" si="15"/>
        <v>1.9830140815795403</v>
      </c>
      <c r="AD181" s="13"/>
      <c r="AG181" s="13"/>
    </row>
    <row r="182" spans="1:33" x14ac:dyDescent="0.25">
      <c r="A182" s="13">
        <v>272.7</v>
      </c>
      <c r="B182" s="13">
        <v>317.82756221021094</v>
      </c>
      <c r="C182" s="13">
        <v>307.09231593246682</v>
      </c>
      <c r="D182" s="13">
        <v>272.7</v>
      </c>
      <c r="E182" s="13">
        <v>0.80860419091376978</v>
      </c>
      <c r="F182" s="13">
        <f t="shared" si="16"/>
        <v>0.78122837993464478</v>
      </c>
      <c r="G182" s="13">
        <f t="shared" si="11"/>
        <v>273.50860419091379</v>
      </c>
      <c r="J182" s="13">
        <v>282.8</v>
      </c>
      <c r="K182" s="13">
        <v>339.85361277652572</v>
      </c>
      <c r="L182" s="13">
        <v>308.43129356617322</v>
      </c>
      <c r="M182" s="13">
        <v>1.4691606622442699</v>
      </c>
      <c r="N182" s="13">
        <v>1.3322230848523089</v>
      </c>
      <c r="O182" s="10"/>
      <c r="P182" s="10"/>
      <c r="Q182" s="10"/>
      <c r="R182" s="13">
        <v>282.7</v>
      </c>
      <c r="S182" s="13">
        <f>AVERAGE(K181:K$354)</f>
        <v>291.95265784126701</v>
      </c>
      <c r="T182" s="16">
        <f t="shared" si="12"/>
        <v>290.05383679177612</v>
      </c>
      <c r="U182" s="13">
        <v>282.7</v>
      </c>
      <c r="V182" s="13">
        <f>AVERAGE(L181:L$354)</f>
        <v>294.98053241017868</v>
      </c>
      <c r="W182" s="16">
        <f t="shared" si="13"/>
        <v>294.89001435234513</v>
      </c>
      <c r="X182" s="13">
        <v>282.7</v>
      </c>
      <c r="Y182" s="13">
        <f>AVERAGE(M181:M$354)</f>
        <v>1.9768610389319821</v>
      </c>
      <c r="Z182" s="16">
        <f t="shared" si="14"/>
        <v>1.9827244292246178</v>
      </c>
      <c r="AA182" s="13">
        <v>282.7</v>
      </c>
      <c r="AB182" s="13">
        <f>AVERAGE(N181:N$354)</f>
        <v>1.9674214965254035</v>
      </c>
      <c r="AC182" s="13">
        <f t="shared" si="15"/>
        <v>1.9862543823203396</v>
      </c>
      <c r="AD182" s="13"/>
      <c r="AG182" s="13"/>
    </row>
    <row r="183" spans="1:33" x14ac:dyDescent="0.25">
      <c r="A183" s="13">
        <v>272.8</v>
      </c>
      <c r="B183" s="13">
        <v>318.00686415174249</v>
      </c>
      <c r="C183" s="13">
        <v>307.16735548441812</v>
      </c>
      <c r="D183" s="13">
        <v>272.8</v>
      </c>
      <c r="E183" s="13">
        <v>0.81224848209240508</v>
      </c>
      <c r="F183" s="13">
        <f t="shared" si="16"/>
        <v>0.78449362314549675</v>
      </c>
      <c r="G183" s="13">
        <f t="shared" si="11"/>
        <v>273.61224848209241</v>
      </c>
      <c r="J183" s="13">
        <v>282.89999999999998</v>
      </c>
      <c r="K183" s="13">
        <v>340.17588079267955</v>
      </c>
      <c r="L183" s="13">
        <v>308.3669836848286</v>
      </c>
      <c r="M183" s="13">
        <v>1.4803637174479254</v>
      </c>
      <c r="N183" s="13">
        <v>1.3408415211576101</v>
      </c>
      <c r="O183" s="10"/>
      <c r="P183" s="10"/>
      <c r="Q183" s="10"/>
      <c r="R183" s="13">
        <v>282.8</v>
      </c>
      <c r="S183" s="13">
        <f>AVERAGE(K182:K$354)</f>
        <v>291.67761310528931</v>
      </c>
      <c r="T183" s="16">
        <f t="shared" si="12"/>
        <v>289.73546987771988</v>
      </c>
      <c r="U183" s="13">
        <v>282.8</v>
      </c>
      <c r="V183" s="13">
        <f>AVERAGE(L182:L$354)</f>
        <v>294.90242062170296</v>
      </c>
      <c r="W183" s="16">
        <f t="shared" si="13"/>
        <v>294.81371799913995</v>
      </c>
      <c r="X183" s="13">
        <v>282.8</v>
      </c>
      <c r="Y183" s="13">
        <f>AVERAGE(M182:M$354)</f>
        <v>1.9798596558461918</v>
      </c>
      <c r="Z183" s="16">
        <f t="shared" si="14"/>
        <v>1.9846423694689292</v>
      </c>
      <c r="AA183" s="13">
        <v>282.8</v>
      </c>
      <c r="AB183" s="13">
        <f>AVERAGE(N182:N$354)</f>
        <v>1.9711424841725185</v>
      </c>
      <c r="AC183" s="13">
        <f t="shared" si="15"/>
        <v>1.9894648574675102</v>
      </c>
      <c r="AD183" s="13"/>
      <c r="AG183" s="13"/>
    </row>
    <row r="184" spans="1:33" x14ac:dyDescent="0.25">
      <c r="A184" s="13">
        <v>272.89999999999998</v>
      </c>
      <c r="B184" s="13">
        <v>318.18650850205677</v>
      </c>
      <c r="C184" s="13">
        <v>307.24148202696006</v>
      </c>
      <c r="D184" s="13">
        <v>272.89999999999998</v>
      </c>
      <c r="E184" s="13">
        <v>0.81592926048159964</v>
      </c>
      <c r="F184" s="13">
        <f t="shared" si="16"/>
        <v>0.78778880173147403</v>
      </c>
      <c r="G184" s="13">
        <f t="shared" si="11"/>
        <v>273.71592926048157</v>
      </c>
      <c r="J184" s="13">
        <v>283</v>
      </c>
      <c r="K184" s="13">
        <v>340.50220309741519</v>
      </c>
      <c r="L184" s="13">
        <v>308.30093892228467</v>
      </c>
      <c r="M184" s="13">
        <v>1.4917116910183181</v>
      </c>
      <c r="N184" s="13">
        <v>1.3495469007911554</v>
      </c>
      <c r="O184" s="10"/>
      <c r="P184" s="10"/>
      <c r="Q184" s="10"/>
      <c r="R184" s="13">
        <v>282.89999999999998</v>
      </c>
      <c r="S184" s="13">
        <f>AVERAGE(K183:K$354)</f>
        <v>291.39752008394493</v>
      </c>
      <c r="T184" s="16">
        <f t="shared" si="12"/>
        <v>289.41422800906003</v>
      </c>
      <c r="U184" s="13">
        <v>282.89999999999998</v>
      </c>
      <c r="V184" s="13">
        <f>AVERAGE(L183:L$354)</f>
        <v>294.82376438365367</v>
      </c>
      <c r="W184" s="16">
        <f t="shared" si="13"/>
        <v>294.73693912732506</v>
      </c>
      <c r="X184" s="13">
        <v>282.89999999999998</v>
      </c>
      <c r="Y184" s="13">
        <f>AVERAGE(M183:M$354)</f>
        <v>1.982828836041552</v>
      </c>
      <c r="Z184" s="16">
        <f t="shared" si="14"/>
        <v>1.9865116710716393</v>
      </c>
      <c r="AA184" s="13">
        <v>282.89999999999998</v>
      </c>
      <c r="AB184" s="13">
        <f>AVERAGE(N183:N$354)</f>
        <v>1.9748571318429846</v>
      </c>
      <c r="AC184" s="13">
        <f t="shared" si="15"/>
        <v>1.9926449660754315</v>
      </c>
      <c r="AD184" s="13"/>
      <c r="AG184" s="13"/>
    </row>
    <row r="185" spans="1:33" x14ac:dyDescent="0.25">
      <c r="A185" s="13">
        <v>273</v>
      </c>
      <c r="B185" s="13">
        <v>318.36649568093048</v>
      </c>
      <c r="C185" s="13">
        <v>307.31468545457761</v>
      </c>
      <c r="D185" s="13">
        <v>273</v>
      </c>
      <c r="E185" s="13">
        <v>0.81964698522092372</v>
      </c>
      <c r="F185" s="13">
        <f t="shared" si="16"/>
        <v>0.79111426051505507</v>
      </c>
      <c r="G185" s="13">
        <f t="shared" si="11"/>
        <v>273.81964698522091</v>
      </c>
      <c r="J185" s="13">
        <v>283.10000000000002</v>
      </c>
      <c r="K185" s="13">
        <v>340.83256435985783</v>
      </c>
      <c r="L185" s="13">
        <v>308.2331561771008</v>
      </c>
      <c r="M185" s="13">
        <v>1.5032067955519717</v>
      </c>
      <c r="N185" s="13">
        <v>1.3583401907251338</v>
      </c>
      <c r="O185" s="10"/>
      <c r="P185" s="10"/>
      <c r="Q185" s="10"/>
      <c r="R185" s="13">
        <v>283</v>
      </c>
      <c r="S185" s="13">
        <f>AVERAGE(K184:K$354)</f>
        <v>291.11226651254879</v>
      </c>
      <c r="T185" s="16">
        <f t="shared" si="12"/>
        <v>289.09014372248203</v>
      </c>
      <c r="U185" s="13">
        <v>283</v>
      </c>
      <c r="V185" s="13">
        <f>AVERAGE(L184:L$354)</f>
        <v>294.74456427078132</v>
      </c>
      <c r="W185" s="16">
        <f t="shared" si="13"/>
        <v>294.65967773689999</v>
      </c>
      <c r="X185" s="13">
        <v>283</v>
      </c>
      <c r="Y185" s="13">
        <f>AVERAGE(M184:M$354)</f>
        <v>1.9857672285479477</v>
      </c>
      <c r="Z185" s="16">
        <f t="shared" si="14"/>
        <v>1.9883319678992848</v>
      </c>
      <c r="AA185" s="13">
        <v>283</v>
      </c>
      <c r="AB185" s="13">
        <f>AVERAGE(N184:N$354)</f>
        <v>1.9785648254727239</v>
      </c>
      <c r="AC185" s="13">
        <f t="shared" si="15"/>
        <v>1.9957941672012112</v>
      </c>
      <c r="AD185" s="13"/>
      <c r="AG185" s="13"/>
    </row>
    <row r="186" spans="1:33" x14ac:dyDescent="0.25">
      <c r="A186" s="13">
        <v>273.10000000000002</v>
      </c>
      <c r="B186" s="13">
        <v>318.54682624690184</v>
      </c>
      <c r="C186" s="13">
        <v>307.38695563530933</v>
      </c>
      <c r="D186" s="13">
        <v>273.10000000000002</v>
      </c>
      <c r="E186" s="13">
        <v>0.82340211988107082</v>
      </c>
      <c r="F186" s="13">
        <f t="shared" si="16"/>
        <v>0.79447034646165893</v>
      </c>
      <c r="G186" s="13">
        <f t="shared" si="11"/>
        <v>273.92340211988108</v>
      </c>
      <c r="J186" s="13">
        <v>283.2</v>
      </c>
      <c r="K186" s="13">
        <v>341.16692955050809</v>
      </c>
      <c r="L186" s="13">
        <v>308.1636324978208</v>
      </c>
      <c r="M186" s="13">
        <v>1.5148512368223266</v>
      </c>
      <c r="N186" s="13">
        <v>1.3672223662591829</v>
      </c>
      <c r="O186" s="10"/>
      <c r="P186" s="10"/>
      <c r="Q186" s="10"/>
      <c r="R186" s="13">
        <v>283.10000000000002</v>
      </c>
      <c r="S186" s="13">
        <f>AVERAGE(K185:K$354)</f>
        <v>290.82173747381432</v>
      </c>
      <c r="T186" s="16">
        <f t="shared" si="12"/>
        <v>288.76325043104589</v>
      </c>
      <c r="U186" s="13">
        <v>283.10000000000002</v>
      </c>
      <c r="V186" s="13">
        <f>AVERAGE(L185:L$354)</f>
        <v>294.66482089047838</v>
      </c>
      <c r="W186" s="16">
        <f t="shared" si="13"/>
        <v>294.58193382786476</v>
      </c>
      <c r="X186" s="13">
        <v>283.10000000000002</v>
      </c>
      <c r="Y186" s="13">
        <f>AVERAGE(M185:M$354)</f>
        <v>1.9886734375922395</v>
      </c>
      <c r="Z186" s="16">
        <f t="shared" si="14"/>
        <v>1.9901029001630377</v>
      </c>
      <c r="AA186" s="13">
        <v>283.10000000000002</v>
      </c>
      <c r="AB186" s="13">
        <f>AVERAGE(N185:N$354)</f>
        <v>1.9822649309120275</v>
      </c>
      <c r="AC186" s="13">
        <f t="shared" si="15"/>
        <v>1.9989119199001379</v>
      </c>
      <c r="AD186" s="13"/>
      <c r="AG186" s="13"/>
    </row>
    <row r="187" spans="1:33" x14ac:dyDescent="0.25">
      <c r="A187" s="13">
        <v>273.2</v>
      </c>
      <c r="B187" s="13">
        <v>318.72750090835149</v>
      </c>
      <c r="C187" s="13">
        <v>307.45828241272898</v>
      </c>
      <c r="D187" s="13">
        <v>273.2</v>
      </c>
      <c r="E187" s="13">
        <v>0.82719513254043686</v>
      </c>
      <c r="F187" s="13">
        <f t="shared" si="16"/>
        <v>0.79785740869511046</v>
      </c>
      <c r="G187" s="13">
        <f t="shared" si="11"/>
        <v>274.02719513254044</v>
      </c>
      <c r="J187" s="13">
        <v>283.3</v>
      </c>
      <c r="K187" s="13">
        <v>341.50524117624366</v>
      </c>
      <c r="L187" s="13">
        <v>308.09236508421537</v>
      </c>
      <c r="M187" s="13">
        <v>1.5266472060333396</v>
      </c>
      <c r="N187" s="13">
        <v>1.376194410656244</v>
      </c>
      <c r="O187" s="10"/>
      <c r="P187" s="10"/>
      <c r="Q187" s="10"/>
      <c r="R187" s="13">
        <v>283.2</v>
      </c>
      <c r="S187" s="13">
        <f>AVERAGE(K186:K$354)</f>
        <v>290.52581542123414</v>
      </c>
      <c r="T187" s="16">
        <f t="shared" si="12"/>
        <v>288.43358242511749</v>
      </c>
      <c r="U187" s="13">
        <v>283.2</v>
      </c>
      <c r="V187" s="13">
        <f>AVERAGE(L186:L$354)</f>
        <v>294.58453488286517</v>
      </c>
      <c r="W187" s="16">
        <f t="shared" si="13"/>
        <v>294.50370740022026</v>
      </c>
      <c r="X187" s="13">
        <v>283.2</v>
      </c>
      <c r="Y187" s="13">
        <f>AVERAGE(M186:M$354)</f>
        <v>1.991546021272951</v>
      </c>
      <c r="Z187" s="16">
        <f t="shared" si="14"/>
        <v>1.9918241142295301</v>
      </c>
      <c r="AA187" s="13">
        <v>283.2</v>
      </c>
      <c r="AB187" s="13">
        <f>AVERAGE(N186:N$354)</f>
        <v>1.9859567932799966</v>
      </c>
      <c r="AC187" s="13">
        <f t="shared" si="15"/>
        <v>2.0019976832302291</v>
      </c>
      <c r="AD187" s="13"/>
      <c r="AG187" s="13"/>
    </row>
    <row r="188" spans="1:33" x14ac:dyDescent="0.25">
      <c r="A188" s="13">
        <v>273.3</v>
      </c>
      <c r="B188" s="13">
        <v>318.9085205349806</v>
      </c>
      <c r="C188" s="13">
        <v>307.52865560794766</v>
      </c>
      <c r="D188" s="13">
        <v>273.3</v>
      </c>
      <c r="E188" s="13">
        <v>0.83102649586515309</v>
      </c>
      <c r="F188" s="13">
        <f t="shared" si="16"/>
        <v>0.80127579851418684</v>
      </c>
      <c r="G188" s="13">
        <f t="shared" si="11"/>
        <v>274.13102649586517</v>
      </c>
      <c r="J188" s="13">
        <v>283.39999999999998</v>
      </c>
      <c r="K188" s="13">
        <v>341.847416206378</v>
      </c>
      <c r="L188" s="13">
        <v>308.0193512885109</v>
      </c>
      <c r="M188" s="13">
        <v>1.5385968710045135</v>
      </c>
      <c r="N188" s="13">
        <v>1.3852573147623741</v>
      </c>
      <c r="O188" s="10"/>
      <c r="P188" s="10"/>
      <c r="Q188" s="10"/>
      <c r="R188" s="13">
        <v>283.3</v>
      </c>
      <c r="S188" s="13">
        <f>AVERAGE(K187:K$354)</f>
        <v>290.22438021808375</v>
      </c>
      <c r="T188" s="16">
        <f t="shared" si="12"/>
        <v>288.10117486678064</v>
      </c>
      <c r="U188" s="13">
        <v>283.3</v>
      </c>
      <c r="V188" s="13">
        <f>AVERAGE(L187:L$354)</f>
        <v>294.50370692087142</v>
      </c>
      <c r="W188" s="16">
        <f t="shared" si="13"/>
        <v>294.42499845396492</v>
      </c>
      <c r="X188" s="13">
        <v>283.3</v>
      </c>
      <c r="Y188" s="13">
        <f>AVERAGE(M187:M$354)</f>
        <v>1.9943834902280142</v>
      </c>
      <c r="Z188" s="16">
        <f t="shared" si="14"/>
        <v>1.9934952627954772</v>
      </c>
      <c r="AA188" s="13">
        <v>283.3</v>
      </c>
      <c r="AB188" s="13">
        <f>AVERAGE(N187:N$354)</f>
        <v>1.9896397362979779</v>
      </c>
      <c r="AC188" s="13">
        <f t="shared" si="15"/>
        <v>2.0050509162458638</v>
      </c>
      <c r="AD188" s="13"/>
      <c r="AG188" s="13"/>
    </row>
    <row r="189" spans="1:33" x14ac:dyDescent="0.25">
      <c r="A189" s="13">
        <v>273.39999999999998</v>
      </c>
      <c r="B189" s="13">
        <v>319.08988616969975</v>
      </c>
      <c r="C189" s="13">
        <v>307.59806502163457</v>
      </c>
      <c r="D189" s="13">
        <v>273.39999999999998</v>
      </c>
      <c r="E189" s="13">
        <v>0.83489668719259602</v>
      </c>
      <c r="F189" s="13">
        <f t="shared" si="16"/>
        <v>0.80472586941074564</v>
      </c>
      <c r="G189" s="13">
        <f t="shared" si="11"/>
        <v>274.23489668719259</v>
      </c>
      <c r="J189" s="13">
        <v>283.5</v>
      </c>
      <c r="K189" s="13">
        <v>342.19334265938403</v>
      </c>
      <c r="L189" s="13">
        <v>307.9445886166024</v>
      </c>
      <c r="M189" s="13">
        <v>1.5507023661688366</v>
      </c>
      <c r="N189" s="13">
        <v>1.3944120766161436</v>
      </c>
      <c r="O189" s="10"/>
      <c r="P189" s="10"/>
      <c r="Q189" s="10"/>
      <c r="R189" s="13">
        <v>283.39999999999998</v>
      </c>
      <c r="S189" s="13">
        <f>AVERAGE(K188:K$354)</f>
        <v>289.91730919438209</v>
      </c>
      <c r="T189" s="16">
        <f t="shared" si="12"/>
        <v>287.76606379449368</v>
      </c>
      <c r="U189" s="13">
        <v>283.39999999999998</v>
      </c>
      <c r="V189" s="13">
        <f>AVERAGE(L188:L$354)</f>
        <v>294.42233771031249</v>
      </c>
      <c r="W189" s="16">
        <f t="shared" si="13"/>
        <v>294.34580698910008</v>
      </c>
      <c r="X189" s="13">
        <v>283.39999999999998</v>
      </c>
      <c r="Y189" s="13">
        <f>AVERAGE(M188:M$354)</f>
        <v>1.9971843063010368</v>
      </c>
      <c r="Z189" s="16">
        <f t="shared" si="14"/>
        <v>1.9951160048003658</v>
      </c>
      <c r="AA189" s="13">
        <v>283.39999999999998</v>
      </c>
      <c r="AB189" s="13">
        <f>AVERAGE(N188:N$354)</f>
        <v>1.9933130616012218</v>
      </c>
      <c r="AC189" s="13">
        <f t="shared" si="15"/>
        <v>2.0080710780055142</v>
      </c>
      <c r="AD189" s="13"/>
      <c r="AG189" s="13"/>
    </row>
    <row r="190" spans="1:33" x14ac:dyDescent="0.25">
      <c r="A190" s="13">
        <v>273.5</v>
      </c>
      <c r="B190" s="13">
        <v>319.27159904094134</v>
      </c>
      <c r="C190" s="13">
        <v>307.66650043605466</v>
      </c>
      <c r="D190" s="13">
        <v>273.5</v>
      </c>
      <c r="E190" s="13">
        <v>0.83880618861865741</v>
      </c>
      <c r="F190" s="13">
        <f t="shared" si="16"/>
        <v>0.80820797708914849</v>
      </c>
      <c r="G190" s="13">
        <f t="shared" si="11"/>
        <v>274.33880618861866</v>
      </c>
      <c r="J190" s="13">
        <v>283.60000000000002</v>
      </c>
      <c r="K190" s="13">
        <v>342.54287581760161</v>
      </c>
      <c r="L190" s="13">
        <v>307.86807472925142</v>
      </c>
      <c r="M190" s="13">
        <v>1.5629657812535058</v>
      </c>
      <c r="N190" s="13">
        <v>1.4036597010521661</v>
      </c>
      <c r="O190" s="10"/>
      <c r="P190" s="10"/>
      <c r="Q190" s="10"/>
      <c r="R190" s="13">
        <v>283.5</v>
      </c>
      <c r="S190" s="13">
        <f>AVERAGE(K189:K$354)</f>
        <v>289.6044772244303</v>
      </c>
      <c r="T190" s="16">
        <f t="shared" si="12"/>
        <v>287.42828611843288</v>
      </c>
      <c r="U190" s="13">
        <v>283.5</v>
      </c>
      <c r="V190" s="13">
        <f>AVERAGE(L189:L$354)</f>
        <v>294.34042798996188</v>
      </c>
      <c r="W190" s="16">
        <f t="shared" si="13"/>
        <v>294.26613300562508</v>
      </c>
      <c r="X190" s="13">
        <v>283.5</v>
      </c>
      <c r="Y190" s="13">
        <f>AVERAGE(M189:M$354)</f>
        <v>1.9999468812124614</v>
      </c>
      <c r="Z190" s="16">
        <f t="shared" si="14"/>
        <v>1.9966860053973505</v>
      </c>
      <c r="AA190" s="13">
        <v>283.5</v>
      </c>
      <c r="AB190" s="13">
        <f>AVERAGE(N189:N$354)</f>
        <v>1.9969760480279617</v>
      </c>
      <c r="AC190" s="13">
        <f t="shared" si="15"/>
        <v>2.0110576275635594</v>
      </c>
      <c r="AD190" s="13"/>
      <c r="AG190" s="13"/>
    </row>
    <row r="191" spans="1:33" x14ac:dyDescent="0.25">
      <c r="A191" s="13">
        <v>273.60000000000002</v>
      </c>
      <c r="B191" s="13">
        <v>319.45366057541065</v>
      </c>
      <c r="C191" s="13">
        <v>307.73395161712267</v>
      </c>
      <c r="D191" s="13">
        <v>273.60000000000002</v>
      </c>
      <c r="E191" s="13">
        <v>0.84275548708880743</v>
      </c>
      <c r="F191" s="13">
        <f t="shared" si="16"/>
        <v>0.81172247948734744</v>
      </c>
      <c r="G191" s="13">
        <f t="shared" si="11"/>
        <v>274.44275548708885</v>
      </c>
      <c r="J191" s="13">
        <v>283.7</v>
      </c>
      <c r="K191" s="13">
        <v>342.89583403496937</v>
      </c>
      <c r="L191" s="13">
        <v>307.78980744326668</v>
      </c>
      <c r="M191" s="13">
        <v>1.5753891485011862</v>
      </c>
      <c r="N191" s="13">
        <v>1.4130011993084692</v>
      </c>
      <c r="O191" s="10"/>
      <c r="P191" s="10"/>
      <c r="Q191" s="10"/>
      <c r="R191" s="13">
        <v>283.60000000000002</v>
      </c>
      <c r="S191" s="13">
        <f>AVERAGE(K190:K$354)</f>
        <v>289.28575682785487</v>
      </c>
      <c r="T191" s="16">
        <f t="shared" si="12"/>
        <v>287.08787962701172</v>
      </c>
      <c r="U191" s="13">
        <v>283.60000000000002</v>
      </c>
      <c r="V191" s="13">
        <f>AVERAGE(L190:L$354)</f>
        <v>294.25797853161862</v>
      </c>
      <c r="W191" s="16">
        <f t="shared" si="13"/>
        <v>294.18597650353991</v>
      </c>
      <c r="X191" s="13">
        <v>283.60000000000002</v>
      </c>
      <c r="Y191" s="13">
        <f>AVERAGE(M190:M$354)</f>
        <v>2.0026695752430288</v>
      </c>
      <c r="Z191" s="16">
        <f t="shared" si="14"/>
        <v>1.9982049359969096</v>
      </c>
      <c r="AA191" s="13">
        <v>283.60000000000002</v>
      </c>
      <c r="AB191" s="13">
        <f>AVERAGE(N190:N$354)</f>
        <v>2.0006279508850029</v>
      </c>
      <c r="AC191" s="13">
        <f t="shared" si="15"/>
        <v>2.0140100239752883</v>
      </c>
      <c r="AD191" s="13"/>
      <c r="AG191" s="13"/>
    </row>
    <row r="192" spans="1:33" x14ac:dyDescent="0.25">
      <c r="A192" s="13">
        <v>273.7</v>
      </c>
      <c r="B192" s="13">
        <v>319.6360724112879</v>
      </c>
      <c r="C192" s="13">
        <v>307.80040831647113</v>
      </c>
      <c r="D192" s="13">
        <v>273.7</v>
      </c>
      <c r="E192" s="13">
        <v>0.84674507449313141</v>
      </c>
      <c r="F192" s="13">
        <f t="shared" si="16"/>
        <v>0.81526973679930026</v>
      </c>
      <c r="G192" s="13">
        <f t="shared" si="11"/>
        <v>274.54674507449312</v>
      </c>
      <c r="J192" s="13">
        <v>283.8</v>
      </c>
      <c r="K192" s="13">
        <v>343.25199410061094</v>
      </c>
      <c r="L192" s="13">
        <v>307.70978473266746</v>
      </c>
      <c r="M192" s="13">
        <v>1.5879744282765667</v>
      </c>
      <c r="N192" s="13">
        <v>1.4224375886449625</v>
      </c>
      <c r="O192" s="10"/>
      <c r="P192" s="10"/>
      <c r="Q192" s="10"/>
      <c r="R192" s="13">
        <v>283.7</v>
      </c>
      <c r="S192" s="13">
        <f>AVERAGE(K191:K$354)</f>
        <v>288.96101829742952</v>
      </c>
      <c r="T192" s="16">
        <f t="shared" si="12"/>
        <v>286.74488298501819</v>
      </c>
      <c r="U192" s="13">
        <v>283.7</v>
      </c>
      <c r="V192" s="13">
        <f>AVERAGE(L191:L$354)</f>
        <v>294.1749901401696</v>
      </c>
      <c r="W192" s="16">
        <f t="shared" si="13"/>
        <v>294.10533748284524</v>
      </c>
      <c r="X192" s="13">
        <v>283.7</v>
      </c>
      <c r="Y192" s="13">
        <f>AVERAGE(M191:M$354)</f>
        <v>2.0053506959380867</v>
      </c>
      <c r="Z192" s="16">
        <f t="shared" si="14"/>
        <v>1.999672474412364</v>
      </c>
      <c r="AA192" s="13">
        <v>283.7</v>
      </c>
      <c r="AB192" s="13">
        <f>AVERAGE(N191:N$354)</f>
        <v>2.0042680011888621</v>
      </c>
      <c r="AC192" s="13">
        <f t="shared" si="15"/>
        <v>2.0169277262996275</v>
      </c>
      <c r="AD192" s="13"/>
      <c r="AG192" s="13"/>
    </row>
    <row r="193" spans="1:33" x14ac:dyDescent="0.25">
      <c r="A193" s="13">
        <v>273.8</v>
      </c>
      <c r="B193" s="13">
        <v>319.81883641189751</v>
      </c>
      <c r="C193" s="13">
        <v>307.86586027353229</v>
      </c>
      <c r="D193" s="13">
        <v>273.8</v>
      </c>
      <c r="E193" s="13">
        <v>0.85077544776552216</v>
      </c>
      <c r="F193" s="13">
        <f t="shared" si="16"/>
        <v>0.8188501114991501</v>
      </c>
      <c r="G193" s="13">
        <f t="shared" si="11"/>
        <v>274.65077544776551</v>
      </c>
      <c r="J193" s="13">
        <v>283.89999999999998</v>
      </c>
      <c r="K193" s="13">
        <v>343.61108611904092</v>
      </c>
      <c r="L193" s="13">
        <v>307.62800472982798</v>
      </c>
      <c r="M193" s="13">
        <v>1.6007234928892964</v>
      </c>
      <c r="N193" s="13">
        <v>1.431969891985579</v>
      </c>
      <c r="O193" s="10"/>
      <c r="P193" s="10"/>
      <c r="Q193" s="10"/>
      <c r="R193" s="13">
        <v>283.8</v>
      </c>
      <c r="S193" s="13">
        <f>AVERAGE(K192:K$354)</f>
        <v>288.63012985732195</v>
      </c>
      <c r="T193" s="16">
        <f t="shared" si="12"/>
        <v>286.39933572523296</v>
      </c>
      <c r="U193" s="13">
        <v>283.8</v>
      </c>
      <c r="V193" s="13">
        <f>AVERAGE(L192:L$354)</f>
        <v>294.09146365364751</v>
      </c>
      <c r="W193" s="16">
        <f t="shared" si="13"/>
        <v>294.02421594353973</v>
      </c>
      <c r="X193" s="13">
        <v>283.8</v>
      </c>
      <c r="Y193" s="13">
        <f>AVERAGE(M192:M$354)</f>
        <v>2.0079884968426076</v>
      </c>
      <c r="Z193" s="16">
        <f t="shared" si="14"/>
        <v>2.0010883044815273</v>
      </c>
      <c r="AA193" s="13">
        <v>283.8</v>
      </c>
      <c r="AB193" s="13">
        <f>AVERAGE(N192:N$354)</f>
        <v>2.0078954048813795</v>
      </c>
      <c r="AC193" s="13">
        <f t="shared" si="15"/>
        <v>2.0198101935905015</v>
      </c>
      <c r="AD193" s="13"/>
      <c r="AG193" s="13"/>
    </row>
    <row r="194" spans="1:33" x14ac:dyDescent="0.25">
      <c r="A194" s="13">
        <v>273.89999999999998</v>
      </c>
      <c r="B194" s="13">
        <v>320.00195467985753</v>
      </c>
      <c r="C194" s="13">
        <v>307.93029721763128</v>
      </c>
      <c r="D194" s="13">
        <v>273.89999999999998</v>
      </c>
      <c r="E194" s="13">
        <v>0.85484710898715799</v>
      </c>
      <c r="F194" s="13">
        <f t="shared" si="16"/>
        <v>0.82246396836698366</v>
      </c>
      <c r="G194" s="13">
        <f t="shared" si="11"/>
        <v>274.75484710898712</v>
      </c>
      <c r="J194" s="13">
        <v>284</v>
      </c>
      <c r="K194" s="13">
        <v>343.97278786593859</v>
      </c>
      <c r="L194" s="13">
        <v>307.54446572660294</v>
      </c>
      <c r="M194" s="13">
        <v>1.6136381084501534</v>
      </c>
      <c r="N194" s="13">
        <v>1.4415991375967778</v>
      </c>
      <c r="O194" s="10"/>
      <c r="P194" s="10"/>
      <c r="Q194" s="10"/>
      <c r="R194" s="13">
        <v>283.89999999999998</v>
      </c>
      <c r="S194" s="13">
        <f>AVERAGE(K193:K$354)</f>
        <v>288.29295785582025</v>
      </c>
      <c r="T194" s="16">
        <f t="shared" si="12"/>
        <v>286.05127826333046</v>
      </c>
      <c r="U194" s="13">
        <v>283.89999999999998</v>
      </c>
      <c r="V194" s="13">
        <f>AVERAGE(L193:L$354)</f>
        <v>294.00739994328319</v>
      </c>
      <c r="W194" s="16">
        <f t="shared" si="13"/>
        <v>293.94261188562496</v>
      </c>
      <c r="X194" s="13">
        <v>283.89999999999998</v>
      </c>
      <c r="Y194" s="13">
        <f>AVERAGE(M193:M$354)</f>
        <v>2.0105811762781998</v>
      </c>
      <c r="Z194" s="16">
        <f t="shared" si="14"/>
        <v>2.0024521164596081</v>
      </c>
      <c r="AA194" s="13">
        <v>283.89999999999998</v>
      </c>
      <c r="AB194" s="13">
        <f>AVERAGE(N193:N$354)</f>
        <v>2.0115093420186416</v>
      </c>
      <c r="AC194" s="13">
        <f t="shared" si="15"/>
        <v>2.0226568849063824</v>
      </c>
      <c r="AD194" s="13"/>
      <c r="AG194" s="13"/>
    </row>
    <row r="195" spans="1:33" x14ac:dyDescent="0.25">
      <c r="A195" s="13">
        <v>274</v>
      </c>
      <c r="B195" s="13">
        <v>320.18542957172514</v>
      </c>
      <c r="C195" s="13">
        <v>307.9937088700903</v>
      </c>
      <c r="D195" s="13">
        <v>274</v>
      </c>
      <c r="E195" s="13">
        <v>0.85896056549443189</v>
      </c>
      <c r="F195" s="13">
        <f t="shared" si="16"/>
        <v>0.82611167451622958</v>
      </c>
      <c r="G195" s="13">
        <f t="shared" si="11"/>
        <v>274.85896056549444</v>
      </c>
      <c r="J195" s="13">
        <v>284.10000000000002</v>
      </c>
      <c r="K195" s="13">
        <v>344.33671857699983</v>
      </c>
      <c r="L195" s="13">
        <v>307.45916617543173</v>
      </c>
      <c r="M195" s="13">
        <v>1.6267199145625084</v>
      </c>
      <c r="N195" s="13">
        <v>1.4513263588179273</v>
      </c>
      <c r="O195" s="10"/>
      <c r="P195" s="10"/>
      <c r="Q195" s="10"/>
      <c r="R195" s="13">
        <v>284</v>
      </c>
      <c r="S195" s="13">
        <f>AVERAGE(K194:K$354)</f>
        <v>287.94936699704249</v>
      </c>
      <c r="T195" s="16">
        <f t="shared" si="12"/>
        <v>285.70075188390911</v>
      </c>
      <c r="U195" s="13">
        <v>284</v>
      </c>
      <c r="V195" s="13">
        <f>AVERAGE(L194:L$354)</f>
        <v>293.92279991355309</v>
      </c>
      <c r="W195" s="16">
        <f t="shared" si="13"/>
        <v>293.86052530909978</v>
      </c>
      <c r="X195" s="13">
        <v>284</v>
      </c>
      <c r="Y195" s="13">
        <f>AVERAGE(M194:M$354)</f>
        <v>2.0131268761750252</v>
      </c>
      <c r="Z195" s="16">
        <f t="shared" si="14"/>
        <v>2.0037636068300344</v>
      </c>
      <c r="AA195" s="13">
        <v>284</v>
      </c>
      <c r="AB195" s="13">
        <f>AVERAGE(N194:N$354)</f>
        <v>2.0151089659318902</v>
      </c>
      <c r="AC195" s="13">
        <f t="shared" si="15"/>
        <v>2.0254672592998304</v>
      </c>
      <c r="AD195" s="13"/>
      <c r="AG195" s="13"/>
    </row>
    <row r="196" spans="1:33" x14ac:dyDescent="0.25">
      <c r="A196" s="13">
        <v>274.10000000000002</v>
      </c>
      <c r="B196" s="13">
        <v>320.36926371315269</v>
      </c>
      <c r="C196" s="13">
        <v>308.05608494634163</v>
      </c>
      <c r="D196" s="13">
        <v>274.10000000000002</v>
      </c>
      <c r="E196" s="13">
        <v>0.86311632999154286</v>
      </c>
      <c r="F196" s="13">
        <f t="shared" si="16"/>
        <v>0.82979359942292896</v>
      </c>
      <c r="G196" s="13">
        <f t="shared" si="11"/>
        <v>274.96311632999158</v>
      </c>
      <c r="J196" s="13">
        <v>284.2</v>
      </c>
      <c r="K196" s="13">
        <v>344.70243212647927</v>
      </c>
      <c r="L196" s="13">
        <v>307.37210469042208</v>
      </c>
      <c r="M196" s="13">
        <v>1.6399704016362666</v>
      </c>
      <c r="N196" s="13">
        <v>1.4611525938631813</v>
      </c>
      <c r="O196" s="10"/>
      <c r="P196" s="10"/>
      <c r="Q196" s="10"/>
      <c r="R196" s="13">
        <v>284.10000000000002</v>
      </c>
      <c r="S196" s="13">
        <f>AVERAGE(K195:K$354)</f>
        <v>287.59922061661183</v>
      </c>
      <c r="T196" s="16">
        <f t="shared" si="12"/>
        <v>285.34779875166714</v>
      </c>
      <c r="U196" s="13">
        <v>284.10000000000002</v>
      </c>
      <c r="V196" s="13">
        <f>AVERAGE(L195:L$354)</f>
        <v>293.83766450222157</v>
      </c>
      <c r="W196" s="16">
        <f t="shared" si="13"/>
        <v>293.7779562139649</v>
      </c>
      <c r="X196" s="13">
        <v>284.10000000000002</v>
      </c>
      <c r="Y196" s="13">
        <f>AVERAGE(M195:M$354)</f>
        <v>2.0156236809733055</v>
      </c>
      <c r="Z196" s="16">
        <f t="shared" si="14"/>
        <v>2.0050224783044541</v>
      </c>
      <c r="AA196" s="13">
        <v>284.10000000000002</v>
      </c>
      <c r="AB196" s="13">
        <f>AVERAGE(N195:N$354)</f>
        <v>2.0186934023589846</v>
      </c>
      <c r="AC196" s="13">
        <f t="shared" si="15"/>
        <v>2.0282407758311365</v>
      </c>
      <c r="AD196" s="13"/>
      <c r="AG196" s="13"/>
    </row>
    <row r="197" spans="1:33" x14ac:dyDescent="0.25">
      <c r="A197" s="13">
        <v>274.2</v>
      </c>
      <c r="B197" s="13">
        <v>320.55346001456974</v>
      </c>
      <c r="C197" s="13">
        <v>308.1174151580488</v>
      </c>
      <c r="D197" s="13">
        <v>274.2</v>
      </c>
      <c r="E197" s="13">
        <v>0.86731492066784399</v>
      </c>
      <c r="F197" s="13">
        <f t="shared" si="16"/>
        <v>0.8335101149566928</v>
      </c>
      <c r="G197" s="13">
        <f t="shared" si="11"/>
        <v>275.06731492066785</v>
      </c>
      <c r="J197" s="13">
        <v>284.3</v>
      </c>
      <c r="K197" s="13">
        <v>345.06940955188179</v>
      </c>
      <c r="L197" s="13">
        <v>307.28328004841012</v>
      </c>
      <c r="M197" s="13">
        <v>1.6533908855964965</v>
      </c>
      <c r="N197" s="13">
        <v>1.4710788857148385</v>
      </c>
      <c r="O197" s="10"/>
      <c r="P197" s="10"/>
      <c r="Q197" s="10"/>
      <c r="R197" s="13">
        <v>284.2</v>
      </c>
      <c r="S197" s="13">
        <f>AVERAGE(K196:K$354)</f>
        <v>287.24238100679804</v>
      </c>
      <c r="T197" s="16">
        <f t="shared" si="12"/>
        <v>284.99246189929545</v>
      </c>
      <c r="U197" s="13">
        <v>284.2</v>
      </c>
      <c r="V197" s="13">
        <f>AVERAGE(L196:L$354)</f>
        <v>293.75199468037749</v>
      </c>
      <c r="W197" s="16">
        <f t="shared" si="13"/>
        <v>293.69490460021962</v>
      </c>
      <c r="X197" s="13">
        <v>284.2</v>
      </c>
      <c r="Y197" s="13">
        <f>AVERAGE(M196:M$354)</f>
        <v>2.0180696166111094</v>
      </c>
      <c r="Z197" s="16">
        <f t="shared" si="14"/>
        <v>2.0062284398954944</v>
      </c>
      <c r="AA197" s="13">
        <v>284.2</v>
      </c>
      <c r="AB197" s="13">
        <f>AVERAGE(N196:N$354)</f>
        <v>2.0222617485447771</v>
      </c>
      <c r="AC197" s="13">
        <f t="shared" si="15"/>
        <v>2.0309768935542252</v>
      </c>
      <c r="AD197" s="13"/>
      <c r="AG197" s="13"/>
    </row>
    <row r="198" spans="1:33" x14ac:dyDescent="0.25">
      <c r="A198" s="13">
        <v>274.3</v>
      </c>
      <c r="B198" s="13">
        <v>320.73802168740639</v>
      </c>
      <c r="C198" s="13">
        <v>308.17768921523452</v>
      </c>
      <c r="D198" s="13">
        <v>274.3</v>
      </c>
      <c r="E198" s="13">
        <v>0.8715568613202328</v>
      </c>
      <c r="F198" s="13">
        <f t="shared" si="16"/>
        <v>0.83726159541369982</v>
      </c>
      <c r="G198" s="13">
        <f t="shared" ref="G198:G261" si="17">A198+E198</f>
        <v>275.17155686132025</v>
      </c>
      <c r="J198" s="13">
        <v>284.39999999999998</v>
      </c>
      <c r="K198" s="13">
        <v>345.43705088210658</v>
      </c>
      <c r="L198" s="13">
        <v>307.19269118999762</v>
      </c>
      <c r="M198" s="13">
        <v>1.666982479744342</v>
      </c>
      <c r="N198" s="13">
        <v>1.4811062821342056</v>
      </c>
      <c r="O198" s="10"/>
      <c r="P198" s="10"/>
      <c r="Q198" s="10"/>
      <c r="R198" s="13">
        <v>284.3</v>
      </c>
      <c r="S198" s="13">
        <f>AVERAGE(K197:K$354)</f>
        <v>286.87870979717979</v>
      </c>
      <c r="T198" s="16">
        <f t="shared" ref="T198:T261" si="18">0.0003645191*R198^4 - 0.4069938446*R198^3 + 170.2334990325*R198^2 - 31615.7996024729*R198 + 2200205.38999781</f>
        <v>284.63478524051607</v>
      </c>
      <c r="U198" s="13">
        <v>284.3</v>
      </c>
      <c r="V198" s="13">
        <f>AVERAGE(L197:L$354)</f>
        <v>293.66579145246584</v>
      </c>
      <c r="W198" s="16">
        <f t="shared" ref="W198:W261" si="19">-0.0241259305*U198^2 + 12.8802501657*U198 - 1418.2294713417</f>
        <v>293.61137046786484</v>
      </c>
      <c r="X198" s="13">
        <v>284.3</v>
      </c>
      <c r="Y198" s="13">
        <f>AVERAGE(M197:M$354)</f>
        <v>2.0204626496172797</v>
      </c>
      <c r="Z198" s="16">
        <f t="shared" ref="Z198:Z261" si="20" xml:space="preserve">  0.0000026071114*R198^4 - 0.0030107027*R198^3 + 1.3008126672*R198^2 - 249.2321769176*R198 + 17869.3895159074</f>
        <v>2.0073812067857943</v>
      </c>
      <c r="AA198" s="13">
        <v>284.3</v>
      </c>
      <c r="AB198" s="13">
        <f>AVERAGE(N197:N$354)</f>
        <v>2.0258130723085848</v>
      </c>
      <c r="AC198" s="13">
        <f t="shared" ref="AC198:AC261" si="21" xml:space="preserve"> -0.0000901573*AA198^3 + 0.0749711264*AA198^2 - 20.7404978726*AA198 + 1910.6262137785</f>
        <v>2.0336750715257494</v>
      </c>
      <c r="AD198" s="13"/>
      <c r="AG198" s="13"/>
    </row>
    <row r="199" spans="1:33" x14ac:dyDescent="0.25">
      <c r="A199" s="13">
        <v>274.39999999999998</v>
      </c>
      <c r="B199" s="13">
        <v>320.92295226087373</v>
      </c>
      <c r="C199" s="13">
        <v>308.23689682841359</v>
      </c>
      <c r="D199" s="13">
        <v>274.39999999999998</v>
      </c>
      <c r="E199" s="13">
        <v>0.87584268148069744</v>
      </c>
      <c r="F199" s="13">
        <f t="shared" si="16"/>
        <v>0.84104841755135773</v>
      </c>
      <c r="G199" s="13">
        <f t="shared" si="17"/>
        <v>275.2758426814807</v>
      </c>
      <c r="J199" s="13">
        <v>284.5</v>
      </c>
      <c r="K199" s="13">
        <v>345.80466622849553</v>
      </c>
      <c r="L199" s="13">
        <v>307.10033722056414</v>
      </c>
      <c r="M199" s="13">
        <v>1.6807460635143134</v>
      </c>
      <c r="N199" s="13">
        <v>1.491235835818413</v>
      </c>
      <c r="O199" s="10"/>
      <c r="P199" s="10"/>
      <c r="Q199" s="10"/>
      <c r="R199" s="13">
        <v>284.39999999999998</v>
      </c>
      <c r="S199" s="13">
        <f>AVERAGE(K198:K$354)</f>
        <v>286.50806839746832</v>
      </c>
      <c r="T199" s="16">
        <f t="shared" si="18"/>
        <v>284.27481356263161</v>
      </c>
      <c r="U199" s="13">
        <v>284.39999999999998</v>
      </c>
      <c r="V199" s="13">
        <f>AVERAGE(L198:L$354)</f>
        <v>293.57905585631335</v>
      </c>
      <c r="W199" s="16">
        <f t="shared" si="19"/>
        <v>293.52735381689968</v>
      </c>
      <c r="X199" s="13">
        <v>284.39999999999998</v>
      </c>
      <c r="Y199" s="13">
        <f>AVERAGE(M198:M$354)</f>
        <v>2.0228006863307875</v>
      </c>
      <c r="Z199" s="16">
        <f t="shared" si="20"/>
        <v>2.0084805005026283</v>
      </c>
      <c r="AA199" s="13">
        <v>284.39999999999998</v>
      </c>
      <c r="AB199" s="13">
        <f>AVERAGE(N198:N$354)</f>
        <v>2.0293464110766983</v>
      </c>
      <c r="AC199" s="13">
        <f t="shared" si="21"/>
        <v>2.0363347688009981</v>
      </c>
      <c r="AD199" s="13"/>
      <c r="AG199" s="13"/>
    </row>
    <row r="200" spans="1:33" x14ac:dyDescent="0.25">
      <c r="A200" s="13">
        <v>274.5</v>
      </c>
      <c r="B200" s="13">
        <v>321.10825559931675</v>
      </c>
      <c r="C200" s="13">
        <v>308.2950277107301</v>
      </c>
      <c r="D200" s="13">
        <v>274.5</v>
      </c>
      <c r="E200" s="13">
        <v>0.88017291654921759</v>
      </c>
      <c r="F200" s="13">
        <f t="shared" si="16"/>
        <v>0.8448709606252478</v>
      </c>
      <c r="G200" s="13">
        <f t="shared" si="17"/>
        <v>275.38017291654921</v>
      </c>
      <c r="J200" s="13">
        <v>284.60000000000002</v>
      </c>
      <c r="K200" s="13">
        <v>346.17146610206493</v>
      </c>
      <c r="L200" s="13">
        <v>307.00621741125349</v>
      </c>
      <c r="M200" s="13">
        <v>1.6946822478597272</v>
      </c>
      <c r="N200" s="13">
        <v>1.5014686047355223</v>
      </c>
      <c r="O200" s="10"/>
      <c r="P200" s="10"/>
      <c r="Q200" s="10"/>
      <c r="R200" s="13">
        <v>284.5</v>
      </c>
      <c r="S200" s="13">
        <f>AVERAGE(K199:K$354)</f>
        <v>286.1303185097463</v>
      </c>
      <c r="T200" s="16">
        <f t="shared" si="18"/>
        <v>283.91259252093732</v>
      </c>
      <c r="U200" s="13">
        <v>284.5</v>
      </c>
      <c r="V200" s="13">
        <f>AVERAGE(L199:L$354)</f>
        <v>293.49178896314868</v>
      </c>
      <c r="W200" s="16">
        <f t="shared" si="19"/>
        <v>293.44285464732479</v>
      </c>
      <c r="X200" s="13">
        <v>284.5</v>
      </c>
      <c r="Y200" s="13">
        <f>AVERAGE(M199:M$354)</f>
        <v>2.0250815722704441</v>
      </c>
      <c r="Z200" s="16">
        <f t="shared" si="20"/>
        <v>2.0095260488087661</v>
      </c>
      <c r="AA200" s="13">
        <v>284.5</v>
      </c>
      <c r="AB200" s="13">
        <f>AVERAGE(N199:N$354)</f>
        <v>2.0328607708776119</v>
      </c>
      <c r="AC200" s="13">
        <f t="shared" si="21"/>
        <v>2.038955444438443</v>
      </c>
      <c r="AD200" s="13"/>
      <c r="AG200" s="13"/>
    </row>
    <row r="201" spans="1:33" x14ac:dyDescent="0.25">
      <c r="A201" s="13">
        <v>274.60000000000002</v>
      </c>
      <c r="B201" s="13">
        <v>321.29393592015623</v>
      </c>
      <c r="C201" s="13">
        <v>308.35207158009774</v>
      </c>
      <c r="D201" s="13">
        <v>274.60000000000002</v>
      </c>
      <c r="E201" s="13">
        <v>0.88454810793227312</v>
      </c>
      <c r="F201" s="13">
        <f t="shared" si="16"/>
        <v>0.84872960642793627</v>
      </c>
      <c r="G201" s="13">
        <f t="shared" si="17"/>
        <v>275.48454810793231</v>
      </c>
      <c r="J201" s="13">
        <v>284.7</v>
      </c>
      <c r="K201" s="13">
        <v>346.53655092614889</v>
      </c>
      <c r="L201" s="13">
        <v>306.9103311999333</v>
      </c>
      <c r="M201" s="13">
        <v>1.708791336988243</v>
      </c>
      <c r="N201" s="13">
        <v>1.5118056526749564</v>
      </c>
      <c r="O201" s="10"/>
      <c r="P201" s="10"/>
      <c r="Q201" s="10"/>
      <c r="R201" s="13">
        <v>284.60000000000002</v>
      </c>
      <c r="S201" s="13">
        <f>AVERAGE(K200:K$354)</f>
        <v>285.74532271801246</v>
      </c>
      <c r="T201" s="16">
        <f t="shared" si="18"/>
        <v>283.54816866014153</v>
      </c>
      <c r="U201" s="13">
        <v>284.60000000000002</v>
      </c>
      <c r="V201" s="13">
        <f>AVERAGE(L200:L$354)</f>
        <v>293.40399187761699</v>
      </c>
      <c r="W201" s="16">
        <f t="shared" si="19"/>
        <v>293.35787295913974</v>
      </c>
      <c r="X201" s="13">
        <v>284.60000000000002</v>
      </c>
      <c r="Y201" s="13">
        <f>AVERAGE(M200:M$354)</f>
        <v>2.027303091681774</v>
      </c>
      <c r="Z201" s="16">
        <f t="shared" si="20"/>
        <v>2.0105175857315771</v>
      </c>
      <c r="AA201" s="13">
        <v>284.60000000000002</v>
      </c>
      <c r="AB201" s="13">
        <f>AVERAGE(N200:N$354)</f>
        <v>2.0363551252973489</v>
      </c>
      <c r="AC201" s="13">
        <f t="shared" si="21"/>
        <v>2.0415365574924635</v>
      </c>
      <c r="AD201" s="13"/>
      <c r="AG201" s="13"/>
    </row>
    <row r="202" spans="1:33" x14ac:dyDescent="0.25">
      <c r="A202" s="13">
        <v>274.7</v>
      </c>
      <c r="B202" s="13">
        <v>321.47999781243465</v>
      </c>
      <c r="C202" s="13">
        <v>308.40801816134149</v>
      </c>
      <c r="D202" s="13">
        <v>274.7</v>
      </c>
      <c r="E202" s="13">
        <v>0.88896880318711768</v>
      </c>
      <c r="F202" s="13">
        <f t="shared" si="16"/>
        <v>0.85262473932991789</v>
      </c>
      <c r="G202" s="13">
        <f t="shared" si="17"/>
        <v>275.58896880318713</v>
      </c>
      <c r="J202" s="13">
        <v>284.8</v>
      </c>
      <c r="K202" s="13">
        <v>346.89889972229554</v>
      </c>
      <c r="L202" s="13">
        <v>306.81267819212627</v>
      </c>
      <c r="M202" s="13">
        <v>1.7230732861629665</v>
      </c>
      <c r="N202" s="13">
        <v>1.5222480500555995</v>
      </c>
      <c r="O202" s="10"/>
      <c r="P202" s="10"/>
      <c r="Q202" s="10"/>
      <c r="R202" s="13">
        <v>284.7</v>
      </c>
      <c r="S202" s="13">
        <f>AVERAGE(K201:K$354)</f>
        <v>285.3529451635705</v>
      </c>
      <c r="T202" s="16">
        <f t="shared" si="18"/>
        <v>283.18158938456327</v>
      </c>
      <c r="U202" s="13">
        <v>284.7</v>
      </c>
      <c r="V202" s="13">
        <f>AVERAGE(L201:L$354)</f>
        <v>293.31566573778821</v>
      </c>
      <c r="W202" s="16">
        <f t="shared" si="19"/>
        <v>293.27240875234475</v>
      </c>
      <c r="X202" s="13">
        <v>284.7</v>
      </c>
      <c r="Y202" s="13">
        <f>AVERAGE(M201:M$354)</f>
        <v>2.0294629672910083</v>
      </c>
      <c r="Z202" s="16">
        <f t="shared" si="20"/>
        <v>2.0114548514975468</v>
      </c>
      <c r="AA202" s="13">
        <v>284.7</v>
      </c>
      <c r="AB202" s="13">
        <f>AVERAGE(N201:N$354)</f>
        <v>2.0398284143919057</v>
      </c>
      <c r="AC202" s="13">
        <f t="shared" si="21"/>
        <v>2.0440775670197127</v>
      </c>
      <c r="AD202" s="13"/>
      <c r="AG202" s="13"/>
    </row>
    <row r="203" spans="1:33" x14ac:dyDescent="0.25">
      <c r="A203" s="13">
        <v>274.8</v>
      </c>
      <c r="B203" s="13">
        <v>321.66644625598315</v>
      </c>
      <c r="C203" s="13">
        <v>308.46285718833985</v>
      </c>
      <c r="D203" s="13">
        <v>274.8</v>
      </c>
      <c r="E203" s="13">
        <v>0.89343555617204351</v>
      </c>
      <c r="F203" s="13">
        <f t="shared" si="16"/>
        <v>0.85655674632277734</v>
      </c>
      <c r="G203" s="13">
        <f t="shared" si="17"/>
        <v>275.69343555617206</v>
      </c>
      <c r="J203" s="13">
        <v>284.89999999999998</v>
      </c>
      <c r="K203" s="13">
        <v>347.25735795914181</v>
      </c>
      <c r="L203" s="13">
        <v>306.71325816191251</v>
      </c>
      <c r="M203" s="13">
        <v>1.7375276552821315</v>
      </c>
      <c r="N203" s="13">
        <v>1.5327968750363108</v>
      </c>
      <c r="O203" s="10"/>
      <c r="P203" s="10"/>
      <c r="Q203" s="10"/>
      <c r="R203" s="13">
        <v>284.8</v>
      </c>
      <c r="S203" s="13">
        <f>AVERAGE(K202:K$354)</f>
        <v>284.95305231544904</v>
      </c>
      <c r="T203" s="16">
        <f t="shared" si="18"/>
        <v>282.81290298048407</v>
      </c>
      <c r="U203" s="13">
        <v>284.8</v>
      </c>
      <c r="V203" s="13">
        <f>AVERAGE(L202:L$354)</f>
        <v>293.22681171515978</v>
      </c>
      <c r="W203" s="16">
        <f t="shared" si="19"/>
        <v>293.18646202693981</v>
      </c>
      <c r="X203" s="13">
        <v>284.8</v>
      </c>
      <c r="Y203" s="13">
        <f>AVERAGE(M202:M$354)</f>
        <v>2.0315588602995227</v>
      </c>
      <c r="Z203" s="16">
        <f t="shared" si="20"/>
        <v>2.0123375926486915</v>
      </c>
      <c r="AA203" s="13">
        <v>284.8</v>
      </c>
      <c r="AB203" s="13">
        <f>AVERAGE(N202:N$354)</f>
        <v>2.0432795435534543</v>
      </c>
      <c r="AC203" s="13">
        <f t="shared" si="21"/>
        <v>2.0465779320750244</v>
      </c>
      <c r="AD203" s="13"/>
      <c r="AG203" s="13"/>
    </row>
    <row r="204" spans="1:33" x14ac:dyDescent="0.25">
      <c r="A204" s="13">
        <v>274.89999999999998</v>
      </c>
      <c r="B204" s="13">
        <v>321.85328664122471</v>
      </c>
      <c r="C204" s="13">
        <v>308.51657840616679</v>
      </c>
      <c r="D204" s="13">
        <v>274.89999999999998</v>
      </c>
      <c r="E204" s="13">
        <v>0.89794892720284569</v>
      </c>
      <c r="F204" s="13">
        <f t="shared" si="16"/>
        <v>0.86052601706461118</v>
      </c>
      <c r="G204" s="13">
        <f t="shared" si="17"/>
        <v>275.79794892720281</v>
      </c>
      <c r="J204" s="13">
        <v>285</v>
      </c>
      <c r="K204" s="13">
        <v>347.61062456988833</v>
      </c>
      <c r="L204" s="13">
        <v>306.61207105280153</v>
      </c>
      <c r="M204" s="13">
        <v>1.7521535579544023</v>
      </c>
      <c r="N204" s="13">
        <v>1.5434532149821196</v>
      </c>
      <c r="O204" s="10"/>
      <c r="P204" s="10"/>
      <c r="Q204" s="10"/>
      <c r="R204" s="13">
        <v>284.89999999999998</v>
      </c>
      <c r="S204" s="13">
        <f>AVERAGE(K203:K$354)</f>
        <v>284.54551384566719</v>
      </c>
      <c r="T204" s="16">
        <f t="shared" si="18"/>
        <v>282.44215860776603</v>
      </c>
      <c r="U204" s="13">
        <v>284.89999999999998</v>
      </c>
      <c r="V204" s="13">
        <f>AVERAGE(L203:L$354)</f>
        <v>293.13743101465343</v>
      </c>
      <c r="W204" s="16">
        <f t="shared" si="19"/>
        <v>293.10003278292493</v>
      </c>
      <c r="X204" s="13">
        <v>284.89999999999998</v>
      </c>
      <c r="Y204" s="13">
        <f>AVERAGE(M203:M$354)</f>
        <v>2.0335883706556843</v>
      </c>
      <c r="Z204" s="16">
        <f t="shared" si="20"/>
        <v>2.0131655619770754</v>
      </c>
      <c r="AA204" s="13">
        <v>284.89999999999998</v>
      </c>
      <c r="AB204" s="13">
        <f>AVERAGE(N203:N$354)</f>
        <v>2.046707382326467</v>
      </c>
      <c r="AC204" s="13">
        <f t="shared" si="21"/>
        <v>2.0490371117164159</v>
      </c>
      <c r="AD204" s="13"/>
      <c r="AG204" s="13"/>
    </row>
    <row r="205" spans="1:33" x14ac:dyDescent="0.25">
      <c r="A205" s="13">
        <v>275</v>
      </c>
      <c r="B205" s="13">
        <v>322.04052478963035</v>
      </c>
      <c r="C205" s="13">
        <v>308.56917157323153</v>
      </c>
      <c r="D205" s="13">
        <v>275</v>
      </c>
      <c r="E205" s="13">
        <v>0.90250948321573421</v>
      </c>
      <c r="F205" s="13">
        <f t="shared" si="16"/>
        <v>0.86453294392764934</v>
      </c>
      <c r="G205" s="13">
        <f t="shared" si="17"/>
        <v>275.90250948321574</v>
      </c>
      <c r="J205" s="13">
        <v>285.10000000000002</v>
      </c>
      <c r="K205" s="13">
        <v>347.95723816471553</v>
      </c>
      <c r="L205" s="13">
        <v>306.50911697857265</v>
      </c>
      <c r="M205" s="13">
        <v>1.7669496057980165</v>
      </c>
      <c r="N205" s="13">
        <v>1.5542181683407255</v>
      </c>
      <c r="O205" s="10"/>
      <c r="P205" s="10"/>
      <c r="R205" s="13">
        <v>285</v>
      </c>
      <c r="S205" s="13">
        <f>AVERAGE(K204:K$354)</f>
        <v>284.13020361975015</v>
      </c>
      <c r="T205" s="16">
        <f t="shared" si="18"/>
        <v>282.06940630823374</v>
      </c>
      <c r="U205" s="13">
        <v>285</v>
      </c>
      <c r="V205" s="13">
        <f>AVERAGE(L204:L$354)</f>
        <v>293.04752487460536</v>
      </c>
      <c r="W205" s="16">
        <f t="shared" si="19"/>
        <v>293.01312102029988</v>
      </c>
      <c r="X205" s="13">
        <v>285</v>
      </c>
      <c r="Y205" s="13">
        <f>AVERAGE(M204:M$354)</f>
        <v>2.0355490376449135</v>
      </c>
      <c r="Z205" s="16">
        <f t="shared" si="20"/>
        <v>2.0139385185320862</v>
      </c>
      <c r="AA205" s="13">
        <v>285</v>
      </c>
      <c r="AB205" s="13">
        <f>AVERAGE(N204:N$354)</f>
        <v>2.0501107631694473</v>
      </c>
      <c r="AC205" s="13">
        <f t="shared" si="21"/>
        <v>2.0514545650000855</v>
      </c>
      <c r="AD205" s="13"/>
      <c r="AG205" s="13"/>
    </row>
    <row r="206" spans="1:33" x14ac:dyDescent="0.25">
      <c r="A206" s="13">
        <v>275.10000000000002</v>
      </c>
      <c r="B206" s="13">
        <v>322.22816697484336</v>
      </c>
      <c r="C206" s="13">
        <v>308.62062646341599</v>
      </c>
      <c r="D206" s="13">
        <v>275.10000000000002</v>
      </c>
      <c r="E206" s="13">
        <v>0.9071177979369206</v>
      </c>
      <c r="F206" s="13">
        <f t="shared" si="16"/>
        <v>0.86857792204841833</v>
      </c>
      <c r="G206" s="13">
        <f t="shared" si="17"/>
        <v>276.00711779793693</v>
      </c>
      <c r="J206" s="13">
        <v>285.2</v>
      </c>
      <c r="K206" s="13">
        <v>348.29556249096072</v>
      </c>
      <c r="L206" s="13">
        <v>306.40439622408257</v>
      </c>
      <c r="M206" s="13">
        <v>1.7819138477132581</v>
      </c>
      <c r="N206" s="13">
        <v>1.5650928469909811</v>
      </c>
      <c r="O206" s="10"/>
      <c r="P206" s="10"/>
      <c r="R206" s="13">
        <v>285.10000000000002</v>
      </c>
      <c r="S206" s="13">
        <f>AVERAGE(K205:K$354)</f>
        <v>283.7070008134159</v>
      </c>
      <c r="T206" s="16">
        <f t="shared" si="18"/>
        <v>281.69469698518515</v>
      </c>
      <c r="U206" s="13">
        <v>285.10000000000002</v>
      </c>
      <c r="V206" s="13">
        <f>AVERAGE(L205:L$354)</f>
        <v>292.9570945667507</v>
      </c>
      <c r="W206" s="16">
        <f t="shared" si="19"/>
        <v>292.92572673906488</v>
      </c>
      <c r="X206" s="13">
        <v>285.10000000000002</v>
      </c>
      <c r="Y206" s="13">
        <f>AVERAGE(M205:M$354)</f>
        <v>2.0374383408428502</v>
      </c>
      <c r="Z206" s="16">
        <f t="shared" si="20"/>
        <v>2.014656227605883</v>
      </c>
      <c r="AA206" s="13">
        <v>285.10000000000002</v>
      </c>
      <c r="AB206" s="13">
        <f>AVERAGE(N205:N$354)</f>
        <v>2.0534884801573634</v>
      </c>
      <c r="AC206" s="13">
        <f t="shared" si="21"/>
        <v>2.0538297509822314</v>
      </c>
      <c r="AD206" s="13"/>
      <c r="AG206" s="13"/>
    </row>
    <row r="207" spans="1:33" x14ac:dyDescent="0.25">
      <c r="A207" s="13">
        <v>275.2</v>
      </c>
      <c r="B207" s="13">
        <v>322.41621994448832</v>
      </c>
      <c r="C207" s="13">
        <v>308.67093286820784</v>
      </c>
      <c r="D207" s="13">
        <v>275.2</v>
      </c>
      <c r="E207" s="13">
        <v>0.91177445205907681</v>
      </c>
      <c r="F207" s="13">
        <f t="shared" si="16"/>
        <v>0.8726613493800992</v>
      </c>
      <c r="G207" s="13">
        <f t="shared" si="17"/>
        <v>276.11177445205908</v>
      </c>
      <c r="J207" s="13">
        <v>285.3</v>
      </c>
      <c r="K207" s="13">
        <v>348.62377122713048</v>
      </c>
      <c r="L207" s="13">
        <v>306.29790924603935</v>
      </c>
      <c r="M207" s="13">
        <v>1.7970437039109233</v>
      </c>
      <c r="N207" s="13">
        <v>1.5760783791273567</v>
      </c>
      <c r="O207" s="10"/>
      <c r="P207" s="10"/>
      <c r="R207" s="13">
        <v>285.2</v>
      </c>
      <c r="S207" s="13">
        <f>AVERAGE(K206:K$354)</f>
        <v>283.27579116676287</v>
      </c>
      <c r="T207" s="16">
        <f t="shared" si="18"/>
        <v>281.3180824238807</v>
      </c>
      <c r="U207" s="13">
        <v>285.2</v>
      </c>
      <c r="V207" s="13">
        <f>AVERAGE(L206:L$354)</f>
        <v>292.86614139620161</v>
      </c>
      <c r="W207" s="16">
        <f t="shared" si="19"/>
        <v>292.83784993921972</v>
      </c>
      <c r="X207" s="13">
        <v>285.2</v>
      </c>
      <c r="Y207" s="13">
        <f>AVERAGE(M206:M$354)</f>
        <v>2.0392537014807353</v>
      </c>
      <c r="Z207" s="16">
        <f t="shared" si="20"/>
        <v>2.015318460718845</v>
      </c>
      <c r="AA207" s="13">
        <v>285.2</v>
      </c>
      <c r="AB207" s="13">
        <f>AVERAGE(N206:N$354)</f>
        <v>2.0568392876192201</v>
      </c>
      <c r="AC207" s="13">
        <f t="shared" si="21"/>
        <v>2.0561621287176877</v>
      </c>
      <c r="AD207" s="13"/>
      <c r="AG207" s="13"/>
    </row>
    <row r="208" spans="1:33" x14ac:dyDescent="0.25">
      <c r="A208" s="13">
        <v>275.3</v>
      </c>
      <c r="B208" s="13">
        <v>322.60469094267989</v>
      </c>
      <c r="C208" s="13">
        <v>308.72008059882921</v>
      </c>
      <c r="D208" s="13">
        <v>275.3</v>
      </c>
      <c r="E208" s="13">
        <v>0.91648003342494311</v>
      </c>
      <c r="F208" s="13">
        <f t="shared" si="16"/>
        <v>0.87678362674762345</v>
      </c>
      <c r="G208" s="13">
        <f t="shared" si="17"/>
        <v>276.21648003342494</v>
      </c>
      <c r="J208" s="13">
        <v>285.39999999999998</v>
      </c>
      <c r="K208" s="13">
        <v>348.9398322379476</v>
      </c>
      <c r="L208" s="13">
        <v>306.18965667374141</v>
      </c>
      <c r="M208" s="13">
        <v>1.8123358945277293</v>
      </c>
      <c r="N208" s="13">
        <v>1.5871759127494949</v>
      </c>
      <c r="O208" s="10"/>
      <c r="P208" s="10"/>
      <c r="R208" s="13">
        <v>285.3</v>
      </c>
      <c r="S208" s="13">
        <f>AVERAGE(K207:K$354)</f>
        <v>282.83646838754538</v>
      </c>
      <c r="T208" s="16">
        <f t="shared" si="18"/>
        <v>280.93961528874934</v>
      </c>
      <c r="U208" s="13">
        <v>285.3</v>
      </c>
      <c r="V208" s="13">
        <f>AVERAGE(L207:L$354)</f>
        <v>292.7746667014186</v>
      </c>
      <c r="W208" s="16">
        <f t="shared" si="19"/>
        <v>292.74949062076485</v>
      </c>
      <c r="X208" s="13">
        <v>285.3</v>
      </c>
      <c r="Y208" s="13">
        <f>AVERAGE(M207:M$354)</f>
        <v>2.0409924842764617</v>
      </c>
      <c r="Z208" s="16">
        <f t="shared" si="20"/>
        <v>2.0159249957287102</v>
      </c>
      <c r="AA208" s="13">
        <v>285.3</v>
      </c>
      <c r="AB208" s="13">
        <f>AVERAGE(N207:N$354)</f>
        <v>2.0601618987045467</v>
      </c>
      <c r="AC208" s="13">
        <f t="shared" si="21"/>
        <v>2.0584511572644715</v>
      </c>
      <c r="AD208" s="13"/>
      <c r="AG208" s="13"/>
    </row>
    <row r="209" spans="1:33" x14ac:dyDescent="0.25">
      <c r="A209" s="13">
        <v>275.39999999999998</v>
      </c>
      <c r="B209" s="13">
        <v>322.79358773324697</v>
      </c>
      <c r="C209" s="13">
        <v>308.76805948835937</v>
      </c>
      <c r="D209" s="13">
        <v>275.39999999999998</v>
      </c>
      <c r="E209" s="13">
        <v>0.92123513721833816</v>
      </c>
      <c r="F209" s="13">
        <f t="shared" si="16"/>
        <v>0.88094515790520567</v>
      </c>
      <c r="G209" s="13">
        <f t="shared" si="17"/>
        <v>276.32123513721831</v>
      </c>
      <c r="J209" s="13">
        <v>285.5</v>
      </c>
      <c r="K209" s="13">
        <v>349.24149146775699</v>
      </c>
      <c r="L209" s="13">
        <v>306.07963930978019</v>
      </c>
      <c r="M209" s="13">
        <v>1.8277863627261304</v>
      </c>
      <c r="N209" s="13">
        <v>1.5983866198262748</v>
      </c>
      <c r="O209" s="10"/>
      <c r="P209" s="10"/>
      <c r="R209" s="13">
        <v>285.39999999999998</v>
      </c>
      <c r="S209" s="13">
        <f>AVERAGE(K208:K$354)</f>
        <v>282.38893571516718</v>
      </c>
      <c r="T209" s="16">
        <f t="shared" si="18"/>
        <v>280.55934911221266</v>
      </c>
      <c r="U209" s="13">
        <v>285.39999999999998</v>
      </c>
      <c r="V209" s="13">
        <f>AVERAGE(L208:L$354)</f>
        <v>292.68267185417631</v>
      </c>
      <c r="W209" s="16">
        <f t="shared" si="19"/>
        <v>292.6606487836998</v>
      </c>
      <c r="X209" s="13">
        <v>285.39999999999998</v>
      </c>
      <c r="Y209" s="13">
        <f>AVERAGE(M208:M$354)</f>
        <v>2.0426519997891521</v>
      </c>
      <c r="Z209" s="16">
        <f t="shared" si="20"/>
        <v>2.0164756166559528</v>
      </c>
      <c r="AA209" s="13">
        <v>285.39999999999998</v>
      </c>
      <c r="AB209" s="13">
        <f>AVERAGE(N208:N$354)</f>
        <v>2.0634549838717384</v>
      </c>
      <c r="AC209" s="13">
        <f t="shared" si="21"/>
        <v>2.0606962956769621</v>
      </c>
      <c r="AD209" s="13"/>
      <c r="AG209" s="13"/>
    </row>
    <row r="210" spans="1:33" x14ac:dyDescent="0.25">
      <c r="A210" s="13">
        <v>275.5</v>
      </c>
      <c r="B210" s="13">
        <v>322.98291862368728</v>
      </c>
      <c r="C210" s="13">
        <v>308.81485939385078</v>
      </c>
      <c r="D210" s="13">
        <v>275.5</v>
      </c>
      <c r="E210" s="13">
        <v>0.92604036616281582</v>
      </c>
      <c r="F210" s="13">
        <f t="shared" si="16"/>
        <v>0.88514634959646721</v>
      </c>
      <c r="G210" s="13">
        <f t="shared" si="17"/>
        <v>276.42604036616279</v>
      </c>
      <c r="J210" s="13">
        <v>285.60000000000002</v>
      </c>
      <c r="K210" s="13">
        <v>349.52625670986055</v>
      </c>
      <c r="L210" s="13">
        <v>305.96785813070585</v>
      </c>
      <c r="M210" s="13">
        <v>1.8433901922638942</v>
      </c>
      <c r="N210" s="13">
        <v>1.6097117012043192</v>
      </c>
      <c r="O210" s="10"/>
      <c r="P210" s="10"/>
      <c r="R210" s="13">
        <v>285.5</v>
      </c>
      <c r="S210" s="13">
        <f>AVERAGE(K209:K$354)</f>
        <v>281.933107656792</v>
      </c>
      <c r="T210" s="16">
        <f t="shared" si="18"/>
        <v>280.17733830120414</v>
      </c>
      <c r="U210" s="13">
        <v>285.5</v>
      </c>
      <c r="V210" s="13">
        <f>AVERAGE(L209:L$354)</f>
        <v>292.59015825952179</v>
      </c>
      <c r="W210" s="16">
        <f t="shared" si="19"/>
        <v>292.57132442802481</v>
      </c>
      <c r="X210" s="13">
        <v>285.5</v>
      </c>
      <c r="Y210" s="13">
        <f>AVERAGE(M209:M$354)</f>
        <v>2.0442295073594359</v>
      </c>
      <c r="Z210" s="16">
        <f t="shared" si="20"/>
        <v>2.0169701138656819</v>
      </c>
      <c r="AA210" s="13">
        <v>285.5</v>
      </c>
      <c r="AB210" s="13">
        <f>AVERAGE(N209:N$354)</f>
        <v>2.0667171692903836</v>
      </c>
      <c r="AC210" s="13">
        <f t="shared" si="21"/>
        <v>2.0628970030131768</v>
      </c>
      <c r="AD210" s="13"/>
      <c r="AG210" s="13"/>
    </row>
    <row r="211" spans="1:33" x14ac:dyDescent="0.25">
      <c r="A211" s="13">
        <v>275.60000000000002</v>
      </c>
      <c r="B211" s="13">
        <v>323.17269248986679</v>
      </c>
      <c r="C211" s="13">
        <v>308.8604701984375</v>
      </c>
      <c r="D211" s="13">
        <v>275.60000000000002</v>
      </c>
      <c r="E211" s="13">
        <v>0.93089633072819111</v>
      </c>
      <c r="F211" s="13">
        <f t="shared" si="16"/>
        <v>0.88938761161737867</v>
      </c>
      <c r="G211" s="13">
        <f t="shared" si="17"/>
        <v>276.53089633072824</v>
      </c>
      <c r="J211" s="13">
        <v>285.7</v>
      </c>
      <c r="K211" s="13">
        <v>349.79138156072537</v>
      </c>
      <c r="L211" s="13">
        <v>305.85431428765406</v>
      </c>
      <c r="M211" s="13">
        <v>1.8591415196328043</v>
      </c>
      <c r="N211" s="13">
        <v>1.6211523923304436</v>
      </c>
      <c r="O211" s="10"/>
      <c r="P211" s="10"/>
      <c r="R211" s="13">
        <v>285.60000000000002</v>
      </c>
      <c r="S211" s="13">
        <f>AVERAGE(K210:K$354)</f>
        <v>281.4689119063716</v>
      </c>
      <c r="T211" s="16">
        <f t="shared" si="18"/>
        <v>279.7936381418258</v>
      </c>
      <c r="U211" s="13">
        <v>285.60000000000002</v>
      </c>
      <c r="V211" s="13">
        <f>AVERAGE(L210:L$354)</f>
        <v>292.49712735572689</v>
      </c>
      <c r="W211" s="16">
        <f t="shared" si="19"/>
        <v>292.48151755373988</v>
      </c>
      <c r="X211" s="13">
        <v>285.60000000000002</v>
      </c>
      <c r="Y211" s="13">
        <f>AVERAGE(M210:M$354)</f>
        <v>2.0457222187017345</v>
      </c>
      <c r="Z211" s="16">
        <f t="shared" si="20"/>
        <v>2.0174082839512266</v>
      </c>
      <c r="AA211" s="13">
        <v>285.60000000000002</v>
      </c>
      <c r="AB211" s="13">
        <f>AVERAGE(N210:N$354)</f>
        <v>2.0699470351487572</v>
      </c>
      <c r="AC211" s="13">
        <f t="shared" si="21"/>
        <v>2.0650527383279496</v>
      </c>
      <c r="AD211" s="13"/>
      <c r="AG211" s="13"/>
    </row>
    <row r="212" spans="1:33" x14ac:dyDescent="0.25">
      <c r="A212" s="13">
        <v>275.7</v>
      </c>
      <c r="B212" s="13">
        <v>323.36291880147803</v>
      </c>
      <c r="C212" s="13">
        <v>308.90488181343494</v>
      </c>
      <c r="D212" s="13">
        <v>275.7</v>
      </c>
      <c r="E212" s="13">
        <v>0.93580364934528304</v>
      </c>
      <c r="F212" s="13">
        <f t="shared" si="16"/>
        <v>0.8936693568818862</v>
      </c>
      <c r="G212" s="13">
        <f t="shared" si="17"/>
        <v>276.63580364934529</v>
      </c>
      <c r="J212" s="13">
        <v>285.8</v>
      </c>
      <c r="K212" s="13">
        <v>350.03384995133445</v>
      </c>
      <c r="L212" s="13">
        <v>305.73900910693374</v>
      </c>
      <c r="M212" s="13">
        <v>1.8750334410090423</v>
      </c>
      <c r="N212" s="13">
        <v>1.6327099698461243</v>
      </c>
      <c r="O212" s="10"/>
      <c r="P212" s="10"/>
      <c r="R212" s="13">
        <v>285.7</v>
      </c>
      <c r="S212" s="13">
        <f>AVERAGE(K211:K$354)</f>
        <v>280.99629145634731</v>
      </c>
      <c r="T212" s="16">
        <f t="shared" si="18"/>
        <v>279.40830479562283</v>
      </c>
      <c r="U212" s="13">
        <v>285.7</v>
      </c>
      <c r="V212" s="13">
        <f>AVERAGE(L211:L$354)</f>
        <v>292.40358061423393</v>
      </c>
      <c r="W212" s="16">
        <f t="shared" si="19"/>
        <v>292.391228160845</v>
      </c>
      <c r="X212" s="13">
        <v>285.7</v>
      </c>
      <c r="Y212" s="13">
        <f>AVERAGE(M211:M$354)</f>
        <v>2.047127302218664</v>
      </c>
      <c r="Z212" s="16">
        <f t="shared" si="20"/>
        <v>2.0177899297123076</v>
      </c>
      <c r="AA212" s="13">
        <v>285.7</v>
      </c>
      <c r="AB212" s="13">
        <f>AVERAGE(N211:N$354)</f>
        <v>2.0731431138567045</v>
      </c>
      <c r="AC212" s="13">
        <f t="shared" si="21"/>
        <v>2.0671629606774786</v>
      </c>
      <c r="AD212" s="13"/>
      <c r="AG212" s="13"/>
    </row>
    <row r="213" spans="1:33" x14ac:dyDescent="0.25">
      <c r="A213" s="13">
        <v>275.8</v>
      </c>
      <c r="B213" s="13">
        <v>323.55360764827134</v>
      </c>
      <c r="C213" s="13">
        <v>308.94808418043078</v>
      </c>
      <c r="D213" s="13">
        <v>275.8</v>
      </c>
      <c r="E213" s="13">
        <v>0.94076294862903886</v>
      </c>
      <c r="F213" s="13">
        <f t="shared" si="16"/>
        <v>0.89799200149033631</v>
      </c>
      <c r="G213" s="13">
        <f t="shared" si="17"/>
        <v>276.74076294862903</v>
      </c>
      <c r="J213" s="13">
        <v>285.89999999999998</v>
      </c>
      <c r="K213" s="13">
        <v>350.25036174365221</v>
      </c>
      <c r="L213" s="13">
        <v>305.62194409057378</v>
      </c>
      <c r="M213" s="13">
        <v>1.8910579144353026</v>
      </c>
      <c r="N213" s="13">
        <v>1.6443857591091331</v>
      </c>
      <c r="O213" s="10"/>
      <c r="P213" s="10"/>
      <c r="R213" s="13">
        <v>285.8</v>
      </c>
      <c r="S213" s="13">
        <f>AVERAGE(K212:K$354)</f>
        <v>280.51520691016282</v>
      </c>
      <c r="T213" s="16">
        <f t="shared" si="18"/>
        <v>279.02139529399574</v>
      </c>
      <c r="U213" s="13">
        <v>285.8</v>
      </c>
      <c r="V213" s="13">
        <f>AVERAGE(L212:L$354)</f>
        <v>292.30951953959465</v>
      </c>
      <c r="W213" s="16">
        <f t="shared" si="19"/>
        <v>292.30045624934019</v>
      </c>
      <c r="X213" s="13">
        <v>285.8</v>
      </c>
      <c r="Y213" s="13">
        <f>AVERAGE(M212:M$354)</f>
        <v>2.0484418881108724</v>
      </c>
      <c r="Z213" s="16">
        <f t="shared" si="20"/>
        <v>2.0181148602714529</v>
      </c>
      <c r="AA213" s="13">
        <v>285.8</v>
      </c>
      <c r="AB213" s="13">
        <f>AVERAGE(N212:N$354)</f>
        <v>2.0763038881331117</v>
      </c>
      <c r="AC213" s="13">
        <f t="shared" si="21"/>
        <v>2.069227129118417</v>
      </c>
      <c r="AD213" s="13"/>
      <c r="AG213" s="13"/>
    </row>
    <row r="214" spans="1:33" x14ac:dyDescent="0.25">
      <c r="A214" s="13">
        <v>275.89999999999998</v>
      </c>
      <c r="B214" s="13">
        <v>323.74476976707047</v>
      </c>
      <c r="C214" s="13">
        <v>308.99006727336553</v>
      </c>
      <c r="D214" s="13">
        <v>275.89999999999998</v>
      </c>
      <c r="E214" s="13">
        <v>0.94577486361040997</v>
      </c>
      <c r="F214" s="13">
        <f t="shared" si="16"/>
        <v>0.90235596480083413</v>
      </c>
      <c r="G214" s="13">
        <f t="shared" si="17"/>
        <v>276.84577486361036</v>
      </c>
      <c r="J214" s="13">
        <v>286</v>
      </c>
      <c r="K214" s="13">
        <v>350.43731998815838</v>
      </c>
      <c r="L214" s="13">
        <v>305.50312091682827</v>
      </c>
      <c r="M214" s="13">
        <v>1.9072056578697809</v>
      </c>
      <c r="N214" s="13">
        <v>1.6561811426732382</v>
      </c>
      <c r="O214" s="10"/>
      <c r="P214" s="10"/>
      <c r="R214" s="13">
        <v>285.89999999999998</v>
      </c>
      <c r="S214" s="13">
        <f>AVERAGE(K213:K$354)</f>
        <v>280.02563900142223</v>
      </c>
      <c r="T214" s="16">
        <f t="shared" si="18"/>
        <v>278.63296754658222</v>
      </c>
      <c r="U214" s="13">
        <v>285.89999999999998</v>
      </c>
      <c r="V214" s="13">
        <f>AVERAGE(L213:L$354)</f>
        <v>292.21494566940208</v>
      </c>
      <c r="W214" s="16">
        <f t="shared" si="19"/>
        <v>292.20920181922497</v>
      </c>
      <c r="X214" s="13">
        <v>285.89999999999998</v>
      </c>
      <c r="Y214" s="13">
        <f>AVERAGE(M213:M$354)</f>
        <v>2.0496630743580688</v>
      </c>
      <c r="Z214" s="16">
        <f t="shared" si="20"/>
        <v>2.0183828909648582</v>
      </c>
      <c r="AA214" s="13">
        <v>285.89999999999998</v>
      </c>
      <c r="AB214" s="13">
        <f>AVERAGE(N213:N$354)</f>
        <v>2.0794277889661186</v>
      </c>
      <c r="AC214" s="13">
        <f t="shared" si="21"/>
        <v>2.0712447027083272</v>
      </c>
      <c r="AD214" s="13"/>
      <c r="AG214" s="13"/>
    </row>
    <row r="215" spans="1:33" x14ac:dyDescent="0.25">
      <c r="A215" s="13">
        <v>276</v>
      </c>
      <c r="B215" s="13">
        <v>323.93641656958556</v>
      </c>
      <c r="C215" s="13">
        <v>309.03082110060251</v>
      </c>
      <c r="D215" s="13">
        <v>276</v>
      </c>
      <c r="E215" s="13">
        <v>0.9508400379772054</v>
      </c>
      <c r="F215" s="13">
        <f t="shared" si="16"/>
        <v>0.90676166950350701</v>
      </c>
      <c r="G215" s="13">
        <f t="shared" si="17"/>
        <v>276.95084003797723</v>
      </c>
      <c r="J215" s="13">
        <v>286.10000000000002</v>
      </c>
      <c r="K215" s="13">
        <v>350.59082055772012</v>
      </c>
      <c r="L215" s="13">
        <v>305.38254144063865</v>
      </c>
      <c r="M215" s="13">
        <v>1.9234660439941191</v>
      </c>
      <c r="N215" s="13">
        <v>1.6680975697376392</v>
      </c>
      <c r="O215" s="10"/>
      <c r="P215" s="10"/>
      <c r="R215" s="13">
        <v>286</v>
      </c>
      <c r="S215" s="13">
        <f>AVERAGE(K214:K$354)</f>
        <v>279.52759132239925</v>
      </c>
      <c r="T215" s="16">
        <f t="shared" si="18"/>
        <v>278.24308033846319</v>
      </c>
      <c r="U215" s="13">
        <v>286</v>
      </c>
      <c r="V215" s="13">
        <f>AVERAGE(L214:L$354)</f>
        <v>292.11986057421655</v>
      </c>
      <c r="W215" s="16">
        <f t="shared" si="19"/>
        <v>292.11746487049982</v>
      </c>
      <c r="X215" s="13">
        <v>286</v>
      </c>
      <c r="Y215" s="13">
        <f>AVERAGE(M214:M$354)</f>
        <v>2.0507879336483006</v>
      </c>
      <c r="Z215" s="16">
        <f t="shared" si="20"/>
        <v>2.0185938434296986</v>
      </c>
      <c r="AA215" s="13">
        <v>286</v>
      </c>
      <c r="AB215" s="13">
        <f>AVERAGE(N214:N$354)</f>
        <v>2.0825131934331895</v>
      </c>
      <c r="AC215" s="13">
        <f t="shared" si="21"/>
        <v>2.0732151405006789</v>
      </c>
      <c r="AD215" s="13"/>
      <c r="AG215" s="13"/>
    </row>
    <row r="216" spans="1:33" x14ac:dyDescent="0.25">
      <c r="A216" s="13">
        <v>276.10000000000002</v>
      </c>
      <c r="B216" s="13">
        <v>324.12856017103354</v>
      </c>
      <c r="C216" s="13">
        <v>309.07033570698655</v>
      </c>
      <c r="D216" s="13">
        <v>276.10000000000002</v>
      </c>
      <c r="E216" s="13">
        <v>0.95595912432421903</v>
      </c>
      <c r="F216" s="13">
        <f t="shared" si="16"/>
        <v>0.91120954169786716</v>
      </c>
      <c r="G216" s="13">
        <f t="shared" si="17"/>
        <v>277.05595912432426</v>
      </c>
      <c r="J216" s="13">
        <v>286.2</v>
      </c>
      <c r="K216" s="13">
        <v>350.70664500169067</v>
      </c>
      <c r="L216" s="13">
        <v>305.26020769405204</v>
      </c>
      <c r="M216" s="13">
        <v>1.9398269929732832</v>
      </c>
      <c r="N216" s="13">
        <v>1.6801365665418984</v>
      </c>
      <c r="O216" s="10"/>
      <c r="P216" s="10"/>
      <c r="R216" s="13">
        <v>286.10000000000002</v>
      </c>
      <c r="S216" s="13">
        <f>AVERAGE(K215:K$354)</f>
        <v>279.021093260501</v>
      </c>
      <c r="T216" s="16">
        <f t="shared" si="18"/>
        <v>277.85179332457483</v>
      </c>
      <c r="U216" s="13">
        <v>286.10000000000002</v>
      </c>
      <c r="V216" s="13">
        <f>AVERAGE(L215:L$354)</f>
        <v>292.02426585748356</v>
      </c>
      <c r="W216" s="16">
        <f t="shared" si="19"/>
        <v>292.02524540316517</v>
      </c>
      <c r="X216" s="13">
        <v>286.10000000000002</v>
      </c>
      <c r="Y216" s="13">
        <f>AVERAGE(M215:M$354)</f>
        <v>2.0518135213324333</v>
      </c>
      <c r="Z216" s="16">
        <f t="shared" si="20"/>
        <v>2.0187475454877131</v>
      </c>
      <c r="AA216" s="13">
        <v>286.10000000000002</v>
      </c>
      <c r="AB216" s="13">
        <f>AVERAGE(N215:N$354)</f>
        <v>2.0855584223671886</v>
      </c>
      <c r="AC216" s="13">
        <f t="shared" si="21"/>
        <v>2.0751379015525799</v>
      </c>
      <c r="AD216" s="13"/>
      <c r="AG216" s="13"/>
    </row>
    <row r="217" spans="1:33" x14ac:dyDescent="0.25">
      <c r="A217" s="13">
        <v>276.2</v>
      </c>
      <c r="B217" s="13">
        <v>324.32121341957566</v>
      </c>
      <c r="C217" s="13">
        <v>309.10860117589033</v>
      </c>
      <c r="D217" s="13">
        <v>276.2</v>
      </c>
      <c r="E217" s="13">
        <v>0.96113278441290817</v>
      </c>
      <c r="F217" s="13">
        <f t="shared" si="16"/>
        <v>0.91570001097307574</v>
      </c>
      <c r="G217" s="13">
        <f t="shared" si="17"/>
        <v>277.16113278441287</v>
      </c>
      <c r="J217" s="13">
        <v>286.3</v>
      </c>
      <c r="K217" s="13">
        <v>350.7802575985354</v>
      </c>
      <c r="L217" s="13">
        <v>305.13612188659494</v>
      </c>
      <c r="M217" s="13">
        <v>1.9562748647068766</v>
      </c>
      <c r="N217" s="13">
        <v>1.6922997476366861</v>
      </c>
      <c r="O217" s="10"/>
      <c r="P217" s="10"/>
      <c r="R217" s="13">
        <v>286.2</v>
      </c>
      <c r="S217" s="13">
        <f>AVERAGE(K216:K$354)</f>
        <v>278.50620313606061</v>
      </c>
      <c r="T217" s="16">
        <f t="shared" si="18"/>
        <v>277.45916704460979</v>
      </c>
      <c r="U217" s="13">
        <v>286.2</v>
      </c>
      <c r="V217" s="13">
        <f>AVERAGE(L216:L$354)</f>
        <v>291.92816315544644</v>
      </c>
      <c r="W217" s="16">
        <f t="shared" si="19"/>
        <v>291.93254341722013</v>
      </c>
      <c r="X217" s="13">
        <v>286.2</v>
      </c>
      <c r="Y217" s="13">
        <f>AVERAGE(M216:M$354)</f>
        <v>2.0527368844787519</v>
      </c>
      <c r="Z217" s="16">
        <f t="shared" si="20"/>
        <v>2.0188438313198276</v>
      </c>
      <c r="AA217" s="13">
        <v>286.2</v>
      </c>
      <c r="AB217" s="13">
        <f>AVERAGE(N216:N$354)</f>
        <v>2.0885617378537327</v>
      </c>
      <c r="AC217" s="13">
        <f t="shared" si="21"/>
        <v>2.0770124449220475</v>
      </c>
      <c r="AD217" s="13"/>
      <c r="AG217" s="13"/>
    </row>
    <row r="218" spans="1:33" x14ac:dyDescent="0.25">
      <c r="A218" s="13">
        <v>276.3</v>
      </c>
      <c r="B218" s="13">
        <v>324.51438992657972</v>
      </c>
      <c r="C218" s="13">
        <v>309.14560763124865</v>
      </c>
      <c r="D218" s="13">
        <v>276.3</v>
      </c>
      <c r="E218" s="13">
        <v>0.96636168944095557</v>
      </c>
      <c r="F218" s="13">
        <f t="shared" si="16"/>
        <v>0.92023351049146318</v>
      </c>
      <c r="G218" s="13">
        <f t="shared" si="17"/>
        <v>277.26636168944094</v>
      </c>
      <c r="J218" s="13">
        <v>286.39999999999998</v>
      </c>
      <c r="K218" s="13">
        <v>350.80680772013119</v>
      </c>
      <c r="L218" s="13">
        <v>305.01028640560065</v>
      </c>
      <c r="M218" s="13">
        <v>1.9727943525026927</v>
      </c>
      <c r="N218" s="13">
        <v>1.7045888279004631</v>
      </c>
      <c r="O218" s="10"/>
      <c r="P218" s="10"/>
      <c r="R218" s="13">
        <v>286.3</v>
      </c>
      <c r="S218" s="13">
        <f>AVERAGE(K217:K$354)</f>
        <v>277.98301152833869</v>
      </c>
      <c r="T218" s="16">
        <f t="shared" si="18"/>
        <v>277.06526289880276</v>
      </c>
      <c r="U218" s="13">
        <v>286.3</v>
      </c>
      <c r="V218" s="13">
        <f>AVERAGE(L217:L$354)</f>
        <v>291.83155413705072</v>
      </c>
      <c r="W218" s="16">
        <f t="shared" si="19"/>
        <v>291.83935891266515</v>
      </c>
      <c r="X218" s="13">
        <v>286.3</v>
      </c>
      <c r="Y218" s="13">
        <f>AVERAGE(M217:M$354)</f>
        <v>2.0535550720983569</v>
      </c>
      <c r="Z218" s="16">
        <f t="shared" si="20"/>
        <v>2.0188825412915321</v>
      </c>
      <c r="AA218" s="13">
        <v>286.3</v>
      </c>
      <c r="AB218" s="13">
        <f>AVERAGE(N217:N$354)</f>
        <v>2.0915213405443978</v>
      </c>
      <c r="AC218" s="13">
        <f t="shared" si="21"/>
        <v>2.0788382296634609</v>
      </c>
      <c r="AD218" s="13"/>
      <c r="AG218" s="13"/>
    </row>
    <row r="219" spans="1:33" x14ac:dyDescent="0.25">
      <c r="A219" s="13">
        <v>276.39999999999998</v>
      </c>
      <c r="B219" s="13">
        <v>324.70810409771451</v>
      </c>
      <c r="C219" s="13">
        <v>309.18134523957906</v>
      </c>
      <c r="D219" s="13">
        <v>276.39999999999998</v>
      </c>
      <c r="E219" s="13">
        <v>0.97164652032193821</v>
      </c>
      <c r="F219" s="13">
        <f t="shared" si="16"/>
        <v>0.92481047707517361</v>
      </c>
      <c r="G219" s="13">
        <f t="shared" si="17"/>
        <v>277.37164652032192</v>
      </c>
      <c r="J219" s="13">
        <v>286.5</v>
      </c>
      <c r="K219" s="13">
        <v>350.78113874856518</v>
      </c>
      <c r="L219" s="13">
        <v>304.88270381649005</v>
      </c>
      <c r="M219" s="13">
        <v>1.9893683805353397</v>
      </c>
      <c r="N219" s="13">
        <v>1.7170056350950686</v>
      </c>
      <c r="O219" s="10"/>
      <c r="P219" s="10"/>
      <c r="R219" s="13">
        <v>286.39999999999998</v>
      </c>
      <c r="S219" s="13">
        <f>AVERAGE(K218:K$354)</f>
        <v>277.45164476870218</v>
      </c>
      <c r="T219" s="16">
        <f t="shared" si="18"/>
        <v>276.67014317587018</v>
      </c>
      <c r="U219" s="13">
        <v>286.39999999999998</v>
      </c>
      <c r="V219" s="13">
        <f>AVERAGE(L218:L$354)</f>
        <v>291.73444050384239</v>
      </c>
      <c r="W219" s="16">
        <f t="shared" si="19"/>
        <v>291.74569188949977</v>
      </c>
      <c r="X219" s="13">
        <v>286.39999999999998</v>
      </c>
      <c r="Y219" s="13">
        <f>AVERAGE(M218:M$354)</f>
        <v>2.0542651466048638</v>
      </c>
      <c r="Z219" s="16">
        <f t="shared" si="20"/>
        <v>2.0188635220038122</v>
      </c>
      <c r="AA219" s="13">
        <v>286.39999999999998</v>
      </c>
      <c r="AB219" s="13">
        <f>AVERAGE(N218:N$354)</f>
        <v>2.0944353667700017</v>
      </c>
      <c r="AC219" s="13">
        <f t="shared" si="21"/>
        <v>2.0806147148339278</v>
      </c>
      <c r="AD219" s="13"/>
      <c r="AG219" s="13"/>
    </row>
    <row r="220" spans="1:33" x14ac:dyDescent="0.25">
      <c r="A220" s="13">
        <v>276.5</v>
      </c>
      <c r="B220" s="13">
        <v>324.9023711648797</v>
      </c>
      <c r="C220" s="13">
        <v>309.21580421198928</v>
      </c>
      <c r="D220" s="13">
        <v>276.5</v>
      </c>
      <c r="E220" s="13">
        <v>0.97698796797547327</v>
      </c>
      <c r="F220" s="13">
        <f t="shared" si="16"/>
        <v>0.9294313512960648</v>
      </c>
      <c r="G220" s="13">
        <f t="shared" si="17"/>
        <v>277.47698796797545</v>
      </c>
      <c r="J220" s="13">
        <v>286.60000000000002</v>
      </c>
      <c r="K220" s="13">
        <v>350.697804896543</v>
      </c>
      <c r="L220" s="13">
        <v>304.75337686300452</v>
      </c>
      <c r="M220" s="13">
        <v>2.0059780079184502</v>
      </c>
      <c r="N220" s="13">
        <v>1.7295521226555648</v>
      </c>
      <c r="O220" s="10"/>
      <c r="P220" s="10"/>
      <c r="R220" s="13">
        <v>286.5</v>
      </c>
      <c r="S220" s="13">
        <f>AVERAGE(K219:K$354)</f>
        <v>276.91226857052993</v>
      </c>
      <c r="T220" s="16">
        <f t="shared" si="18"/>
        <v>276.27387103438377</v>
      </c>
      <c r="U220" s="13">
        <v>286.5</v>
      </c>
      <c r="V220" s="13">
        <f>AVERAGE(L219:L$354)</f>
        <v>291.63682398985884</v>
      </c>
      <c r="W220" s="16">
        <f t="shared" si="19"/>
        <v>291.6515423477249</v>
      </c>
      <c r="X220" s="13">
        <v>286.5</v>
      </c>
      <c r="Y220" s="13">
        <f>AVERAGE(M219:M$354)</f>
        <v>2.0548641965614975</v>
      </c>
      <c r="Z220" s="16">
        <f t="shared" si="20"/>
        <v>2.0187866264022887</v>
      </c>
      <c r="AA220" s="13">
        <v>286.5</v>
      </c>
      <c r="AB220" s="13">
        <f>AVERAGE(N219:N$354)</f>
        <v>2.09730188543816</v>
      </c>
      <c r="AC220" s="13">
        <f t="shared" si="21"/>
        <v>2.0823413594878275</v>
      </c>
      <c r="AD220" s="13"/>
      <c r="AG220" s="13"/>
    </row>
    <row r="221" spans="1:33" x14ac:dyDescent="0.25">
      <c r="A221" s="13">
        <v>276.60000000000002</v>
      </c>
      <c r="B221" s="13">
        <v>325.09720721897486</v>
      </c>
      <c r="C221" s="13">
        <v>309.24897480617039</v>
      </c>
      <c r="D221" s="13">
        <v>276.60000000000002</v>
      </c>
      <c r="E221" s="13">
        <v>0.98238673362809248</v>
      </c>
      <c r="F221" s="13">
        <f t="shared" si="16"/>
        <v>0.93409657756881559</v>
      </c>
      <c r="G221" s="13">
        <f t="shared" si="17"/>
        <v>277.58238673362814</v>
      </c>
      <c r="J221" s="13">
        <v>286.7</v>
      </c>
      <c r="K221" s="13">
        <v>350.55109736230554</v>
      </c>
      <c r="L221" s="13">
        <v>304.62230846739038</v>
      </c>
      <c r="M221" s="13">
        <v>2.0226023427054387</v>
      </c>
      <c r="N221" s="13">
        <v>1.7422303822872287</v>
      </c>
      <c r="O221" s="10"/>
      <c r="P221" s="10"/>
      <c r="R221" s="13">
        <v>286.60000000000002</v>
      </c>
      <c r="S221" s="13">
        <f>AVERAGE(K220:K$354)</f>
        <v>276.3650917543963</v>
      </c>
      <c r="T221" s="16">
        <f t="shared" si="18"/>
        <v>275.87651050277054</v>
      </c>
      <c r="U221" s="13">
        <v>286.60000000000002</v>
      </c>
      <c r="V221" s="13">
        <f>AVERAGE(L220:L$354)</f>
        <v>291.53870636151345</v>
      </c>
      <c r="W221" s="16">
        <f t="shared" si="19"/>
        <v>291.55691028734009</v>
      </c>
      <c r="X221" s="13">
        <v>286.60000000000002</v>
      </c>
      <c r="Y221" s="13">
        <f>AVERAGE(M220:M$354)</f>
        <v>2.0553493507542839</v>
      </c>
      <c r="Z221" s="16">
        <f t="shared" si="20"/>
        <v>2.0186517135880422</v>
      </c>
      <c r="AA221" s="13">
        <v>286.60000000000002</v>
      </c>
      <c r="AB221" s="13">
        <f>AVERAGE(N220:N$354)</f>
        <v>2.1001188946999614</v>
      </c>
      <c r="AC221" s="13">
        <f t="shared" si="21"/>
        <v>2.0840176226840867</v>
      </c>
      <c r="AD221" s="13"/>
      <c r="AG221" s="13"/>
    </row>
    <row r="222" spans="1:33" x14ac:dyDescent="0.25">
      <c r="A222" s="13">
        <v>276.7</v>
      </c>
      <c r="B222" s="13">
        <v>325.29262924350684</v>
      </c>
      <c r="C222" s="13">
        <v>309.28084732837567</v>
      </c>
      <c r="D222" s="13">
        <v>276.7</v>
      </c>
      <c r="E222" s="13">
        <v>0.98784352912515228</v>
      </c>
      <c r="F222" s="13">
        <f t="shared" si="16"/>
        <v>0.93880660424747753</v>
      </c>
      <c r="G222" s="13">
        <f t="shared" si="17"/>
        <v>277.68784352912513</v>
      </c>
      <c r="J222" s="13">
        <v>286.8</v>
      </c>
      <c r="K222" s="13">
        <v>350.33508128314332</v>
      </c>
      <c r="L222" s="13">
        <v>304.48950173053345</v>
      </c>
      <c r="M222" s="13">
        <v>2.0392184696231208</v>
      </c>
      <c r="N222" s="13">
        <v>1.7550426557933294</v>
      </c>
      <c r="O222" s="10"/>
      <c r="P222" s="10"/>
      <c r="R222" s="13">
        <v>286.7</v>
      </c>
      <c r="S222" s="13">
        <f>AVERAGE(K221:K$354)</f>
        <v>275.81037001452955</v>
      </c>
      <c r="T222" s="16">
        <f t="shared" si="18"/>
        <v>275.47812649328262</v>
      </c>
      <c r="U222" s="13">
        <v>286.7</v>
      </c>
      <c r="V222" s="13">
        <f>AVERAGE(L221:L$354)</f>
        <v>291.44008941747251</v>
      </c>
      <c r="W222" s="16">
        <f t="shared" si="19"/>
        <v>291.46179570834488</v>
      </c>
      <c r="X222" s="13">
        <v>286.7</v>
      </c>
      <c r="Y222" s="13">
        <f>AVERAGE(M221:M$354)</f>
        <v>2.0557177936112678</v>
      </c>
      <c r="Z222" s="16">
        <f t="shared" si="20"/>
        <v>2.0184586490358924</v>
      </c>
      <c r="AA222" s="13">
        <v>286.7</v>
      </c>
      <c r="AB222" s="13">
        <f>AVERAGE(N221:N$354)</f>
        <v>2.1028843183719341</v>
      </c>
      <c r="AC222" s="13">
        <f t="shared" si="21"/>
        <v>2.0856429634775395</v>
      </c>
      <c r="AD222" s="13"/>
      <c r="AG222" s="13"/>
    </row>
    <row r="223" spans="1:33" x14ac:dyDescent="0.25">
      <c r="A223" s="13">
        <v>276.8</v>
      </c>
      <c r="B223" s="13">
        <v>325.48865514903281</v>
      </c>
      <c r="C223" s="13">
        <v>309.31141213538444</v>
      </c>
      <c r="D223" s="13">
        <v>276.8</v>
      </c>
      <c r="E223" s="13">
        <v>0.99335907725410555</v>
      </c>
      <c r="F223" s="13">
        <f t="shared" si="16"/>
        <v>0.9435618837252211</v>
      </c>
      <c r="G223" s="13">
        <f t="shared" si="17"/>
        <v>277.79335907725414</v>
      </c>
      <c r="J223" s="13">
        <v>286.89999999999998</v>
      </c>
      <c r="K223" s="13">
        <v>350.043644919315</v>
      </c>
      <c r="L223" s="13">
        <v>304.35495993204358</v>
      </c>
      <c r="M223" s="13">
        <v>2.055801395809949</v>
      </c>
      <c r="N223" s="13">
        <v>1.7679913453789877</v>
      </c>
      <c r="O223" s="10"/>
      <c r="P223" s="10"/>
      <c r="R223" s="13">
        <v>286.8</v>
      </c>
      <c r="S223" s="13">
        <f>AVERAGE(K222:K$354)</f>
        <v>275.24840965853127</v>
      </c>
      <c r="T223" s="16">
        <f t="shared" si="18"/>
        <v>275.07878478616476</v>
      </c>
      <c r="U223" s="13">
        <v>286.8</v>
      </c>
      <c r="V223" s="13">
        <f>AVERAGE(L222:L$354)</f>
        <v>291.34097498852572</v>
      </c>
      <c r="W223" s="16">
        <f t="shared" si="19"/>
        <v>291.36619861073996</v>
      </c>
      <c r="X223" s="13">
        <v>286.8</v>
      </c>
      <c r="Y223" s="13">
        <f>AVERAGE(M222:M$354)</f>
        <v>2.0559667819639431</v>
      </c>
      <c r="Z223" s="16">
        <f t="shared" si="20"/>
        <v>2.0182073043542914</v>
      </c>
      <c r="AA223" s="13">
        <v>286.8</v>
      </c>
      <c r="AB223" s="13">
        <f>AVERAGE(N222:N$354)</f>
        <v>2.1055960021018949</v>
      </c>
      <c r="AC223" s="13">
        <f t="shared" si="21"/>
        <v>2.0872168409225651</v>
      </c>
      <c r="AD223" s="13"/>
      <c r="AG223" s="13"/>
    </row>
    <row r="224" spans="1:33" x14ac:dyDescent="0.25">
      <c r="A224" s="13">
        <v>276.89999999999998</v>
      </c>
      <c r="B224" s="13">
        <v>325.68530380843367</v>
      </c>
      <c r="C224" s="13">
        <v>309.34065963645111</v>
      </c>
      <c r="D224" s="13">
        <v>276.89999999999998</v>
      </c>
      <c r="E224" s="13">
        <v>0.99893411207939753</v>
      </c>
      <c r="F224" s="13">
        <f t="shared" si="16"/>
        <v>0.94836287253764773</v>
      </c>
      <c r="G224" s="13">
        <f t="shared" si="17"/>
        <v>277.89893411207936</v>
      </c>
      <c r="J224" s="13">
        <v>287</v>
      </c>
      <c r="K224" s="13">
        <v>349.67056238135609</v>
      </c>
      <c r="L224" s="13">
        <v>304.21868653028804</v>
      </c>
      <c r="M224" s="13">
        <v>2.0723240192436885</v>
      </c>
      <c r="N224" s="13">
        <v>1.7810790214633805</v>
      </c>
      <c r="O224" s="10"/>
      <c r="P224" s="10"/>
      <c r="R224" s="13">
        <v>286.89999999999998</v>
      </c>
      <c r="S224" s="13">
        <f>AVERAGE(K223:K$354)</f>
        <v>274.67957123713262</v>
      </c>
      <c r="T224" s="16">
        <f t="shared" si="18"/>
        <v>274.67855203710496</v>
      </c>
      <c r="U224" s="13">
        <v>286.89999999999998</v>
      </c>
      <c r="V224" s="13">
        <f>AVERAGE(L223:L$354)</f>
        <v>291.24136493744987</v>
      </c>
      <c r="W224" s="16">
        <f t="shared" si="19"/>
        <v>291.27011899452486</v>
      </c>
      <c r="X224" s="13">
        <v>286.89999999999998</v>
      </c>
      <c r="Y224" s="13">
        <f>AVERAGE(M223:M$354)</f>
        <v>2.0560936631180406</v>
      </c>
      <c r="Z224" s="16">
        <f t="shared" si="20"/>
        <v>2.0178975574890501</v>
      </c>
      <c r="AA224" s="13">
        <v>286.89999999999998</v>
      </c>
      <c r="AB224" s="13">
        <f>AVERAGE(N223:N$354)</f>
        <v>2.108251709270899</v>
      </c>
      <c r="AC224" s="13">
        <f t="shared" si="21"/>
        <v>2.0887387140780902</v>
      </c>
      <c r="AD224" s="13"/>
      <c r="AG224" s="13"/>
    </row>
    <row r="225" spans="1:29" x14ac:dyDescent="0.25">
      <c r="A225" s="13">
        <v>277</v>
      </c>
      <c r="B225" s="13">
        <v>325.88259509300798</v>
      </c>
      <c r="C225" s="13">
        <v>309.36858029523887</v>
      </c>
      <c r="D225" s="13">
        <v>277</v>
      </c>
      <c r="E225" s="13">
        <v>1.0045693792892756</v>
      </c>
      <c r="F225" s="13">
        <f t="shared" si="16"/>
        <v>0.95321003146944372</v>
      </c>
      <c r="G225" s="13">
        <f t="shared" si="17"/>
        <v>278.00456937928925</v>
      </c>
      <c r="J225" s="10">
        <v>287.10000000000002</v>
      </c>
      <c r="K225" s="10">
        <v>349.20957098634102</v>
      </c>
      <c r="L225" s="10">
        <v>304.08068516237284</v>
      </c>
      <c r="M225" s="10">
        <v>2.0887571248633385</v>
      </c>
      <c r="N225" s="10">
        <v>1.7943084267813234</v>
      </c>
      <c r="R225" s="13">
        <v>287</v>
      </c>
      <c r="S225" s="13">
        <f>AVERAGE(K224:K$354)</f>
        <v>274.1042729647495</v>
      </c>
      <c r="T225" s="16">
        <f t="shared" si="18"/>
        <v>274.27749578095973</v>
      </c>
      <c r="U225" s="13">
        <v>287</v>
      </c>
      <c r="V225" s="13">
        <f>AVERAGE(L224:L$354)</f>
        <v>291.14126115886523</v>
      </c>
      <c r="W225" s="16">
        <f t="shared" si="19"/>
        <v>291.17355685970006</v>
      </c>
      <c r="X225" s="13">
        <v>287</v>
      </c>
      <c r="Y225" s="13">
        <f>AVERAGE(M224:M$354)</f>
        <v>2.0560958941661935</v>
      </c>
      <c r="Z225" s="16">
        <f t="shared" si="20"/>
        <v>2.0175292926433031</v>
      </c>
      <c r="AA225" s="13">
        <v>287</v>
      </c>
      <c r="AB225" s="13">
        <f>AVERAGE(N224:N$354)</f>
        <v>2.1108491166288519</v>
      </c>
      <c r="AC225" s="13">
        <f t="shared" si="21"/>
        <v>2.0902080420003131</v>
      </c>
    </row>
    <row r="226" spans="1:29" x14ac:dyDescent="0.25">
      <c r="A226" s="13">
        <v>277.10000000000002</v>
      </c>
      <c r="B226" s="13">
        <v>326.08054990937325</v>
      </c>
      <c r="C226" s="13">
        <v>309.39516463173726</v>
      </c>
      <c r="D226" s="13">
        <v>277.10000000000002</v>
      </c>
      <c r="E226" s="13">
        <v>1.0102656365548992</v>
      </c>
      <c r="F226" s="13">
        <f t="shared" si="16"/>
        <v>0.95810382566454499</v>
      </c>
      <c r="G226" s="13">
        <f t="shared" si="17"/>
        <v>278.11026563655491</v>
      </c>
      <c r="J226" s="10">
        <v>287.2</v>
      </c>
      <c r="K226" s="10">
        <v>348.65446397140244</v>
      </c>
      <c r="L226" s="10">
        <v>303.94095964407205</v>
      </c>
      <c r="M226" s="10">
        <v>2.1050694135704195</v>
      </c>
      <c r="N226" s="10">
        <v>1.8076824752791874</v>
      </c>
      <c r="R226" s="10">
        <v>287.10000000000002</v>
      </c>
      <c r="S226" s="13">
        <f>AVERAGE(K225:K$354)</f>
        <v>273.52299381539109</v>
      </c>
      <c r="T226" s="16">
        <f t="shared" si="18"/>
        <v>273.87568442430347</v>
      </c>
      <c r="U226" s="10">
        <v>287.10000000000002</v>
      </c>
      <c r="V226" s="13">
        <f>AVERAGE(L225:L$354)</f>
        <v>291.04066557908499</v>
      </c>
      <c r="W226" s="16">
        <f t="shared" si="19"/>
        <v>291.07651220626485</v>
      </c>
      <c r="X226" s="10">
        <v>287.10000000000002</v>
      </c>
      <c r="Y226" s="13">
        <f>AVERAGE(M225:M$354)</f>
        <v>2.0559710624348284</v>
      </c>
      <c r="Z226" s="16">
        <f t="shared" si="20"/>
        <v>2.0171024002193008</v>
      </c>
      <c r="AA226" s="10">
        <v>287.10000000000002</v>
      </c>
      <c r="AB226" s="13">
        <f>AVERAGE(N225:N$354)</f>
        <v>2.1133858096685865</v>
      </c>
      <c r="AC226" s="13">
        <f t="shared" si="21"/>
        <v>2.0916242837445225</v>
      </c>
    </row>
    <row r="227" spans="1:29" x14ac:dyDescent="0.25">
      <c r="A227" s="13">
        <v>277.2</v>
      </c>
      <c r="B227" s="13">
        <v>326.27919023715651</v>
      </c>
      <c r="C227" s="13">
        <v>309.42040322416472</v>
      </c>
      <c r="D227" s="13">
        <v>277.2</v>
      </c>
      <c r="E227" s="13">
        <v>1.0160236539018515</v>
      </c>
      <c r="F227" s="13">
        <f t="shared" si="16"/>
        <v>0.96304472473971747</v>
      </c>
      <c r="G227" s="13">
        <f t="shared" si="17"/>
        <v>278.21602365390186</v>
      </c>
      <c r="J227" s="10">
        <v>287.3</v>
      </c>
      <c r="K227" s="10">
        <v>347.99919878792696</v>
      </c>
      <c r="L227" s="10">
        <v>303.79951396970364</v>
      </c>
      <c r="M227" s="10">
        <v>2.121227569284637</v>
      </c>
      <c r="N227" s="10">
        <v>1.8212042439853651</v>
      </c>
      <c r="R227" s="10">
        <v>287.2</v>
      </c>
      <c r="S227" s="13">
        <f>AVERAGE(K226:K$354)</f>
        <v>272.93627616290303</v>
      </c>
      <c r="T227" s="16">
        <f t="shared" si="18"/>
        <v>273.47318725008518</v>
      </c>
      <c r="U227" s="10">
        <v>287.2</v>
      </c>
      <c r="V227" s="13">
        <f>AVERAGE(L226:L$354)</f>
        <v>290.93958015595877</v>
      </c>
      <c r="W227" s="16">
        <f t="shared" si="19"/>
        <v>290.97898503421993</v>
      </c>
      <c r="X227" s="10">
        <v>287.2</v>
      </c>
      <c r="Y227" s="13">
        <f>AVERAGE(M226:M$354)</f>
        <v>2.0557169069121266</v>
      </c>
      <c r="Z227" s="16">
        <f t="shared" si="20"/>
        <v>2.0166167769712047</v>
      </c>
      <c r="AA227" s="10">
        <v>287.2</v>
      </c>
      <c r="AB227" s="13">
        <f>AVERAGE(N226:N$354)</f>
        <v>2.115859277752985</v>
      </c>
      <c r="AC227" s="13">
        <f t="shared" si="21"/>
        <v>2.0929868983660072</v>
      </c>
    </row>
    <row r="228" spans="1:29" x14ac:dyDescent="0.25">
      <c r="A228" s="13">
        <v>277.3</v>
      </c>
      <c r="B228" s="13">
        <v>326.47853916745242</v>
      </c>
      <c r="C228" s="13">
        <v>309.44428671085484</v>
      </c>
      <c r="D228" s="13">
        <v>277.3</v>
      </c>
      <c r="E228" s="13">
        <v>1.0218442140945585</v>
      </c>
      <c r="F228" s="13">
        <f t="shared" si="16"/>
        <v>0.96803320290173345</v>
      </c>
      <c r="G228" s="13">
        <f t="shared" si="17"/>
        <v>278.3218442140946</v>
      </c>
      <c r="J228" s="10">
        <v>287.39999999999998</v>
      </c>
      <c r="K228" s="10">
        <v>347.23802053635364</v>
      </c>
      <c r="L228" s="10">
        <v>303.65635231195182</v>
      </c>
      <c r="M228" s="10">
        <v>2.1371963689753524</v>
      </c>
      <c r="N228" s="10">
        <v>1.8348769556963451</v>
      </c>
      <c r="R228" s="10">
        <v>287.3</v>
      </c>
      <c r="S228" s="13">
        <f>AVERAGE(K227:K$354)</f>
        <v>272.34472782064915</v>
      </c>
      <c r="T228" s="16">
        <f t="shared" si="18"/>
        <v>273.07007441297174</v>
      </c>
      <c r="U228" s="10">
        <v>287.3</v>
      </c>
      <c r="V228" s="13">
        <f>AVERAGE(L227:L$354)</f>
        <v>290.83800687870786</v>
      </c>
      <c r="W228" s="16">
        <f t="shared" si="19"/>
        <v>290.88097534356507</v>
      </c>
      <c r="X228" s="10">
        <v>287.3</v>
      </c>
      <c r="Y228" s="13">
        <f>AVERAGE(M227:M$354)</f>
        <v>2.0553313404538582</v>
      </c>
      <c r="Z228" s="16">
        <f t="shared" si="20"/>
        <v>2.0160723257722566</v>
      </c>
      <c r="AA228" s="10">
        <v>287.3</v>
      </c>
      <c r="AB228" s="13">
        <f>AVERAGE(N227:N$354)</f>
        <v>2.118266909022311</v>
      </c>
      <c r="AC228" s="13">
        <f t="shared" si="21"/>
        <v>2.0942953449223296</v>
      </c>
    </row>
    <row r="229" spans="1:29" x14ac:dyDescent="0.25">
      <c r="A229" s="13">
        <v>277.39999999999998</v>
      </c>
      <c r="B229" s="13">
        <v>326.67862094201877</v>
      </c>
      <c r="C229" s="13">
        <v>309.46680579212671</v>
      </c>
      <c r="D229" s="13">
        <v>277.39999999999998</v>
      </c>
      <c r="E229" s="13">
        <v>1.027728113033709</v>
      </c>
      <c r="F229" s="13">
        <f t="shared" si="16"/>
        <v>0.97306973906800165</v>
      </c>
      <c r="G229" s="13">
        <f t="shared" si="17"/>
        <v>278.42772811303371</v>
      </c>
      <c r="J229" s="10">
        <v>287.5</v>
      </c>
      <c r="K229" s="10">
        <v>346.36559927918461</v>
      </c>
      <c r="L229" s="10">
        <v>303.51147902163513</v>
      </c>
      <c r="M229" s="10">
        <v>2.152938840041613</v>
      </c>
      <c r="N229" s="10">
        <v>1.8487039499555105</v>
      </c>
      <c r="R229" s="10">
        <v>287.39999999999998</v>
      </c>
      <c r="S229" s="13">
        <f>AVERAGE(K228:K$354)</f>
        <v>271.74902332484379</v>
      </c>
      <c r="T229" s="16">
        <f t="shared" si="18"/>
        <v>272.66641694307327</v>
      </c>
      <c r="U229" s="10">
        <v>287.39999999999998</v>
      </c>
      <c r="V229" s="13">
        <f>AVERAGE(L228:L$354)</f>
        <v>290.73594776775514</v>
      </c>
      <c r="W229" s="16">
        <f t="shared" si="19"/>
        <v>290.78248313430004</v>
      </c>
      <c r="X229" s="10">
        <v>287.39999999999998</v>
      </c>
      <c r="Y229" s="13">
        <f>AVERAGE(M228:M$354)</f>
        <v>2.0548124725103087</v>
      </c>
      <c r="Z229" s="16">
        <f t="shared" si="20"/>
        <v>2.0154689558694372</v>
      </c>
      <c r="AA229" s="10">
        <v>287.39999999999998</v>
      </c>
      <c r="AB229" s="13">
        <f>AVERAGE(N228:N$354)</f>
        <v>2.1206059851249641</v>
      </c>
      <c r="AC229" s="13">
        <f t="shared" si="21"/>
        <v>2.0955490824683238</v>
      </c>
    </row>
    <row r="230" spans="1:29" x14ac:dyDescent="0.25">
      <c r="A230" s="13">
        <v>277.5</v>
      </c>
      <c r="B230" s="13">
        <v>326.87946099317622</v>
      </c>
      <c r="C230" s="13">
        <v>309.48795123213915</v>
      </c>
      <c r="D230" s="13">
        <v>277.5</v>
      </c>
      <c r="E230" s="13">
        <v>1.0336761601670297</v>
      </c>
      <c r="F230" s="13">
        <f t="shared" si="16"/>
        <v>0.9781548169907337</v>
      </c>
      <c r="G230" s="13">
        <f t="shared" si="17"/>
        <v>278.53367616016703</v>
      </c>
      <c r="J230" s="10">
        <v>287.60000000000002</v>
      </c>
      <c r="K230" s="10">
        <v>345.37717900347593</v>
      </c>
      <c r="L230" s="10">
        <v>303.36489862742002</v>
      </c>
      <c r="M230" s="10">
        <v>2.1684164685269294</v>
      </c>
      <c r="N230" s="10">
        <v>1.8626886394323405</v>
      </c>
      <c r="R230" s="10">
        <v>287.5</v>
      </c>
      <c r="S230" s="13">
        <f>AVERAGE(K229:K$354)</f>
        <v>271.14990429935557</v>
      </c>
      <c r="T230" s="16">
        <f t="shared" si="18"/>
        <v>272.26228675432503</v>
      </c>
      <c r="U230" s="10">
        <v>287.5</v>
      </c>
      <c r="V230" s="13">
        <f>AVERAGE(L229:L$354)</f>
        <v>290.6334048745473</v>
      </c>
      <c r="W230" s="16">
        <f t="shared" si="19"/>
        <v>290.68350840642506</v>
      </c>
      <c r="X230" s="10">
        <v>287.5</v>
      </c>
      <c r="Y230" s="13">
        <f>AVERAGE(M229:M$354)</f>
        <v>2.0541586320621743</v>
      </c>
      <c r="Z230" s="16">
        <f t="shared" si="20"/>
        <v>2.0148065827524988</v>
      </c>
      <c r="AA230" s="10">
        <v>287.5</v>
      </c>
      <c r="AB230" s="13">
        <f>AVERAGE(N229:N$354)</f>
        <v>2.1228736758347146</v>
      </c>
      <c r="AC230" s="13">
        <f t="shared" si="21"/>
        <v>2.0967475700633713</v>
      </c>
    </row>
    <row r="231" spans="1:29" x14ac:dyDescent="0.25">
      <c r="A231" s="13">
        <v>277.60000000000002</v>
      </c>
      <c r="B231" s="13">
        <v>327.08108598436979</v>
      </c>
      <c r="C231" s="13">
        <v>309.50771386072904</v>
      </c>
      <c r="D231" s="13">
        <v>277.60000000000002</v>
      </c>
      <c r="E231" s="13">
        <v>1.0396891789136129</v>
      </c>
      <c r="F231" s="13">
        <f t="shared" si="16"/>
        <v>0.98328892538460966</v>
      </c>
      <c r="G231" s="13">
        <f t="shared" si="17"/>
        <v>278.63968917891361</v>
      </c>
      <c r="J231" s="10">
        <v>287.7</v>
      </c>
      <c r="K231" s="10">
        <v>344.26873492750889</v>
      </c>
      <c r="L231" s="10">
        <v>303.21661583547962</v>
      </c>
      <c r="M231" s="10">
        <v>2.1835894604006603</v>
      </c>
      <c r="N231" s="10">
        <v>1.876834448464977</v>
      </c>
      <c r="R231" s="10">
        <v>287.60000000000002</v>
      </c>
      <c r="S231" s="13">
        <f>AVERAGE(K230:K$354)</f>
        <v>270.54817873951691</v>
      </c>
      <c r="T231" s="16">
        <f t="shared" si="18"/>
        <v>271.85775661841035</v>
      </c>
      <c r="U231" s="10">
        <v>287.60000000000002</v>
      </c>
      <c r="V231" s="13">
        <f>AVERAGE(L230:L$354)</f>
        <v>290.53038028137058</v>
      </c>
      <c r="W231" s="16">
        <f t="shared" si="19"/>
        <v>290.58405115994015</v>
      </c>
      <c r="X231" s="10">
        <v>287.60000000000002</v>
      </c>
      <c r="Y231" s="13">
        <f>AVERAGE(M230:M$354)</f>
        <v>2.0533683903983388</v>
      </c>
      <c r="Z231" s="16">
        <f t="shared" si="20"/>
        <v>2.0140851281175856</v>
      </c>
      <c r="AA231" s="10">
        <v>287.60000000000002</v>
      </c>
      <c r="AB231" s="13">
        <f>AVERAGE(N230:N$354)</f>
        <v>2.125067033641749</v>
      </c>
      <c r="AC231" s="13">
        <f t="shared" si="21"/>
        <v>2.0978902667586681</v>
      </c>
    </row>
    <row r="232" spans="1:29" x14ac:dyDescent="0.25">
      <c r="A232" s="13">
        <v>277.7</v>
      </c>
      <c r="B232" s="13">
        <v>327.28352385134218</v>
      </c>
      <c r="C232" s="13">
        <v>309.52608457523354</v>
      </c>
      <c r="D232" s="13">
        <v>277.7</v>
      </c>
      <c r="E232" s="13">
        <v>1.0457680071020934</v>
      </c>
      <c r="F232" s="13">
        <f t="shared" si="16"/>
        <v>0.98847255805797196</v>
      </c>
      <c r="G232" s="13">
        <f t="shared" si="17"/>
        <v>278.74576800710207</v>
      </c>
      <c r="J232" s="10">
        <v>287.8</v>
      </c>
      <c r="K232" s="10">
        <v>343.0371347152369</v>
      </c>
      <c r="L232" s="10">
        <v>303.0666355290968</v>
      </c>
      <c r="M232" s="10">
        <v>2.1984170565091277</v>
      </c>
      <c r="N232" s="10">
        <v>1.891144730228167</v>
      </c>
      <c r="R232" s="10">
        <v>287.7</v>
      </c>
      <c r="S232" s="13">
        <f>AVERAGE(K231:K$354)</f>
        <v>269.94471905996892</v>
      </c>
      <c r="T232" s="16">
        <f t="shared" si="18"/>
        <v>271.45290019735694</v>
      </c>
      <c r="U232" s="10">
        <v>287.7</v>
      </c>
      <c r="V232" s="13">
        <f>AVERAGE(L231:L$354)</f>
        <v>290.42687610116053</v>
      </c>
      <c r="W232" s="16">
        <f t="shared" si="19"/>
        <v>290.48411139484506</v>
      </c>
      <c r="X232" s="10">
        <v>287.7</v>
      </c>
      <c r="Y232" s="13">
        <f>AVERAGE(M231:M$354)</f>
        <v>2.0524405833166566</v>
      </c>
      <c r="Z232" s="16">
        <f t="shared" si="20"/>
        <v>2.013304519954545</v>
      </c>
      <c r="AA232" s="10">
        <v>287.7</v>
      </c>
      <c r="AB232" s="13">
        <f>AVERAGE(N231:N$354)</f>
        <v>2.1271829884337601</v>
      </c>
      <c r="AC232" s="13">
        <f t="shared" si="21"/>
        <v>2.0989766316163241</v>
      </c>
    </row>
    <row r="233" spans="1:29" x14ac:dyDescent="0.25">
      <c r="A233" s="13">
        <v>277.8</v>
      </c>
      <c r="B233" s="13">
        <v>327.48680384386086</v>
      </c>
      <c r="C233" s="13">
        <v>309.54305434229627</v>
      </c>
      <c r="D233" s="13">
        <v>277.8</v>
      </c>
      <c r="E233" s="13">
        <v>1.0519134974228328</v>
      </c>
      <c r="F233" s="13">
        <f t="shared" ref="F233:F234" si="22">E222+(E223-E222)*(A233-G222)/(G223-G222)</f>
        <v>0.99370621404745041</v>
      </c>
      <c r="G233" s="13">
        <f t="shared" si="17"/>
        <v>278.85191349742286</v>
      </c>
      <c r="J233" s="10">
        <v>287.89999999999998</v>
      </c>
      <c r="K233" s="10">
        <v>341.68029805501271</v>
      </c>
      <c r="L233" s="10">
        <v>302.91496276821204</v>
      </c>
      <c r="M233" s="10">
        <v>2.2128578998182844</v>
      </c>
      <c r="N233" s="10">
        <v>1.905622658774218</v>
      </c>
      <c r="R233" s="10">
        <v>287.8</v>
      </c>
      <c r="S233" s="13">
        <f>AVERAGE(K232:K$354)</f>
        <v>269.34045876836279</v>
      </c>
      <c r="T233" s="16">
        <f t="shared" si="18"/>
        <v>271.0477920230478</v>
      </c>
      <c r="U233" s="10">
        <v>287.8</v>
      </c>
      <c r="V233" s="13">
        <f>AVERAGE(L232:L$354)</f>
        <v>290.32289447730426</v>
      </c>
      <c r="W233" s="16">
        <f t="shared" si="19"/>
        <v>290.38368911114003</v>
      </c>
      <c r="X233" s="10">
        <v>287.8</v>
      </c>
      <c r="Y233" s="13">
        <f>AVERAGE(M232:M$354)</f>
        <v>2.0513743322834532</v>
      </c>
      <c r="Z233" s="16">
        <f t="shared" si="20"/>
        <v>2.0124646925032721</v>
      </c>
      <c r="AA233" s="10">
        <v>287.8</v>
      </c>
      <c r="AB233" s="13">
        <f>AVERAGE(N232:N$354)</f>
        <v>2.1292183424172459</v>
      </c>
      <c r="AC233" s="13">
        <f t="shared" si="21"/>
        <v>2.1000061236870806</v>
      </c>
    </row>
    <row r="234" spans="1:29" x14ac:dyDescent="0.25">
      <c r="A234" s="13">
        <v>277.89999999999998</v>
      </c>
      <c r="B234" s="13">
        <v>327.69095656793019</v>
      </c>
      <c r="C234" s="13">
        <v>309.55861419965765</v>
      </c>
      <c r="D234" s="13">
        <v>277.89999999999998</v>
      </c>
      <c r="E234" s="13">
        <v>1.0581265178942949</v>
      </c>
      <c r="F234" s="13">
        <f t="shared" si="22"/>
        <v>0.99899039775609311</v>
      </c>
      <c r="G234" s="13">
        <f t="shared" si="17"/>
        <v>278.9581265178943</v>
      </c>
      <c r="J234" s="10">
        <v>288</v>
      </c>
      <c r="K234" s="10">
        <v>340.19734807533433</v>
      </c>
      <c r="L234" s="10">
        <v>302.76160278891524</v>
      </c>
      <c r="M234" s="10">
        <v>2.2268704512929989</v>
      </c>
      <c r="N234" s="10">
        <v>1.9202710921227104</v>
      </c>
      <c r="R234" s="10">
        <v>287.89999999999998</v>
      </c>
      <c r="S234" s="13">
        <f>AVERAGE(K233:K$354)</f>
        <v>268.73638765404411</v>
      </c>
      <c r="T234" s="16">
        <f t="shared" si="18"/>
        <v>270.64250749535859</v>
      </c>
      <c r="U234" s="10">
        <v>287.89999999999998</v>
      </c>
      <c r="V234" s="13">
        <f>AVERAGE(L233:L$354)</f>
        <v>290.21843758343704</v>
      </c>
      <c r="W234" s="16">
        <f t="shared" si="19"/>
        <v>290.28278430882506</v>
      </c>
      <c r="X234" s="10">
        <v>287.89999999999998</v>
      </c>
      <c r="Y234" s="13">
        <f>AVERAGE(M233:M$354)</f>
        <v>2.0501690640520955</v>
      </c>
      <c r="Z234" s="16">
        <f t="shared" si="20"/>
        <v>2.0115655862609856</v>
      </c>
      <c r="AA234" s="10">
        <v>287.89999999999998</v>
      </c>
      <c r="AB234" s="13">
        <f>AVERAGE(N233:N$354)</f>
        <v>2.1311697654679764</v>
      </c>
      <c r="AC234" s="13">
        <f t="shared" si="21"/>
        <v>2.1009782020298644</v>
      </c>
    </row>
    <row r="235" spans="1:29" x14ac:dyDescent="0.25">
      <c r="A235" s="13">
        <v>278</v>
      </c>
      <c r="B235" s="13">
        <v>327.89601402840918</v>
      </c>
      <c r="C235" s="13">
        <v>309.5727552579296</v>
      </c>
      <c r="D235" s="13">
        <v>278</v>
      </c>
      <c r="E235" s="13">
        <v>1.0644079523438417</v>
      </c>
      <c r="F235" s="13">
        <f>E224+(E225-E224)*(A235-G224)/(G225-G224)</f>
        <v>1.0043256190948033</v>
      </c>
      <c r="G235" s="13">
        <f t="shared" si="17"/>
        <v>279.06440795234386</v>
      </c>
      <c r="J235" s="10">
        <v>288.10000000000002</v>
      </c>
      <c r="K235" s="10">
        <v>338.58874732416626</v>
      </c>
      <c r="L235" s="10">
        <v>302.60656100288196</v>
      </c>
      <c r="M235" s="10">
        <v>2.2404134482819145</v>
      </c>
      <c r="N235" s="10">
        <v>1.9350924026882552</v>
      </c>
      <c r="R235" s="10">
        <v>288</v>
      </c>
      <c r="S235" s="13">
        <f>AVERAGE(K234:K$354)</f>
        <v>268.13354541932534</v>
      </c>
      <c r="T235" s="16">
        <f t="shared" si="18"/>
        <v>270.23712290171534</v>
      </c>
      <c r="U235" s="10">
        <v>288</v>
      </c>
      <c r="V235" s="13">
        <f>AVERAGE(L234:L$354)</f>
        <v>290.11350762323229</v>
      </c>
      <c r="W235" s="16">
        <f t="shared" si="19"/>
        <v>290.18139698790014</v>
      </c>
      <c r="X235" s="10">
        <v>288</v>
      </c>
      <c r="Y235" s="13">
        <f>AVERAGE(M234:M$354)</f>
        <v>2.0488245282193174</v>
      </c>
      <c r="Z235" s="16">
        <f t="shared" si="20"/>
        <v>2.0106071479531238</v>
      </c>
      <c r="AA235" s="10">
        <v>288</v>
      </c>
      <c r="AB235" s="13">
        <f>AVERAGE(N234:N$354)</f>
        <v>2.1330337911431321</v>
      </c>
      <c r="AC235" s="13">
        <f t="shared" si="21"/>
        <v>2.101892325700419</v>
      </c>
    </row>
    <row r="236" spans="1:29" x14ac:dyDescent="0.25">
      <c r="A236" s="13">
        <v>278.10000000000002</v>
      </c>
      <c r="B236" s="13">
        <v>328.10200967194299</v>
      </c>
      <c r="C236" s="13">
        <v>309.58546870235432</v>
      </c>
      <c r="D236" s="13">
        <v>278.10000000000002</v>
      </c>
      <c r="E236" s="13">
        <v>1.0707587009030375</v>
      </c>
      <c r="F236" s="13">
        <f t="shared" ref="F236:F299" si="23">E225+(E226-E225)*(A236-G225)/(G226-G225)</f>
        <v>1.0097123936272421</v>
      </c>
      <c r="G236" s="13">
        <f t="shared" si="17"/>
        <v>279.17075870090304</v>
      </c>
      <c r="J236" s="10">
        <v>288.2</v>
      </c>
      <c r="K236" s="10">
        <v>336.85641064888847</v>
      </c>
      <c r="L236" s="10">
        <v>302.44984299675355</v>
      </c>
      <c r="M236" s="10">
        <v>2.2534463967360834</v>
      </c>
      <c r="N236" s="10">
        <v>1.9500882717160024</v>
      </c>
      <c r="R236" s="10">
        <v>288.10000000000002</v>
      </c>
      <c r="S236" s="13">
        <f>AVERAGE(K235:K$354)</f>
        <v>267.53301373052534</v>
      </c>
      <c r="T236" s="16">
        <f t="shared" si="18"/>
        <v>269.83171539288014</v>
      </c>
      <c r="U236" s="10">
        <v>288.10000000000002</v>
      </c>
      <c r="V236" s="13">
        <f>AVERAGE(L235:L$354)</f>
        <v>290.00810683018494</v>
      </c>
      <c r="W236" s="16">
        <f t="shared" si="19"/>
        <v>290.0795271483646</v>
      </c>
      <c r="X236" s="10">
        <v>288.10000000000002</v>
      </c>
      <c r="Y236" s="13">
        <f>AVERAGE(M235:M$354)</f>
        <v>2.0473408121937031</v>
      </c>
      <c r="Z236" s="16">
        <f t="shared" si="20"/>
        <v>2.0095893306352082</v>
      </c>
      <c r="AA236" s="10">
        <v>288.10000000000002</v>
      </c>
      <c r="AB236" s="13">
        <f>AVERAGE(N235:N$354)</f>
        <v>2.1348068136349689</v>
      </c>
      <c r="AC236" s="13">
        <f t="shared" si="21"/>
        <v>2.1027479537553972</v>
      </c>
    </row>
    <row r="237" spans="1:29" x14ac:dyDescent="0.25">
      <c r="A237" s="13">
        <v>278.2</v>
      </c>
      <c r="B237" s="13">
        <v>328.30897843010297</v>
      </c>
      <c r="C237" s="13">
        <v>309.59674579454799</v>
      </c>
      <c r="D237" s="13">
        <v>278.2</v>
      </c>
      <c r="E237" s="13">
        <v>1.0771796805175626</v>
      </c>
      <c r="F237" s="13">
        <f t="shared" si="23"/>
        <v>1.0151512427178762</v>
      </c>
      <c r="G237" s="13">
        <f t="shared" si="17"/>
        <v>279.27717968051758</v>
      </c>
      <c r="J237" s="10">
        <v>288.3</v>
      </c>
      <c r="K237" s="10">
        <v>335.00378739109334</v>
      </c>
      <c r="L237" s="10">
        <v>302.29145453146128</v>
      </c>
      <c r="M237" s="10">
        <v>2.2659300861510125</v>
      </c>
      <c r="N237" s="10">
        <v>1.9652594450993168</v>
      </c>
      <c r="R237" s="10">
        <v>288.2</v>
      </c>
      <c r="S237" s="13">
        <f>AVERAGE(K236:K$354)</f>
        <v>266.93590672553677</v>
      </c>
      <c r="T237" s="16">
        <f t="shared" si="18"/>
        <v>269.42636299971491</v>
      </c>
      <c r="U237" s="10">
        <v>288.2</v>
      </c>
      <c r="V237" s="13">
        <f>AVERAGE(L236:L$354)</f>
        <v>289.90223746738917</v>
      </c>
      <c r="W237" s="16">
        <f t="shared" si="19"/>
        <v>289.97717479022026</v>
      </c>
      <c r="X237" s="10">
        <v>288.2</v>
      </c>
      <c r="Y237" s="13">
        <f>AVERAGE(M236:M$354)</f>
        <v>2.0457183530669116</v>
      </c>
      <c r="Z237" s="16">
        <f t="shared" si="20"/>
        <v>2.0085120935327723</v>
      </c>
      <c r="AA237" s="10">
        <v>288.2</v>
      </c>
      <c r="AB237" s="13">
        <f>AVERAGE(N236:N$354)</f>
        <v>2.1364850859958655</v>
      </c>
      <c r="AC237" s="13">
        <f t="shared" si="21"/>
        <v>2.1035445452505428</v>
      </c>
    </row>
    <row r="238" spans="1:29" x14ac:dyDescent="0.25">
      <c r="A238" s="13">
        <v>278.3</v>
      </c>
      <c r="B238" s="13">
        <v>328.51695676261392</v>
      </c>
      <c r="C238" s="13">
        <v>309.60657787422895</v>
      </c>
      <c r="D238" s="13">
        <v>278.3</v>
      </c>
      <c r="E238" s="13">
        <v>1.0836718254718429</v>
      </c>
      <c r="F238" s="13">
        <f t="shared" si="23"/>
        <v>1.0206426936833233</v>
      </c>
      <c r="G238" s="13">
        <f t="shared" si="17"/>
        <v>279.38367182547188</v>
      </c>
      <c r="J238" s="10">
        <v>288.39999999999998</v>
      </c>
      <c r="K238" s="10">
        <v>333.03590593850794</v>
      </c>
      <c r="L238" s="10">
        <v>302.13140154149482</v>
      </c>
      <c r="M238" s="10">
        <v>2.2778271139748654</v>
      </c>
      <c r="N238" s="10">
        <v>1.9806054490588427</v>
      </c>
      <c r="R238" s="10">
        <v>288.3</v>
      </c>
      <c r="S238" s="13">
        <f>AVERAGE(K237:K$354)</f>
        <v>266.34336008211847</v>
      </c>
      <c r="T238" s="16">
        <f t="shared" si="18"/>
        <v>269.02114463038743</v>
      </c>
      <c r="U238" s="10">
        <v>288.3</v>
      </c>
      <c r="V238" s="13">
        <f>AVERAGE(L237:L$354)</f>
        <v>289.79590182730976</v>
      </c>
      <c r="W238" s="16">
        <f t="shared" si="19"/>
        <v>289.87433991346484</v>
      </c>
      <c r="X238" s="10">
        <v>288.3</v>
      </c>
      <c r="Y238" s="13">
        <f>AVERAGE(M237:M$354)</f>
        <v>2.0439579459171728</v>
      </c>
      <c r="Z238" s="16">
        <f t="shared" si="20"/>
        <v>2.0073754021796049</v>
      </c>
      <c r="AA238" s="10">
        <v>288.3</v>
      </c>
      <c r="AB238" s="13">
        <f>AVERAGE(N237:N$354)</f>
        <v>2.1380647200151865</v>
      </c>
      <c r="AC238" s="13">
        <f t="shared" si="21"/>
        <v>2.1042815592411444</v>
      </c>
    </row>
    <row r="239" spans="1:29" x14ac:dyDescent="0.25">
      <c r="A239" s="13">
        <v>278.39999999999998</v>
      </c>
      <c r="B239" s="13">
        <v>328.72598270053112</v>
      </c>
      <c r="C239" s="13">
        <v>309.61495636093093</v>
      </c>
      <c r="D239" s="13">
        <v>278.39999999999998</v>
      </c>
      <c r="E239" s="13">
        <v>1.0902360879283164</v>
      </c>
      <c r="F239" s="13">
        <f t="shared" si="23"/>
        <v>1.0261872799467291</v>
      </c>
      <c r="G239" s="13">
        <f t="shared" si="17"/>
        <v>279.49023608792828</v>
      </c>
      <c r="J239" s="10">
        <v>288.5</v>
      </c>
      <c r="K239" s="10">
        <v>330.95937489658911</v>
      </c>
      <c r="L239" s="10">
        <v>301.96969013411496</v>
      </c>
      <c r="M239" s="10">
        <v>2.2891024045646544</v>
      </c>
      <c r="N239" s="10">
        <v>1.9961242657257325</v>
      </c>
      <c r="R239" s="10">
        <v>288.39999999999998</v>
      </c>
      <c r="S239" s="13">
        <f>AVERAGE(K238:K$354)</f>
        <v>265.75651882306744</v>
      </c>
      <c r="T239" s="16">
        <f t="shared" si="18"/>
        <v>268.61614006385207</v>
      </c>
      <c r="U239" s="10">
        <v>288.39999999999998</v>
      </c>
      <c r="V239" s="13">
        <f>AVERAGE(L238:L$354)</f>
        <v>289.68910223154785</v>
      </c>
      <c r="W239" s="16">
        <f t="shared" si="19"/>
        <v>289.77102251810015</v>
      </c>
      <c r="X239" s="10">
        <v>288.39999999999998</v>
      </c>
      <c r="Y239" s="13">
        <f>AVERAGE(M238:M$354)</f>
        <v>2.0420607481373962</v>
      </c>
      <c r="Z239" s="16">
        <f t="shared" si="20"/>
        <v>2.0061792283668183</v>
      </c>
      <c r="AA239" s="10">
        <v>288.39999999999998</v>
      </c>
      <c r="AB239" s="13">
        <f>AVERAGE(N238:N$354)</f>
        <v>2.1395416881768607</v>
      </c>
      <c r="AC239" s="13">
        <f t="shared" si="21"/>
        <v>2.1049584547852191</v>
      </c>
    </row>
    <row r="240" spans="1:29" x14ac:dyDescent="0.25">
      <c r="A240" s="13">
        <v>278.5</v>
      </c>
      <c r="B240" s="13">
        <v>328.93609588920992</v>
      </c>
      <c r="C240" s="13">
        <v>309.62187275570182</v>
      </c>
      <c r="D240" s="13">
        <v>278.5</v>
      </c>
      <c r="E240" s="13">
        <v>1.0968734384814398</v>
      </c>
      <c r="F240" s="13">
        <f t="shared" si="23"/>
        <v>1.0317855411951604</v>
      </c>
      <c r="G240" s="13">
        <f t="shared" si="17"/>
        <v>279.59687343848145</v>
      </c>
      <c r="J240" s="10">
        <v>288.60000000000002</v>
      </c>
      <c r="K240" s="10">
        <v>328.78233693860597</v>
      </c>
      <c r="L240" s="10">
        <v>301.80632658851067</v>
      </c>
      <c r="M240" s="10">
        <v>2.2997237067768075</v>
      </c>
      <c r="N240" s="10">
        <v>2.0118119707277624</v>
      </c>
      <c r="R240" s="10">
        <v>288.5</v>
      </c>
      <c r="S240" s="13">
        <f>AVERAGE(K239:K$354)</f>
        <v>265.17652410655501</v>
      </c>
      <c r="T240" s="16">
        <f t="shared" si="18"/>
        <v>268.21142995357513</v>
      </c>
      <c r="U240" s="10">
        <v>288.5</v>
      </c>
      <c r="V240" s="13">
        <f>AVERAGE(L239:L$354)</f>
        <v>289.58184103060006</v>
      </c>
      <c r="W240" s="16">
        <f t="shared" si="19"/>
        <v>289.66722260412507</v>
      </c>
      <c r="X240" s="10">
        <v>288.5</v>
      </c>
      <c r="Y240" s="13">
        <f>AVERAGE(M239:M$354)</f>
        <v>2.0400282794663838</v>
      </c>
      <c r="Z240" s="16">
        <f t="shared" si="20"/>
        <v>2.0049235501210205</v>
      </c>
      <c r="AA240" s="10">
        <v>288.5</v>
      </c>
      <c r="AB240" s="13">
        <f>AVERAGE(N239:N$354)</f>
        <v>2.1409118281692572</v>
      </c>
      <c r="AC240" s="13">
        <f t="shared" si="21"/>
        <v>2.1055746909380559</v>
      </c>
    </row>
    <row r="241" spans="1:29" x14ac:dyDescent="0.25">
      <c r="A241" s="13">
        <v>278.60000000000002</v>
      </c>
      <c r="B241" s="13">
        <v>329.14733763089004</v>
      </c>
      <c r="C241" s="13">
        <v>309.62731864278766</v>
      </c>
      <c r="D241" s="13">
        <v>278.60000000000002</v>
      </c>
      <c r="E241" s="13">
        <v>1.1035848667262118</v>
      </c>
      <c r="F241" s="13">
        <f t="shared" si="23"/>
        <v>1.0374380235398148</v>
      </c>
      <c r="G241" s="13">
        <f t="shared" si="17"/>
        <v>279.70358486672626</v>
      </c>
      <c r="J241" s="10">
        <v>288.7</v>
      </c>
      <c r="K241" s="10">
        <v>326.51437368273707</v>
      </c>
      <c r="L241" s="10">
        <v>301.64131735490156</v>
      </c>
      <c r="M241" s="10">
        <v>2.3096620540909023</v>
      </c>
      <c r="N241" s="10">
        <v>2.0276623374499314</v>
      </c>
      <c r="R241" s="10">
        <v>288.60000000000002</v>
      </c>
      <c r="S241" s="13">
        <f>AVERAGE(K240:K$354)</f>
        <v>264.60449931707649</v>
      </c>
      <c r="T241" s="16">
        <f t="shared" si="18"/>
        <v>267.80709582939744</v>
      </c>
      <c r="U241" s="10">
        <v>288.60000000000002</v>
      </c>
      <c r="V241" s="13">
        <f>AVERAGE(L240:L$354)</f>
        <v>289.47412060361302</v>
      </c>
      <c r="W241" s="16">
        <f t="shared" si="19"/>
        <v>289.56294017153982</v>
      </c>
      <c r="X241" s="10">
        <v>288.60000000000002</v>
      </c>
      <c r="Y241" s="13">
        <f>AVERAGE(M240:M$354)</f>
        <v>2.0378624175090074</v>
      </c>
      <c r="Z241" s="16">
        <f t="shared" si="20"/>
        <v>2.0036083517625229</v>
      </c>
      <c r="AA241" s="10">
        <v>288.60000000000002</v>
      </c>
      <c r="AB241" s="13">
        <f>AVERAGE(N240:N$354)</f>
        <v>2.1421708504513748</v>
      </c>
      <c r="AC241" s="13">
        <f t="shared" si="21"/>
        <v>2.1061297267549435</v>
      </c>
    </row>
    <row r="242" spans="1:29" x14ac:dyDescent="0.25">
      <c r="A242" s="13">
        <v>278.7</v>
      </c>
      <c r="B242" s="13">
        <v>329.35975092669247</v>
      </c>
      <c r="C242" s="13">
        <v>309.63128569130254</v>
      </c>
      <c r="D242" s="13">
        <v>278.7</v>
      </c>
      <c r="E242" s="13">
        <v>1.1103713818411458</v>
      </c>
      <c r="F242" s="13">
        <f t="shared" si="23"/>
        <v>1.0431452796789695</v>
      </c>
      <c r="G242" s="13">
        <f t="shared" si="17"/>
        <v>279.81037138184115</v>
      </c>
      <c r="J242" s="10">
        <v>288.8</v>
      </c>
      <c r="K242" s="10">
        <v>324.16636257885261</v>
      </c>
      <c r="L242" s="10">
        <v>301.47466905358493</v>
      </c>
      <c r="M242" s="10">
        <v>2.3188921718702988</v>
      </c>
      <c r="N242" s="10">
        <v>2.0436664156734228</v>
      </c>
      <c r="R242" s="10">
        <v>288.7</v>
      </c>
      <c r="S242" s="13">
        <f>AVERAGE(K241:K$354)</f>
        <v>264.04153582916831</v>
      </c>
      <c r="T242" s="16">
        <f t="shared" si="18"/>
        <v>267.40322009660304</v>
      </c>
      <c r="U242" s="10">
        <v>288.7</v>
      </c>
      <c r="V242" s="13">
        <f>AVERAGE(L241:L$354)</f>
        <v>289.36594335813146</v>
      </c>
      <c r="W242" s="16">
        <f t="shared" si="19"/>
        <v>289.45817522034531</v>
      </c>
      <c r="X242" s="10">
        <v>288.7</v>
      </c>
      <c r="Y242" s="13">
        <f>AVERAGE(M241:M$354)</f>
        <v>2.0355653886557814</v>
      </c>
      <c r="Z242" s="16">
        <f t="shared" si="20"/>
        <v>2.0022336237962008</v>
      </c>
      <c r="AA242" s="10">
        <v>288.7</v>
      </c>
      <c r="AB242" s="13">
        <f>AVERAGE(N241:N$354)</f>
        <v>2.1433143493963192</v>
      </c>
      <c r="AC242" s="13">
        <f t="shared" si="21"/>
        <v>2.1066230212934443</v>
      </c>
    </row>
    <row r="243" spans="1:29" x14ac:dyDescent="0.25">
      <c r="A243" s="13">
        <v>278.8</v>
      </c>
      <c r="B243" s="13">
        <v>329.57338051780198</v>
      </c>
      <c r="C243" s="13">
        <v>309.63376565688492</v>
      </c>
      <c r="D243" s="13">
        <v>278.8</v>
      </c>
      <c r="E243" s="13">
        <v>1.1172340131853509</v>
      </c>
      <c r="F243" s="13">
        <f t="shared" si="23"/>
        <v>1.0489078690634586</v>
      </c>
      <c r="G243" s="13">
        <f t="shared" si="17"/>
        <v>279.91723401318535</v>
      </c>
      <c r="J243" s="10">
        <v>288.89999999999998</v>
      </c>
      <c r="K243" s="10">
        <v>321.75028956111743</v>
      </c>
      <c r="L243" s="10">
        <v>301.30638847392885</v>
      </c>
      <c r="M243" s="10">
        <v>2.3273928179726853</v>
      </c>
      <c r="N243" s="10">
        <v>2.0598120957058623</v>
      </c>
      <c r="R243" s="10">
        <v>288.8</v>
      </c>
      <c r="S243" s="13">
        <f>AVERAGE(K242:K$354)</f>
        <v>263.48867885701281</v>
      </c>
      <c r="T243" s="16">
        <f t="shared" si="18"/>
        <v>266.99988603591919</v>
      </c>
      <c r="U243" s="10">
        <v>288.8</v>
      </c>
      <c r="V243" s="13">
        <f>AVERAGE(L242:L$354)</f>
        <v>289.25731172984143</v>
      </c>
      <c r="W243" s="16">
        <f t="shared" si="19"/>
        <v>289.35292775053972</v>
      </c>
      <c r="X243" s="10">
        <v>288.8</v>
      </c>
      <c r="Y243" s="13">
        <f>AVERAGE(M242:M$354)</f>
        <v>2.0331397544483907</v>
      </c>
      <c r="Z243" s="16">
        <f t="shared" si="20"/>
        <v>2.0007993630933925</v>
      </c>
      <c r="AA243" s="10">
        <v>288.8</v>
      </c>
      <c r="AB243" s="13">
        <f>AVERAGE(N242:N$354)</f>
        <v>2.1443378185285882</v>
      </c>
      <c r="AC243" s="13">
        <f t="shared" si="21"/>
        <v>2.107054033610666</v>
      </c>
    </row>
    <row r="244" spans="1:29" x14ac:dyDescent="0.25">
      <c r="A244" s="13">
        <v>278.89999999999998</v>
      </c>
      <c r="B244" s="13">
        <v>329.78827292557702</v>
      </c>
      <c r="C244" s="13">
        <v>309.63475038334002</v>
      </c>
      <c r="D244" s="13">
        <v>278.89999999999998</v>
      </c>
      <c r="E244" s="13">
        <v>1.1241738109095321</v>
      </c>
      <c r="F244" s="13">
        <f t="shared" si="23"/>
        <v>1.0547263580644619</v>
      </c>
      <c r="G244" s="13">
        <f t="shared" si="17"/>
        <v>280.02417381090953</v>
      </c>
      <c r="J244" s="10">
        <v>289</v>
      </c>
      <c r="K244" s="10">
        <v>319.27902389475582</v>
      </c>
      <c r="L244" s="10">
        <v>301.13648257331147</v>
      </c>
      <c r="M244" s="10">
        <v>2.3351470453677998</v>
      </c>
      <c r="N244" s="10">
        <v>2.0760836727394136</v>
      </c>
      <c r="R244" s="10">
        <v>288.89999999999998</v>
      </c>
      <c r="S244" s="13">
        <f>AVERAGE(K243:K$354)</f>
        <v>262.94691382378215</v>
      </c>
      <c r="T244" s="16">
        <f t="shared" si="18"/>
        <v>266.59717780165374</v>
      </c>
      <c r="U244" s="10">
        <v>288.89999999999998</v>
      </c>
      <c r="V244" s="13">
        <f>AVERAGE(L243:L$354)</f>
        <v>289.14822818230795</v>
      </c>
      <c r="W244" s="16">
        <f t="shared" si="19"/>
        <v>289.2471977621251</v>
      </c>
      <c r="X244" s="10">
        <v>288.89999999999998</v>
      </c>
      <c r="Y244" s="13">
        <f>AVERAGE(M243:M$354)</f>
        <v>2.0305883935785523</v>
      </c>
      <c r="Z244" s="16">
        <f t="shared" si="20"/>
        <v>1.9993055726445164</v>
      </c>
      <c r="AA244" s="10">
        <v>288.89999999999998</v>
      </c>
      <c r="AB244" s="13">
        <f>AVERAGE(N243:N$354)</f>
        <v>2.1452366703397949</v>
      </c>
      <c r="AC244" s="13">
        <f t="shared" si="21"/>
        <v>2.107422222760988</v>
      </c>
    </row>
    <row r="245" spans="1:29" x14ac:dyDescent="0.25">
      <c r="A245" s="13">
        <v>279</v>
      </c>
      <c r="B245" s="13">
        <v>330.00447649029832</v>
      </c>
      <c r="C245" s="13">
        <v>309.63423180426935</v>
      </c>
      <c r="D245" s="13">
        <v>279</v>
      </c>
      <c r="E245" s="13">
        <v>1.131191846580347</v>
      </c>
      <c r="F245" s="13">
        <f t="shared" si="23"/>
        <v>1.0606013201434692</v>
      </c>
      <c r="G245" s="13">
        <f t="shared" si="17"/>
        <v>280.13119184658035</v>
      </c>
      <c r="J245" s="10">
        <v>289.10000000000002</v>
      </c>
      <c r="K245" s="10">
        <v>316.76606396876406</v>
      </c>
      <c r="L245" s="10">
        <v>300.96495847600693</v>
      </c>
      <c r="M245" s="10">
        <v>2.3421423785519435</v>
      </c>
      <c r="N245" s="10">
        <v>2.09246142974634</v>
      </c>
      <c r="R245" s="10">
        <v>289</v>
      </c>
      <c r="S245" s="13">
        <f>AVERAGE(K244:K$354)</f>
        <v>262.41715368200425</v>
      </c>
      <c r="T245" s="16">
        <f t="shared" si="18"/>
        <v>266.19518042169511</v>
      </c>
      <c r="U245" s="10">
        <v>289</v>
      </c>
      <c r="V245" s="13">
        <f>AVERAGE(L244:L$354)</f>
        <v>289.03869520670776</v>
      </c>
      <c r="W245" s="16">
        <f t="shared" si="19"/>
        <v>289.14098525509962</v>
      </c>
      <c r="X245" s="10">
        <v>289</v>
      </c>
      <c r="Y245" s="13">
        <f>AVERAGE(M244:M$354)</f>
        <v>2.027914479845272</v>
      </c>
      <c r="Z245" s="16">
        <f t="shared" si="20"/>
        <v>1.9977522618428338</v>
      </c>
      <c r="AA245" s="10">
        <v>289</v>
      </c>
      <c r="AB245" s="13">
        <f>AVERAGE(N244:N$354)</f>
        <v>2.1460062611022628</v>
      </c>
      <c r="AC245" s="13">
        <f t="shared" si="21"/>
        <v>2.1077270478010632</v>
      </c>
    </row>
    <row r="246" spans="1:29" x14ac:dyDescent="0.25">
      <c r="A246" s="13">
        <v>279.10000000000002</v>
      </c>
      <c r="B246" s="13">
        <v>330.22204140823015</v>
      </c>
      <c r="C246" s="13">
        <v>309.63220194468738</v>
      </c>
      <c r="D246" s="13">
        <v>279.10000000000002</v>
      </c>
      <c r="E246" s="13">
        <v>1.1382892138176877</v>
      </c>
      <c r="F246" s="13">
        <f t="shared" si="23"/>
        <v>1.0665333360241027</v>
      </c>
      <c r="G246" s="13">
        <f t="shared" si="17"/>
        <v>280.23828921381772</v>
      </c>
      <c r="J246" s="10">
        <v>289.2</v>
      </c>
      <c r="K246" s="10">
        <v>314.22526453880317</v>
      </c>
      <c r="L246" s="10">
        <v>300.79182347201908</v>
      </c>
      <c r="M246" s="10">
        <v>2.3483708991561585</v>
      </c>
      <c r="N246" s="10">
        <v>2.1089212604626191</v>
      </c>
      <c r="R246" s="10">
        <v>289.10000000000002</v>
      </c>
      <c r="S246" s="13">
        <f>AVERAGE(K245:K$354)</f>
        <v>261.90022758916109</v>
      </c>
      <c r="T246" s="16">
        <f t="shared" si="18"/>
        <v>265.79397979564965</v>
      </c>
      <c r="U246" s="10">
        <v>289.10000000000002</v>
      </c>
      <c r="V246" s="13">
        <f>AVERAGE(L245:L$354)</f>
        <v>288.92871532155681</v>
      </c>
      <c r="W246" s="16">
        <f t="shared" si="19"/>
        <v>289.03429022946489</v>
      </c>
      <c r="X246" s="10">
        <v>289.10000000000002</v>
      </c>
      <c r="Y246" s="13">
        <f>AVERAGE(M245:M$354)</f>
        <v>2.0251214565223399</v>
      </c>
      <c r="Z246" s="16">
        <f t="shared" si="20"/>
        <v>1.9961394462225144</v>
      </c>
      <c r="AA246" s="10">
        <v>289.10000000000002</v>
      </c>
      <c r="AB246" s="13">
        <f>AVERAGE(N245:N$354)</f>
        <v>2.1466419209964704</v>
      </c>
      <c r="AC246" s="13">
        <f t="shared" si="21"/>
        <v>2.1079679677861805</v>
      </c>
    </row>
    <row r="247" spans="1:29" x14ac:dyDescent="0.25">
      <c r="A247" s="13">
        <v>279.2</v>
      </c>
      <c r="B247" s="13">
        <v>330.4410197666279</v>
      </c>
      <c r="C247" s="13">
        <v>309.62865292262575</v>
      </c>
      <c r="D247" s="13">
        <v>279.2</v>
      </c>
      <c r="E247" s="13">
        <v>1.1454670289441922</v>
      </c>
      <c r="F247" s="13">
        <f t="shared" si="23"/>
        <v>1.0725229938656078</v>
      </c>
      <c r="G247" s="13">
        <f t="shared" si="17"/>
        <v>280.3454670289442</v>
      </c>
      <c r="J247" s="10">
        <v>289.3</v>
      </c>
      <c r="K247" s="10">
        <v>311.67055693921588</v>
      </c>
      <c r="L247" s="10">
        <v>300.61708501586293</v>
      </c>
      <c r="M247" s="10">
        <v>2.3538292399713217</v>
      </c>
      <c r="N247" s="10">
        <v>2.1254343565148179</v>
      </c>
      <c r="R247" s="10">
        <v>289.2</v>
      </c>
      <c r="S247" s="13">
        <f>AVERAGE(K246:K$354)</f>
        <v>261.39687129210051</v>
      </c>
      <c r="T247" s="16">
        <f t="shared" si="18"/>
        <v>265.39366271160543</v>
      </c>
      <c r="U247" s="10">
        <v>289.2</v>
      </c>
      <c r="V247" s="13">
        <f>AVERAGE(L246:L$354)</f>
        <v>288.81829107243345</v>
      </c>
      <c r="W247" s="16">
        <f t="shared" si="19"/>
        <v>288.92711268521953</v>
      </c>
      <c r="X247" s="10">
        <v>289.2</v>
      </c>
      <c r="Y247" s="13">
        <f>AVERAGE(M246:M$354)</f>
        <v>2.0222130076963802</v>
      </c>
      <c r="Z247" s="16">
        <f t="shared" si="20"/>
        <v>1.9944671476187068</v>
      </c>
      <c r="AA247" s="10">
        <v>289.2</v>
      </c>
      <c r="AB247" s="13">
        <f>AVERAGE(N246:N$354)</f>
        <v>2.1471389897235356</v>
      </c>
      <c r="AC247" s="13">
        <f t="shared" si="21"/>
        <v>2.1081444417743569</v>
      </c>
    </row>
    <row r="248" spans="1:29" x14ac:dyDescent="0.25">
      <c r="A248" s="13">
        <v>279.3</v>
      </c>
      <c r="B248" s="13">
        <v>330.66146557628247</v>
      </c>
      <c r="C248" s="13">
        <v>309.62357695072529</v>
      </c>
      <c r="D248" s="13">
        <v>279.3</v>
      </c>
      <c r="E248" s="13">
        <v>1.1527264316461767</v>
      </c>
      <c r="F248" s="13">
        <f t="shared" si="23"/>
        <v>1.0785708894376809</v>
      </c>
      <c r="G248" s="13">
        <f t="shared" si="17"/>
        <v>280.45272643164617</v>
      </c>
      <c r="J248" s="10">
        <v>289.39999999999998</v>
      </c>
      <c r="K248" s="10">
        <v>309.11567397168182</v>
      </c>
      <c r="L248" s="10">
        <v>300.44075072529597</v>
      </c>
      <c r="M248" s="10">
        <v>2.3585184903858583</v>
      </c>
      <c r="N248" s="10">
        <v>2.1419669841332838</v>
      </c>
      <c r="R248" s="10">
        <v>289.3</v>
      </c>
      <c r="S248" s="13">
        <f>AVERAGE(K247:K$354)</f>
        <v>260.90771950277917</v>
      </c>
      <c r="T248" s="16">
        <f t="shared" si="18"/>
        <v>264.99431681632996</v>
      </c>
      <c r="U248" s="10">
        <v>289.3</v>
      </c>
      <c r="V248" s="13">
        <f>AVERAGE(L247:L$354)</f>
        <v>288.70742503169652</v>
      </c>
      <c r="W248" s="16">
        <f t="shared" si="19"/>
        <v>288.81945262236491</v>
      </c>
      <c r="X248" s="10">
        <v>289.3</v>
      </c>
      <c r="Y248" s="13">
        <f>AVERAGE(M247:M$354)</f>
        <v>2.019193027219901</v>
      </c>
      <c r="Z248" s="16">
        <f t="shared" si="20"/>
        <v>1.9927353941748152</v>
      </c>
      <c r="AA248" s="10">
        <v>289.3</v>
      </c>
      <c r="AB248" s="13">
        <f>AVERAGE(N247:N$354)</f>
        <v>2.1474928575870629</v>
      </c>
      <c r="AC248" s="13">
        <f t="shared" si="21"/>
        <v>2.1082559288208813</v>
      </c>
    </row>
    <row r="249" spans="1:29" x14ac:dyDescent="0.25">
      <c r="A249" s="13">
        <v>279.39999999999998</v>
      </c>
      <c r="B249" s="13">
        <v>330.88343480114003</v>
      </c>
      <c r="C249" s="13">
        <v>309.61696633781645</v>
      </c>
      <c r="D249" s="13">
        <v>279.39999999999998</v>
      </c>
      <c r="E249" s="13">
        <v>1.1600685856450625</v>
      </c>
      <c r="F249" s="13">
        <f t="shared" si="23"/>
        <v>1.0846776262963116</v>
      </c>
      <c r="G249" s="13">
        <f t="shared" si="17"/>
        <v>280.56006858564501</v>
      </c>
      <c r="J249" s="10">
        <v>289.5</v>
      </c>
      <c r="K249" s="10">
        <v>306.57389054155317</v>
      </c>
      <c r="L249" s="10">
        <v>300.26282837999855</v>
      </c>
      <c r="M249" s="10">
        <v>2.3624440196913752</v>
      </c>
      <c r="N249" s="10">
        <v>2.1584803757708158</v>
      </c>
      <c r="R249" s="10">
        <v>289.39999999999998</v>
      </c>
      <c r="S249" s="13">
        <f>AVERAGE(K248:K$354)</f>
        <v>260.43330046131717</v>
      </c>
      <c r="T249" s="16">
        <f t="shared" si="18"/>
        <v>264.59603063762188</v>
      </c>
      <c r="U249" s="10">
        <v>289.39999999999998</v>
      </c>
      <c r="V249" s="13">
        <f>AVERAGE(L248:L$354)</f>
        <v>288.59611979819971</v>
      </c>
      <c r="W249" s="16">
        <f t="shared" si="19"/>
        <v>288.71131004090012</v>
      </c>
      <c r="X249" s="10">
        <v>289.39999999999998</v>
      </c>
      <c r="Y249" s="13">
        <f>AVERAGE(M248:M$354)</f>
        <v>2.0160655859792338</v>
      </c>
      <c r="Z249" s="16">
        <f t="shared" si="20"/>
        <v>1.9909442201751517</v>
      </c>
      <c r="AA249" s="10">
        <v>289.39999999999998</v>
      </c>
      <c r="AB249" s="13">
        <f>AVERAGE(N248:N$354)</f>
        <v>2.1476990118026911</v>
      </c>
      <c r="AC249" s="13">
        <f t="shared" si="21"/>
        <v>2.1083018879814972</v>
      </c>
    </row>
    <row r="250" spans="1:29" x14ac:dyDescent="0.25">
      <c r="A250" s="13">
        <v>279.5</v>
      </c>
      <c r="B250" s="13">
        <v>331.1069853844819</v>
      </c>
      <c r="C250" s="13">
        <v>309.60881349048856</v>
      </c>
      <c r="D250" s="13">
        <v>279.5</v>
      </c>
      <c r="E250" s="13">
        <v>1.1674946793781864</v>
      </c>
      <c r="F250" s="13">
        <f t="shared" si="23"/>
        <v>1.0908438159603211</v>
      </c>
      <c r="G250" s="13">
        <f t="shared" si="17"/>
        <v>280.66749467937819</v>
      </c>
      <c r="J250" s="10">
        <v>289.60000000000002</v>
      </c>
      <c r="K250" s="10">
        <v>304.0577897396069</v>
      </c>
      <c r="L250" s="10">
        <v>300.08332592020599</v>
      </c>
      <c r="M250" s="10">
        <v>2.3656152276377833</v>
      </c>
      <c r="N250" s="10">
        <v>2.1749307599762666</v>
      </c>
      <c r="R250" s="10">
        <v>289.5</v>
      </c>
      <c r="S250" s="13">
        <f>AVERAGE(K249:K$354)</f>
        <v>259.97403278669105</v>
      </c>
      <c r="T250" s="16">
        <f t="shared" si="18"/>
        <v>264.19889358617365</v>
      </c>
      <c r="U250" s="10">
        <v>289.5</v>
      </c>
      <c r="V250" s="13">
        <f>AVERAGE(L249:L$354)</f>
        <v>288.48437799700065</v>
      </c>
      <c r="W250" s="16">
        <f t="shared" si="19"/>
        <v>288.6026849408247</v>
      </c>
      <c r="X250" s="10">
        <v>289.5</v>
      </c>
      <c r="Y250" s="13">
        <f>AVERAGE(M249:M$354)</f>
        <v>2.0128348982018127</v>
      </c>
      <c r="Z250" s="16">
        <f t="shared" si="20"/>
        <v>1.9890936663068715</v>
      </c>
      <c r="AA250" s="10">
        <v>289.5</v>
      </c>
      <c r="AB250" s="13">
        <f>AVERAGE(N249:N$354)</f>
        <v>2.1477530875354214</v>
      </c>
      <c r="AC250" s="13">
        <f t="shared" si="21"/>
        <v>2.1082817783124028</v>
      </c>
    </row>
    <row r="251" spans="1:29" x14ac:dyDescent="0.25">
      <c r="A251" s="13">
        <v>279.60000000000002</v>
      </c>
      <c r="B251" s="13">
        <v>331.33217727108786</v>
      </c>
      <c r="C251" s="13">
        <v>309.59911091464778</v>
      </c>
      <c r="D251" s="13">
        <v>279.60000000000002</v>
      </c>
      <c r="E251" s="13">
        <v>1.1750059266875896</v>
      </c>
      <c r="F251" s="13">
        <f t="shared" si="23"/>
        <v>1.0970700780881801</v>
      </c>
      <c r="G251" s="13">
        <f t="shared" si="17"/>
        <v>280.77500592668764</v>
      </c>
      <c r="J251" s="10">
        <v>289.7</v>
      </c>
      <c r="K251" s="10">
        <v>301.57906211694967</v>
      </c>
      <c r="L251" s="10">
        <v>299.90225144529205</v>
      </c>
      <c r="M251" s="10">
        <v>2.3680452338526488</v>
      </c>
      <c r="N251" s="10">
        <v>2.1912695488764333</v>
      </c>
      <c r="R251" s="10">
        <v>289.60000000000002</v>
      </c>
      <c r="S251" s="13">
        <f>AVERAGE(K250:K$354)</f>
        <v>259.53022461759718</v>
      </c>
      <c r="T251" s="16">
        <f t="shared" si="18"/>
        <v>263.80299593508244</v>
      </c>
      <c r="U251" s="10">
        <v>289.60000000000002</v>
      </c>
      <c r="V251" s="13">
        <f>AVERAGE(L250:L$354)</f>
        <v>288.37220227906732</v>
      </c>
      <c r="W251" s="16">
        <f t="shared" si="19"/>
        <v>288.4935773221398</v>
      </c>
      <c r="X251" s="10">
        <v>289.60000000000002</v>
      </c>
      <c r="Y251" s="13">
        <f>AVERAGE(M250:M$354)</f>
        <v>2.0095052875209598</v>
      </c>
      <c r="Z251" s="16">
        <f t="shared" si="20"/>
        <v>1.9871837793471059</v>
      </c>
      <c r="AA251" s="10">
        <v>289.60000000000002</v>
      </c>
      <c r="AB251" s="13">
        <f>AVERAGE(N250:N$354)</f>
        <v>2.14765092288556</v>
      </c>
      <c r="AC251" s="13">
        <f t="shared" si="21"/>
        <v>2.1081950588725249</v>
      </c>
    </row>
    <row r="252" spans="1:29" x14ac:dyDescent="0.25">
      <c r="A252" s="13">
        <v>279.7</v>
      </c>
      <c r="B252" s="13">
        <v>331.559072424737</v>
      </c>
      <c r="C252" s="13">
        <v>309.58785121706489</v>
      </c>
      <c r="D252" s="13">
        <v>279.7</v>
      </c>
      <c r="E252" s="13">
        <v>1.1826035675153554</v>
      </c>
      <c r="F252" s="13">
        <f t="shared" si="23"/>
        <v>1.1033570406547581</v>
      </c>
      <c r="G252" s="13">
        <f t="shared" si="17"/>
        <v>280.88260356751533</v>
      </c>
      <c r="J252" s="10">
        <v>289.8</v>
      </c>
      <c r="K252" s="10">
        <v>299.1483435815457</v>
      </c>
      <c r="L252" s="10">
        <v>299.71961321230617</v>
      </c>
      <c r="M252" s="10">
        <v>2.3697505191900219</v>
      </c>
      <c r="N252" s="10">
        <v>2.2074436965581112</v>
      </c>
      <c r="R252" s="10">
        <v>289.7</v>
      </c>
      <c r="S252" s="13">
        <f>AVERAGE(K251:K$354)</f>
        <v>259.10207495296243</v>
      </c>
      <c r="T252" s="16">
        <f t="shared" si="18"/>
        <v>263.40842883661389</v>
      </c>
      <c r="U252" s="10">
        <v>289.7</v>
      </c>
      <c r="V252" s="13">
        <f>AVERAGE(L251:L$354)</f>
        <v>288.25959532097943</v>
      </c>
      <c r="W252" s="16">
        <f t="shared" si="19"/>
        <v>288.38398718484473</v>
      </c>
      <c r="X252" s="10">
        <v>289.7</v>
      </c>
      <c r="Y252" s="13">
        <f>AVERAGE(M251:M$354)</f>
        <v>2.0060811534813747</v>
      </c>
      <c r="Z252" s="16">
        <f t="shared" si="20"/>
        <v>1.9852146124976571</v>
      </c>
      <c r="AA252" s="10">
        <v>289.7</v>
      </c>
      <c r="AB252" s="13">
        <f>AVERAGE(N251:N$354)</f>
        <v>2.1473886167596876</v>
      </c>
      <c r="AC252" s="13">
        <f t="shared" si="21"/>
        <v>2.1080411887126047</v>
      </c>
    </row>
    <row r="253" spans="1:29" x14ac:dyDescent="0.25">
      <c r="A253" s="13">
        <v>279.8</v>
      </c>
      <c r="B253" s="13">
        <v>331.78773484032519</v>
      </c>
      <c r="C253" s="13">
        <v>309.57502710691267</v>
      </c>
      <c r="D253" s="13">
        <v>279.8</v>
      </c>
      <c r="E253" s="13">
        <v>1.1902888686036113</v>
      </c>
      <c r="F253" s="13">
        <f t="shared" si="23"/>
        <v>1.109705340127495</v>
      </c>
      <c r="G253" s="13">
        <f t="shared" si="17"/>
        <v>280.99028886860361</v>
      </c>
      <c r="J253" s="10">
        <v>289.89999999999998</v>
      </c>
      <c r="K253" s="10">
        <v>296.77509488170182</v>
      </c>
      <c r="L253" s="10">
        <v>299.53541963446452</v>
      </c>
      <c r="M253" s="10">
        <v>2.3707505327246432</v>
      </c>
      <c r="N253" s="10">
        <v>2.2233962337146482</v>
      </c>
      <c r="R253" s="10">
        <v>289.8</v>
      </c>
      <c r="S253" s="13">
        <f>AVERAGE(K252:K$354)</f>
        <v>258.68967701933144</v>
      </c>
      <c r="T253" s="16">
        <f t="shared" si="18"/>
        <v>263.01528431940824</v>
      </c>
      <c r="U253" s="10">
        <v>289.8</v>
      </c>
      <c r="V253" s="13">
        <f>AVERAGE(L252:L$354)</f>
        <v>288.14655982462688</v>
      </c>
      <c r="W253" s="16">
        <f t="shared" si="19"/>
        <v>288.27391452893971</v>
      </c>
      <c r="X253" s="10">
        <v>289.8</v>
      </c>
      <c r="Y253" s="13">
        <f>AVERAGE(M252:M$354)</f>
        <v>2.0025669391088381</v>
      </c>
      <c r="Z253" s="16">
        <f t="shared" si="20"/>
        <v>1.9831862250721315</v>
      </c>
      <c r="AA253" s="10">
        <v>289.8</v>
      </c>
      <c r="AB253" s="13">
        <f>AVERAGE(N252:N$354)</f>
        <v>2.1469625882925354</v>
      </c>
      <c r="AC253" s="13">
        <f t="shared" si="21"/>
        <v>2.1078196268947522</v>
      </c>
    </row>
    <row r="254" spans="1:29" x14ac:dyDescent="0.25">
      <c r="A254" s="13">
        <v>279.89999999999998</v>
      </c>
      <c r="B254" s="13">
        <v>332.01823054979297</v>
      </c>
      <c r="C254" s="13">
        <v>309.56063139729326</v>
      </c>
      <c r="D254" s="13">
        <v>279.89999999999998</v>
      </c>
      <c r="E254" s="13">
        <v>1.1980631241971673</v>
      </c>
      <c r="F254" s="13">
        <f t="shared" si="23"/>
        <v>1.1161156216414392</v>
      </c>
      <c r="G254" s="13">
        <f t="shared" si="17"/>
        <v>281.09806312419715</v>
      </c>
      <c r="J254" s="10">
        <v>290</v>
      </c>
      <c r="K254" s="10">
        <v>294.46752324954008</v>
      </c>
      <c r="L254" s="10">
        <v>299.3496792795969</v>
      </c>
      <c r="M254" s="10">
        <v>2.3710672780079172</v>
      </c>
      <c r="N254" s="10">
        <v>2.2390669745810623</v>
      </c>
      <c r="R254" s="10">
        <v>289.89999999999998</v>
      </c>
      <c r="S254" s="13">
        <f>AVERAGE(K253:K$354)</f>
        <v>258.29302342558424</v>
      </c>
      <c r="T254" s="16">
        <f t="shared" si="18"/>
        <v>262.6236552875489</v>
      </c>
      <c r="U254" s="10">
        <v>289.89999999999998</v>
      </c>
      <c r="V254" s="13">
        <f>AVERAGE(L253:L$354)</f>
        <v>288.03309851690454</v>
      </c>
      <c r="W254" s="16">
        <f t="shared" si="19"/>
        <v>288.16335935442498</v>
      </c>
      <c r="X254" s="10">
        <v>289.89999999999998</v>
      </c>
      <c r="Y254" s="13">
        <f>AVERAGE(M253:M$354)</f>
        <v>1.9989671000884348</v>
      </c>
      <c r="Z254" s="16">
        <f t="shared" si="20"/>
        <v>1.9810986827505985</v>
      </c>
      <c r="AA254" s="10">
        <v>289.89999999999998</v>
      </c>
      <c r="AB254" s="13">
        <f>AVERAGE(N253:N$354)</f>
        <v>2.1463696362507161</v>
      </c>
      <c r="AC254" s="13">
        <f t="shared" si="21"/>
        <v>2.1075298324715277</v>
      </c>
    </row>
    <row r="255" spans="1:29" x14ac:dyDescent="0.25">
      <c r="A255" s="13">
        <v>280</v>
      </c>
      <c r="B255" s="13">
        <v>332.25062762096519</v>
      </c>
      <c r="C255" s="13">
        <v>309.54465700675644</v>
      </c>
      <c r="D255" s="13">
        <v>280</v>
      </c>
      <c r="E255" s="13">
        <v>1.205927656746441</v>
      </c>
      <c r="F255" s="13">
        <f t="shared" si="23"/>
        <v>1.1225885391728645</v>
      </c>
      <c r="G255" s="13">
        <f t="shared" si="17"/>
        <v>281.20592765674644</v>
      </c>
      <c r="J255" s="10">
        <v>290.10000000000002</v>
      </c>
      <c r="K255" s="10">
        <v>292.23254463647453</v>
      </c>
      <c r="L255" s="10">
        <v>299.16240086855032</v>
      </c>
      <c r="M255" s="10">
        <v>2.3707248914524137</v>
      </c>
      <c r="N255" s="10">
        <v>2.2543933820385136</v>
      </c>
      <c r="R255" s="10">
        <v>290</v>
      </c>
      <c r="S255" s="13">
        <f>AVERAGE(K254:K$354)</f>
        <v>257.91201281710789</v>
      </c>
      <c r="T255" s="16">
        <f t="shared" si="18"/>
        <v>262.23363552056253</v>
      </c>
      <c r="U255" s="10">
        <v>290</v>
      </c>
      <c r="V255" s="13">
        <f>AVERAGE(L254:L$354)</f>
        <v>287.91921414940396</v>
      </c>
      <c r="W255" s="16">
        <f t="shared" si="19"/>
        <v>288.05232166129986</v>
      </c>
      <c r="X255" s="10">
        <v>290</v>
      </c>
      <c r="Y255" s="13">
        <f>AVERAGE(M254:M$354)</f>
        <v>1.9952860760029276</v>
      </c>
      <c r="Z255" s="16">
        <f t="shared" si="20"/>
        <v>1.9789520573976915</v>
      </c>
      <c r="AA255" s="10">
        <v>290</v>
      </c>
      <c r="AB255" s="13">
        <f>AVERAGE(N254:N$354)</f>
        <v>2.1456069966718654</v>
      </c>
      <c r="AC255" s="13">
        <f t="shared" si="21"/>
        <v>2.1071712645009484</v>
      </c>
    </row>
    <row r="256" spans="1:29" x14ac:dyDescent="0.25">
      <c r="A256" s="13">
        <v>280.10000000000002</v>
      </c>
      <c r="B256" s="13">
        <v>332.4849961482974</v>
      </c>
      <c r="C256" s="13">
        <v>309.52709696080871</v>
      </c>
      <c r="D256" s="13">
        <v>280.10000000000002</v>
      </c>
      <c r="E256" s="13">
        <v>1.2138838176078901</v>
      </c>
      <c r="F256" s="13">
        <f t="shared" si="23"/>
        <v>1.1291247557105901</v>
      </c>
      <c r="G256" s="13">
        <f t="shared" si="17"/>
        <v>281.31388381760792</v>
      </c>
      <c r="J256" s="10">
        <v>290.2</v>
      </c>
      <c r="K256" s="10">
        <v>290.07578321373256</v>
      </c>
      <c r="L256" s="10">
        <v>298.97359327355133</v>
      </c>
      <c r="M256" s="10">
        <v>2.3697492244486167</v>
      </c>
      <c r="N256" s="10">
        <v>2.2693115666929815</v>
      </c>
      <c r="R256" s="10">
        <v>290.10000000000002</v>
      </c>
      <c r="S256" s="13">
        <f>AVERAGE(K255:K$354)</f>
        <v>257.54645771278354</v>
      </c>
      <c r="T256" s="16">
        <f t="shared" si="18"/>
        <v>261.84531966410577</v>
      </c>
      <c r="U256" s="10">
        <v>290.10000000000002</v>
      </c>
      <c r="V256" s="13">
        <f>AVERAGE(L255:L$354)</f>
        <v>287.80490949810206</v>
      </c>
      <c r="W256" s="16">
        <f t="shared" si="19"/>
        <v>287.94080144956501</v>
      </c>
      <c r="X256" s="10">
        <v>290.10000000000002</v>
      </c>
      <c r="Y256" s="13">
        <f>AVERAGE(M255:M$354)</f>
        <v>1.991528263982878</v>
      </c>
      <c r="Z256" s="16">
        <f t="shared" si="20"/>
        <v>1.976746427200851</v>
      </c>
      <c r="AA256" s="10">
        <v>290.10000000000002</v>
      </c>
      <c r="AB256" s="13">
        <f>AVERAGE(N255:N$354)</f>
        <v>2.1446723968927732</v>
      </c>
      <c r="AC256" s="13">
        <f t="shared" si="21"/>
        <v>2.1067433820373935</v>
      </c>
    </row>
    <row r="257" spans="1:29" x14ac:dyDescent="0.25">
      <c r="A257" s="13">
        <v>280.2</v>
      </c>
      <c r="B257" s="13">
        <v>332.72140823441049</v>
      </c>
      <c r="C257" s="13">
        <v>309.50794439341314</v>
      </c>
      <c r="D257" s="13">
        <v>280.2</v>
      </c>
      <c r="E257" s="13">
        <v>1.2219329877388785</v>
      </c>
      <c r="F257" s="13">
        <f t="shared" si="23"/>
        <v>1.1357249434246164</v>
      </c>
      <c r="G257" s="13">
        <f t="shared" si="17"/>
        <v>281.42193298773884</v>
      </c>
      <c r="J257" s="10">
        <v>290.3</v>
      </c>
      <c r="K257" s="10">
        <v>288.00160350866435</v>
      </c>
      <c r="L257" s="10">
        <v>298.78326551652754</v>
      </c>
      <c r="M257" s="10">
        <v>2.3681674391929701</v>
      </c>
      <c r="N257" s="10">
        <v>2.2837573865723777</v>
      </c>
      <c r="R257" s="10">
        <v>290.2</v>
      </c>
      <c r="S257" s="13">
        <f>AVERAGE(K256:K$354)</f>
        <v>257.19609319840276</v>
      </c>
      <c r="T257" s="16">
        <f t="shared" si="18"/>
        <v>261.45880325138569</v>
      </c>
      <c r="U257" s="10">
        <v>290.2</v>
      </c>
      <c r="V257" s="13">
        <f>AVERAGE(L256:L$354)</f>
        <v>287.69018736304702</v>
      </c>
      <c r="W257" s="16">
        <f t="shared" si="19"/>
        <v>287.82879871921978</v>
      </c>
      <c r="X257" s="10">
        <v>290.2</v>
      </c>
      <c r="Y257" s="13">
        <f>AVERAGE(M256:M$354)</f>
        <v>1.9876979950185394</v>
      </c>
      <c r="Z257" s="16">
        <f t="shared" si="20"/>
        <v>1.9744818765466334</v>
      </c>
      <c r="AA257" s="10">
        <v>290.2</v>
      </c>
      <c r="AB257" s="13">
        <f>AVERAGE(N256:N$354)</f>
        <v>2.1435641041135232</v>
      </c>
      <c r="AC257" s="13">
        <f t="shared" si="21"/>
        <v>2.1062456441388804</v>
      </c>
    </row>
    <row r="258" spans="1:29" x14ac:dyDescent="0.25">
      <c r="A258" s="13">
        <v>280.3</v>
      </c>
      <c r="B258" s="13">
        <v>332.95993796116466</v>
      </c>
      <c r="C258" s="13">
        <v>309.48719254848129</v>
      </c>
      <c r="D258" s="13">
        <v>280.3</v>
      </c>
      <c r="E258" s="13">
        <v>1.2300765783834617</v>
      </c>
      <c r="F258" s="13">
        <f t="shared" si="23"/>
        <v>1.1423897838313719</v>
      </c>
      <c r="G258" s="13">
        <f t="shared" si="17"/>
        <v>281.5300765783835</v>
      </c>
      <c r="J258" s="10">
        <v>290.39999999999998</v>
      </c>
      <c r="K258" s="10">
        <v>286.01316972247827</v>
      </c>
      <c r="L258" s="10">
        <v>298.591426767391</v>
      </c>
      <c r="M258" s="10">
        <v>2.3660076263734147</v>
      </c>
      <c r="N258" s="10">
        <v>2.2976676067566797</v>
      </c>
      <c r="R258" s="10">
        <v>290.3</v>
      </c>
      <c r="S258" s="13">
        <f>AVERAGE(K257:K$354)</f>
        <v>256.86058615743002</v>
      </c>
      <c r="T258" s="16">
        <f t="shared" si="18"/>
        <v>261.07418268546462</v>
      </c>
      <c r="U258" s="10">
        <v>290.3</v>
      </c>
      <c r="V258" s="13">
        <f>AVERAGE(L257:L$354)</f>
        <v>287.57505056804189</v>
      </c>
      <c r="W258" s="16">
        <f t="shared" si="19"/>
        <v>287.71631347026482</v>
      </c>
      <c r="X258" s="10">
        <v>290.3</v>
      </c>
      <c r="Y258" s="13">
        <f>AVERAGE(M257:M$354)</f>
        <v>1.9837995130855794</v>
      </c>
      <c r="Z258" s="16">
        <f t="shared" si="20"/>
        <v>1.9721584960789187</v>
      </c>
      <c r="AA258" s="10">
        <v>290.3</v>
      </c>
      <c r="AB258" s="13">
        <f>AVERAGE(N257:N$354)</f>
        <v>2.1422809667402634</v>
      </c>
      <c r="AC258" s="13">
        <f t="shared" si="21"/>
        <v>2.1056775098606977</v>
      </c>
    </row>
    <row r="259" spans="1:29" x14ac:dyDescent="0.25">
      <c r="A259" s="13">
        <v>280.39999999999998</v>
      </c>
      <c r="B259" s="13">
        <v>333.20066134888145</v>
      </c>
      <c r="C259" s="13">
        <v>309.46483478135667</v>
      </c>
      <c r="D259" s="13">
        <v>280.39999999999998</v>
      </c>
      <c r="E259" s="13">
        <v>1.2383160317450512</v>
      </c>
      <c r="F259" s="13">
        <f t="shared" si="23"/>
        <v>1.1491199679547341</v>
      </c>
      <c r="G259" s="13">
        <f t="shared" si="17"/>
        <v>281.63831603174503</v>
      </c>
      <c r="J259" s="10">
        <v>290.5</v>
      </c>
      <c r="K259" s="10">
        <v>284.11252640181698</v>
      </c>
      <c r="L259" s="10">
        <v>298.39808634228416</v>
      </c>
      <c r="M259" s="10">
        <v>2.3632984509568828</v>
      </c>
      <c r="N259" s="10">
        <v>2.3109810734628375</v>
      </c>
      <c r="R259" s="10">
        <v>290.39999999999998</v>
      </c>
      <c r="S259" s="13">
        <f>AVERAGE(K258:K$354)</f>
        <v>256.53954474143796</v>
      </c>
      <c r="T259" s="16">
        <f t="shared" si="18"/>
        <v>260.69155523553491</v>
      </c>
      <c r="U259" s="10">
        <v>290.39999999999998</v>
      </c>
      <c r="V259" s="13">
        <f>AVERAGE(L258:L$354)</f>
        <v>287.45950196032555</v>
      </c>
      <c r="W259" s="16">
        <f t="shared" si="19"/>
        <v>287.6033457026997</v>
      </c>
      <c r="X259" s="10">
        <v>290.39999999999998</v>
      </c>
      <c r="Y259" s="13">
        <f>AVERAGE(M258:M$354)</f>
        <v>1.9798369571463277</v>
      </c>
      <c r="Z259" s="16">
        <f t="shared" si="20"/>
        <v>1.969776382757118</v>
      </c>
      <c r="AA259" s="10">
        <v>290.39999999999998</v>
      </c>
      <c r="AB259" s="13">
        <f>AVERAGE(N258:N$354)</f>
        <v>2.1408224469481798</v>
      </c>
      <c r="AC259" s="13">
        <f t="shared" si="21"/>
        <v>2.1050384382581342</v>
      </c>
    </row>
    <row r="260" spans="1:29" x14ac:dyDescent="0.25">
      <c r="A260" s="13">
        <v>280.5</v>
      </c>
      <c r="B260" s="13">
        <v>333.4436563021639</v>
      </c>
      <c r="C260" s="13">
        <v>309.44086456029021</v>
      </c>
      <c r="D260" s="13">
        <v>280.5</v>
      </c>
      <c r="E260" s="13">
        <v>1.246652821641397</v>
      </c>
      <c r="F260" s="13">
        <f t="shared" si="23"/>
        <v>1.1559161964822957</v>
      </c>
      <c r="G260" s="13">
        <f t="shared" si="17"/>
        <v>281.74665282164142</v>
      </c>
      <c r="J260" s="10">
        <v>290.60000000000002</v>
      </c>
      <c r="K260" s="10">
        <v>282.30069465624484</v>
      </c>
      <c r="L260" s="10">
        <v>298.20325370179035</v>
      </c>
      <c r="M260" s="10">
        <v>2.3600688304702464</v>
      </c>
      <c r="N260" s="10">
        <v>2.3236398553626891</v>
      </c>
      <c r="R260" s="10">
        <v>290.5</v>
      </c>
      <c r="S260" s="13">
        <f>AVERAGE(K259:K$354)</f>
        <v>256.23252781455216</v>
      </c>
      <c r="T260" s="16">
        <f t="shared" si="18"/>
        <v>260.31101906113327</v>
      </c>
      <c r="U260" s="10">
        <v>290.5</v>
      </c>
      <c r="V260" s="13">
        <f>AVERAGE(L259:L$354)</f>
        <v>287.34354441025192</v>
      </c>
      <c r="W260" s="16">
        <f t="shared" si="19"/>
        <v>287.48989541652486</v>
      </c>
      <c r="X260" s="10">
        <v>290.5</v>
      </c>
      <c r="Y260" s="13">
        <f>AVERAGE(M259:M$354)</f>
        <v>1.9758143460085458</v>
      </c>
      <c r="Z260" s="16">
        <f t="shared" si="20"/>
        <v>1.9673356397397583</v>
      </c>
      <c r="AA260" s="10">
        <v>290.5</v>
      </c>
      <c r="AB260" s="13">
        <f>AVERAGE(N259:N$354)</f>
        <v>2.1391886432001748</v>
      </c>
      <c r="AC260" s="13">
        <f t="shared" si="21"/>
        <v>2.1043278883873882</v>
      </c>
    </row>
    <row r="261" spans="1:29" x14ac:dyDescent="0.25">
      <c r="A261" s="13">
        <v>280.60000000000002</v>
      </c>
      <c r="B261" s="13">
        <v>333.68900254058809</v>
      </c>
      <c r="C261" s="13">
        <v>309.41527546790832</v>
      </c>
      <c r="D261" s="13">
        <v>280.60000000000002</v>
      </c>
      <c r="E261" s="13">
        <v>1.2550884541368035</v>
      </c>
      <c r="F261" s="13">
        <f t="shared" si="23"/>
        <v>1.1627791799158917</v>
      </c>
      <c r="G261" s="13">
        <f t="shared" si="17"/>
        <v>281.85508845413682</v>
      </c>
      <c r="J261" s="10">
        <v>290.7</v>
      </c>
      <c r="K261" s="10">
        <v>280.57777844687195</v>
      </c>
      <c r="L261" s="10">
        <v>298.00693844911075</v>
      </c>
      <c r="M261" s="10">
        <v>2.3563476484523025</v>
      </c>
      <c r="N261" s="10">
        <v>2.3355903064019308</v>
      </c>
      <c r="R261" s="10">
        <v>290.60000000000002</v>
      </c>
      <c r="S261" s="13">
        <f>AVERAGE(K260:K$354)</f>
        <v>255.93905414521248</v>
      </c>
      <c r="T261" s="16">
        <f t="shared" si="18"/>
        <v>259.93267318606377</v>
      </c>
      <c r="U261" s="10">
        <v>290.60000000000002</v>
      </c>
      <c r="V261" s="13">
        <f>AVERAGE(L260:L$354)</f>
        <v>287.22718081096735</v>
      </c>
      <c r="W261" s="16">
        <f t="shared" si="19"/>
        <v>287.37596261173985</v>
      </c>
      <c r="X261" s="10">
        <v>290.60000000000002</v>
      </c>
      <c r="Y261" s="13">
        <f>AVERAGE(M260:M$354)</f>
        <v>1.9717355659564575</v>
      </c>
      <c r="Z261" s="16">
        <f t="shared" si="20"/>
        <v>1.9648363764645183</v>
      </c>
      <c r="AA261" s="10">
        <v>290.60000000000002</v>
      </c>
      <c r="AB261" s="13">
        <f>AVERAGE(N260:N$354)</f>
        <v>2.1373803018289887</v>
      </c>
      <c r="AC261" s="13">
        <f t="shared" si="21"/>
        <v>2.1035453193082958</v>
      </c>
    </row>
    <row r="262" spans="1:29" x14ac:dyDescent="0.25">
      <c r="A262" s="13">
        <v>280.7</v>
      </c>
      <c r="B262" s="13">
        <v>333.93678151234349</v>
      </c>
      <c r="C262" s="13">
        <v>309.38806120267338</v>
      </c>
      <c r="D262" s="13">
        <v>280.7</v>
      </c>
      <c r="E262" s="13">
        <v>1.2636244681456834</v>
      </c>
      <c r="F262" s="13">
        <f t="shared" si="23"/>
        <v>1.1697096387156338</v>
      </c>
      <c r="G262" s="13">
        <f t="shared" ref="G262:G325" si="24">A262+E262</f>
        <v>281.96362446814567</v>
      </c>
      <c r="J262" s="10">
        <v>290.8</v>
      </c>
      <c r="K262" s="10">
        <v>278.94307603068614</v>
      </c>
      <c r="L262" s="10">
        <v>297.80915032820906</v>
      </c>
      <c r="M262" s="10">
        <v>2.352163504242045</v>
      </c>
      <c r="N262" s="10">
        <v>2.3467840089591623</v>
      </c>
      <c r="R262" s="10">
        <v>290.7</v>
      </c>
      <c r="S262" s="13">
        <f>AVERAGE(K261:K$354)</f>
        <v>255.65861116105256</v>
      </c>
      <c r="T262" s="16">
        <f t="shared" ref="T262:T325" si="25">0.0003645191*R262^4 - 0.4069938446*R262^3 + 170.2334990325*R262^2 - 31615.7996024729*R262 + 2200205.38999781</f>
        <v>259.55661751329899</v>
      </c>
      <c r="U262" s="10">
        <v>290.7</v>
      </c>
      <c r="V262" s="13">
        <f>AVERAGE(L261:L$354)</f>
        <v>287.11041407808631</v>
      </c>
      <c r="W262" s="16">
        <f t="shared" ref="W262:W325" si="26">-0.0241259305*U262^2 + 12.8802501657*U262 - 1418.2294713417</f>
        <v>287.2615472883449</v>
      </c>
      <c r="X262" s="10">
        <v>290.7</v>
      </c>
      <c r="Y262" s="13">
        <f>AVERAGE(M261:M$354)</f>
        <v>1.9676043610148215</v>
      </c>
      <c r="Z262" s="16">
        <f t="shared" ref="Z262:Z325" si="27" xml:space="preserve">  0.0000026071114*R262^4 - 0.0030107027*R262^3 + 1.3008126672*R262^2 - 249.2321769176*R262 + 17869.3895159074</f>
        <v>1.9622787086118478</v>
      </c>
      <c r="AA262" s="10">
        <v>290.7</v>
      </c>
      <c r="AB262" s="13">
        <f>AVERAGE(N261:N$354)</f>
        <v>2.1353988172169283</v>
      </c>
      <c r="AC262" s="13">
        <f t="shared" ref="AC262:AC325" si="28" xml:space="preserve"> -0.0000901573*AA262^3 + 0.0749711264*AA262^2 - 20.7404978726*AA262 + 1910.6262137785</f>
        <v>2.1026901900725079</v>
      </c>
    </row>
    <row r="263" spans="1:29" x14ac:dyDescent="0.25">
      <c r="A263" s="13">
        <v>280.8</v>
      </c>
      <c r="B263" s="13">
        <v>334.18707628868265</v>
      </c>
      <c r="C263" s="13">
        <v>309.35921558033715</v>
      </c>
      <c r="D263" s="13">
        <v>280.8</v>
      </c>
      <c r="E263" s="13">
        <v>1.272262436000954</v>
      </c>
      <c r="F263" s="13">
        <f t="shared" si="23"/>
        <v>1.1767083034365666</v>
      </c>
      <c r="G263" s="13">
        <f t="shared" si="24"/>
        <v>282.07226243600098</v>
      </c>
      <c r="J263" s="10">
        <v>290.89999999999998</v>
      </c>
      <c r="K263" s="10">
        <v>277.39519234566063</v>
      </c>
      <c r="L263" s="10">
        <v>297.6098992219263</v>
      </c>
      <c r="M263" s="10">
        <v>2.3475444989929342</v>
      </c>
      <c r="N263" s="10">
        <v>2.3571785634016433</v>
      </c>
      <c r="R263" s="10">
        <v>290.8</v>
      </c>
      <c r="S263" s="13">
        <f>AVERAGE(K262:K$354)</f>
        <v>255.39066312572123</v>
      </c>
      <c r="T263" s="16">
        <f t="shared" si="25"/>
        <v>259.18295281566679</v>
      </c>
      <c r="U263" s="10">
        <v>290.8</v>
      </c>
      <c r="V263" s="13">
        <f>AVERAGE(L262:L$354)</f>
        <v>286.99324714936557</v>
      </c>
      <c r="W263" s="16">
        <f t="shared" si="26"/>
        <v>287.14664944634001</v>
      </c>
      <c r="X263" s="10">
        <v>290.8</v>
      </c>
      <c r="Y263" s="13">
        <f>AVERAGE(M262:M$354)</f>
        <v>1.9634243256660311</v>
      </c>
      <c r="Z263" s="16">
        <f t="shared" si="27"/>
        <v>1.9596627581486246</v>
      </c>
      <c r="AA263" s="10">
        <v>290.8</v>
      </c>
      <c r="AB263" s="13">
        <f>AVERAGE(N262:N$354)</f>
        <v>2.1332462205590246</v>
      </c>
      <c r="AC263" s="13">
        <f t="shared" si="28"/>
        <v>2.1017619597389512</v>
      </c>
    </row>
    <row r="264" spans="1:29" x14ac:dyDescent="0.25">
      <c r="A264" s="13">
        <v>280.89999999999998</v>
      </c>
      <c r="B264" s="13">
        <v>334.43997143679854</v>
      </c>
      <c r="C264" s="13">
        <v>309.32873253538679</v>
      </c>
      <c r="D264" s="13">
        <v>280.89999999999998</v>
      </c>
      <c r="E264" s="13">
        <v>1.2810039639799033</v>
      </c>
      <c r="F264" s="13">
        <f t="shared" si="23"/>
        <v>1.1837759148568008</v>
      </c>
      <c r="G264" s="13">
        <f t="shared" si="24"/>
        <v>282.18100396397989</v>
      </c>
      <c r="J264" s="10">
        <v>291</v>
      </c>
      <c r="K264" s="10">
        <v>275.93214888780955</v>
      </c>
      <c r="L264" s="10">
        <v>297.40919515006709</v>
      </c>
      <c r="M264" s="10">
        <v>2.342518056777902</v>
      </c>
      <c r="N264" s="10">
        <v>2.3667381992271626</v>
      </c>
      <c r="R264" s="10">
        <v>290.89999999999998</v>
      </c>
      <c r="S264" s="13">
        <f>AVERAGE(K263:K$354)</f>
        <v>255.13465863762377</v>
      </c>
      <c r="T264" s="16">
        <f t="shared" si="25"/>
        <v>258.81178074795753</v>
      </c>
      <c r="U264" s="10">
        <v>290.89999999999998</v>
      </c>
      <c r="V264" s="13">
        <f>AVERAGE(L263:L$354)</f>
        <v>286.87568298437816</v>
      </c>
      <c r="W264" s="16">
        <f t="shared" si="26"/>
        <v>287.03126908572494</v>
      </c>
      <c r="X264" s="10">
        <v>290.89999999999998</v>
      </c>
      <c r="Y264" s="13">
        <f>AVERAGE(M263:M$354)</f>
        <v>1.9591988998119445</v>
      </c>
      <c r="Z264" s="16">
        <f t="shared" si="27"/>
        <v>1.9569886532699456</v>
      </c>
      <c r="AA264" s="10">
        <v>290.89999999999998</v>
      </c>
      <c r="AB264" s="13">
        <f>AVERAGE(N263:N$354)</f>
        <v>2.1309251576416317</v>
      </c>
      <c r="AC264" s="13">
        <f t="shared" si="28"/>
        <v>2.1007600873629144</v>
      </c>
    </row>
    <row r="265" spans="1:29" x14ac:dyDescent="0.25">
      <c r="A265" s="13">
        <v>281</v>
      </c>
      <c r="B265" s="13">
        <v>334.69555286848095</v>
      </c>
      <c r="C265" s="13">
        <v>309.29660612248477</v>
      </c>
      <c r="D265" s="13">
        <v>281</v>
      </c>
      <c r="E265" s="13">
        <v>1.2898506927792039</v>
      </c>
      <c r="F265" s="13">
        <f t="shared" si="23"/>
        <v>1.1909132240965055</v>
      </c>
      <c r="G265" s="13">
        <f t="shared" si="24"/>
        <v>282.28985069277923</v>
      </c>
      <c r="J265" s="10">
        <v>291.10000000000002</v>
      </c>
      <c r="K265" s="10">
        <v>274.55148840130869</v>
      </c>
      <c r="L265" s="10">
        <v>297.20704826745936</v>
      </c>
      <c r="M265" s="10">
        <v>2.3371107788693921</v>
      </c>
      <c r="N265" s="10">
        <v>2.3754341932097587</v>
      </c>
      <c r="R265" s="10">
        <v>291</v>
      </c>
      <c r="S265" s="13">
        <f>AVERAGE(K264:K$354)</f>
        <v>254.89003738808489</v>
      </c>
      <c r="T265" s="16">
        <f t="shared" si="25"/>
        <v>258.44320383667946</v>
      </c>
      <c r="U265" s="10">
        <v>291</v>
      </c>
      <c r="V265" s="13">
        <f>AVERAGE(L264:L$354)</f>
        <v>286.75772456418531</v>
      </c>
      <c r="W265" s="16">
        <f t="shared" si="26"/>
        <v>286.91540620649994</v>
      </c>
      <c r="X265" s="10">
        <v>291</v>
      </c>
      <c r="Y265" s="13">
        <f>AVERAGE(M264:M$354)</f>
        <v>1.9549313657550105</v>
      </c>
      <c r="Z265" s="16">
        <f t="shared" si="27"/>
        <v>1.9542565284864395</v>
      </c>
      <c r="AA265" s="10">
        <v>291</v>
      </c>
      <c r="AB265" s="13">
        <f>AVERAGE(N264:N$354)</f>
        <v>2.1284388564794341</v>
      </c>
      <c r="AC265" s="13">
        <f t="shared" si="28"/>
        <v>2.0996840320005958</v>
      </c>
    </row>
    <row r="266" spans="1:29" x14ac:dyDescent="0.25">
      <c r="A266" s="13">
        <v>281.10000000000002</v>
      </c>
      <c r="B266" s="13">
        <v>334.95390766160511</v>
      </c>
      <c r="C266" s="13">
        <v>309.26283051790114</v>
      </c>
      <c r="D266" s="13">
        <v>281.10000000000002</v>
      </c>
      <c r="E266" s="13">
        <v>1.298804297929768</v>
      </c>
      <c r="F266" s="13">
        <f t="shared" si="23"/>
        <v>1.1981209927262906</v>
      </c>
      <c r="G266" s="13">
        <f t="shared" si="24"/>
        <v>282.39880429792981</v>
      </c>
      <c r="J266" s="10">
        <v>291.2</v>
      </c>
      <c r="K266" s="10">
        <v>273.250372430212</v>
      </c>
      <c r="L266" s="10">
        <v>297.00346886199003</v>
      </c>
      <c r="M266" s="10">
        <v>2.331348328726035</v>
      </c>
      <c r="N266" s="10">
        <v>2.3832450903770717</v>
      </c>
      <c r="R266" s="10">
        <v>291.10000000000002</v>
      </c>
      <c r="S266" s="13">
        <f>AVERAGE(K265:K$354)</f>
        <v>254.65623614919909</v>
      </c>
      <c r="T266" s="16">
        <f t="shared" si="25"/>
        <v>258.07732548005879</v>
      </c>
      <c r="U266" s="10">
        <v>291.10000000000002</v>
      </c>
      <c r="V266" s="13">
        <f>AVERAGE(L265:L$354)</f>
        <v>286.6393748910088</v>
      </c>
      <c r="W266" s="16">
        <f t="shared" si="26"/>
        <v>286.79906080866522</v>
      </c>
      <c r="X266" s="10">
        <v>291.10000000000002</v>
      </c>
      <c r="Y266" s="13">
        <f>AVERAGE(M265:M$354)</f>
        <v>1.9506248469658671</v>
      </c>
      <c r="Z266" s="16">
        <f t="shared" si="27"/>
        <v>1.9514665244569187</v>
      </c>
      <c r="AA266" s="10">
        <v>291.10000000000002</v>
      </c>
      <c r="AB266" s="13">
        <f>AVERAGE(N265:N$354)</f>
        <v>2.1257910860044591</v>
      </c>
      <c r="AC266" s="13">
        <f t="shared" si="28"/>
        <v>2.0985332527081937</v>
      </c>
    </row>
    <row r="267" spans="1:29" x14ac:dyDescent="0.25">
      <c r="A267" s="13">
        <v>281.2</v>
      </c>
      <c r="B267" s="13">
        <v>335.21512385117745</v>
      </c>
      <c r="C267" s="13">
        <v>309.22740002093985</v>
      </c>
      <c r="D267" s="13">
        <v>281.2</v>
      </c>
      <c r="E267" s="13">
        <v>1.307866490140992</v>
      </c>
      <c r="F267" s="13">
        <f t="shared" si="23"/>
        <v>1.2053999928641932</v>
      </c>
      <c r="G267" s="13">
        <f t="shared" si="24"/>
        <v>282.507866490141</v>
      </c>
      <c r="J267" s="10">
        <v>291.3</v>
      </c>
      <c r="K267" s="10">
        <v>272.02567043386375</v>
      </c>
      <c r="L267" s="10">
        <v>296.79846735261788</v>
      </c>
      <c r="M267" s="10">
        <v>2.3252553448650328</v>
      </c>
      <c r="N267" s="10">
        <v>2.3901567334327871</v>
      </c>
      <c r="R267" s="10">
        <v>291.2</v>
      </c>
      <c r="S267" s="13">
        <f>AVERAGE(K266:K$354)</f>
        <v>254.43269398906301</v>
      </c>
      <c r="T267" s="16">
        <f t="shared" si="25"/>
        <v>257.71424995362759</v>
      </c>
      <c r="U267" s="10">
        <v>291.2</v>
      </c>
      <c r="V267" s="13">
        <f>AVERAGE(L266:L$354)</f>
        <v>286.52063698790261</v>
      </c>
      <c r="W267" s="16">
        <f t="shared" si="26"/>
        <v>286.6822328922201</v>
      </c>
      <c r="X267" s="10">
        <v>291.2</v>
      </c>
      <c r="Y267" s="13">
        <f>AVERAGE(M266:M$354)</f>
        <v>1.9462823084051535</v>
      </c>
      <c r="Z267" s="16">
        <f t="shared" si="27"/>
        <v>1.948618788177555</v>
      </c>
      <c r="AA267" s="10">
        <v>291.2</v>
      </c>
      <c r="AB267" s="13">
        <f>AVERAGE(N266:N$354)</f>
        <v>2.122986107271815</v>
      </c>
      <c r="AC267" s="13">
        <f t="shared" si="28"/>
        <v>2.0973072085419062</v>
      </c>
    </row>
    <row r="268" spans="1:29" x14ac:dyDescent="0.25">
      <c r="A268" s="13">
        <v>281.3</v>
      </c>
      <c r="B268" s="13">
        <v>335.47929018629787</v>
      </c>
      <c r="C268" s="13">
        <v>309.19030905535823</v>
      </c>
      <c r="D268" s="13">
        <v>281.3</v>
      </c>
      <c r="E268" s="13">
        <v>1.3170390155626643</v>
      </c>
      <c r="F268" s="13">
        <f t="shared" si="23"/>
        <v>1.2127510072599912</v>
      </c>
      <c r="G268" s="13">
        <f t="shared" si="24"/>
        <v>282.61703901556268</v>
      </c>
      <c r="J268" s="10">
        <v>291.39999999999998</v>
      </c>
      <c r="K268" s="10">
        <v>270.87403972984572</v>
      </c>
      <c r="L268" s="10">
        <v>296.59205428736595</v>
      </c>
      <c r="M268" s="10">
        <v>2.3188553786167332</v>
      </c>
      <c r="N268" s="10">
        <v>2.3961621147086842</v>
      </c>
      <c r="R268" s="10">
        <v>291.3</v>
      </c>
      <c r="S268" s="13">
        <f>AVERAGE(K267:K$354)</f>
        <v>254.21885673404995</v>
      </c>
      <c r="T268" s="16">
        <f t="shared" si="25"/>
        <v>257.3540824111551</v>
      </c>
      <c r="U268" s="10">
        <v>291.3</v>
      </c>
      <c r="V268" s="13">
        <f>AVERAGE(L267:L$354)</f>
        <v>286.40151389842435</v>
      </c>
      <c r="W268" s="16">
        <f t="shared" si="26"/>
        <v>286.56492245716504</v>
      </c>
      <c r="X268" s="10">
        <v>291.3</v>
      </c>
      <c r="Y268" s="13">
        <f>AVERAGE(M267:M$354)</f>
        <v>1.9419065581742343</v>
      </c>
      <c r="Z268" s="16">
        <f t="shared" si="27"/>
        <v>1.9457134729163954</v>
      </c>
      <c r="AA268" s="10">
        <v>291.3</v>
      </c>
      <c r="AB268" s="13">
        <f>AVERAGE(N267:N$354)</f>
        <v>2.1200286188274373</v>
      </c>
      <c r="AC268" s="13">
        <f t="shared" si="28"/>
        <v>2.0960053585579317</v>
      </c>
    </row>
    <row r="269" spans="1:29" x14ac:dyDescent="0.25">
      <c r="A269" s="13">
        <v>281.39999999999998</v>
      </c>
      <c r="B269" s="13">
        <v>335.74649584899305</v>
      </c>
      <c r="C269" s="13">
        <v>309.15155217077978</v>
      </c>
      <c r="D269" s="13">
        <v>281.39999999999998</v>
      </c>
      <c r="E269" s="13">
        <v>1.3263236559514193</v>
      </c>
      <c r="F269" s="13">
        <f t="shared" si="23"/>
        <v>1.2201748293655101</v>
      </c>
      <c r="G269" s="13">
        <f t="shared" si="24"/>
        <v>282.72632365595138</v>
      </c>
      <c r="J269" s="10">
        <v>291.5</v>
      </c>
      <c r="K269" s="10">
        <v>269.79199599115083</v>
      </c>
      <c r="L269" s="10">
        <v>296.38424034129571</v>
      </c>
      <c r="M269" s="10">
        <v>2.312170853713599</v>
      </c>
      <c r="N269" s="10">
        <v>2.4012610714253482</v>
      </c>
      <c r="R269" s="10">
        <v>291.39999999999998</v>
      </c>
      <c r="S269" s="13">
        <f>AVERAGE(K268:K$354)</f>
        <v>254.01418071451187</v>
      </c>
      <c r="T269" s="16">
        <f t="shared" si="25"/>
        <v>256.99692887719721</v>
      </c>
      <c r="U269" s="10">
        <v>291.39999999999998</v>
      </c>
      <c r="V269" s="13">
        <f>AVERAGE(L268:L$354)</f>
        <v>286.28200868630722</v>
      </c>
      <c r="W269" s="16">
        <f t="shared" si="26"/>
        <v>286.44712950349958</v>
      </c>
      <c r="X269" s="10">
        <v>291.39999999999998</v>
      </c>
      <c r="Y269" s="13">
        <f>AVERAGE(M268:M$354)</f>
        <v>1.9375002502812364</v>
      </c>
      <c r="Z269" s="16">
        <f t="shared" si="27"/>
        <v>1.9427507381260511</v>
      </c>
      <c r="AA269" s="10">
        <v>291.39999999999998</v>
      </c>
      <c r="AB269" s="13">
        <f>AVERAGE(N268:N$354)</f>
        <v>2.1169236979699044</v>
      </c>
      <c r="AC269" s="13">
        <f t="shared" si="28"/>
        <v>2.0946271618142873</v>
      </c>
    </row>
    <row r="270" spans="1:29" x14ac:dyDescent="0.25">
      <c r="A270" s="13">
        <v>281.5</v>
      </c>
      <c r="B270" s="13">
        <v>336.01683013042771</v>
      </c>
      <c r="C270" s="13">
        <v>309.11112404410079</v>
      </c>
      <c r="D270" s="13">
        <v>281.5</v>
      </c>
      <c r="E270" s="13">
        <v>1.3357222287270019</v>
      </c>
      <c r="F270" s="13">
        <f t="shared" si="23"/>
        <v>1.2276722633902983</v>
      </c>
      <c r="G270" s="13">
        <f t="shared" si="24"/>
        <v>282.83572222872698</v>
      </c>
      <c r="J270" s="10">
        <v>291.60000000000002</v>
      </c>
      <c r="K270" s="10">
        <v>268.77597438941496</v>
      </c>
      <c r="L270" s="10">
        <v>296.17503631446482</v>
      </c>
      <c r="M270" s="10">
        <v>2.30522304472774</v>
      </c>
      <c r="N270" s="10">
        <v>2.405459849707857</v>
      </c>
      <c r="R270" s="10">
        <v>291.5</v>
      </c>
      <c r="S270" s="13">
        <f>AVERAGE(K269:K$354)</f>
        <v>253.81813584224054</v>
      </c>
      <c r="T270" s="16">
        <f t="shared" si="25"/>
        <v>256.64289624709636</v>
      </c>
      <c r="U270" s="10">
        <v>291.5</v>
      </c>
      <c r="V270" s="13">
        <f>AVERAGE(L269:L$354)</f>
        <v>286.16212443513217</v>
      </c>
      <c r="W270" s="16">
        <f t="shared" si="26"/>
        <v>286.32885403122509</v>
      </c>
      <c r="X270" s="10">
        <v>291.5</v>
      </c>
      <c r="Y270" s="13">
        <f>AVERAGE(M269:M$354)</f>
        <v>1.9330658883238467</v>
      </c>
      <c r="Z270" s="16">
        <f t="shared" si="27"/>
        <v>1.9397307495455607</v>
      </c>
      <c r="AA270" s="10">
        <v>291.5</v>
      </c>
      <c r="AB270" s="13">
        <f>AVERAGE(N269:N$354)</f>
        <v>2.1136767396357325</v>
      </c>
      <c r="AC270" s="13">
        <f t="shared" si="28"/>
        <v>2.0931720773626239</v>
      </c>
    </row>
    <row r="271" spans="1:29" x14ac:dyDescent="0.25">
      <c r="A271" s="13">
        <v>281.60000000000002</v>
      </c>
      <c r="B271" s="13">
        <v>336.29038205950582</v>
      </c>
      <c r="C271" s="13">
        <v>309.06901948088995</v>
      </c>
      <c r="D271" s="13">
        <v>281.60000000000002</v>
      </c>
      <c r="E271" s="13">
        <v>1.3452365869019667</v>
      </c>
      <c r="F271" s="13">
        <f t="shared" si="23"/>
        <v>1.2352441243404089</v>
      </c>
      <c r="G271" s="13">
        <f t="shared" si="24"/>
        <v>282.94523658690201</v>
      </c>
      <c r="J271" s="10">
        <v>291.7</v>
      </c>
      <c r="K271" s="10">
        <v>267.82238175036872</v>
      </c>
      <c r="L271" s="10">
        <v>295.96445312987055</v>
      </c>
      <c r="M271" s="10">
        <v>2.298032071513084</v>
      </c>
      <c r="N271" s="10">
        <v>2.4087705654063125</v>
      </c>
      <c r="R271" s="10">
        <v>291.60000000000002</v>
      </c>
      <c r="S271" s="13">
        <f>AVERAGE(K270:K$354)</f>
        <v>253.63020807578275</v>
      </c>
      <c r="T271" s="16">
        <f t="shared" si="25"/>
        <v>256.29209230281413</v>
      </c>
      <c r="U271" s="10">
        <v>291.60000000000002</v>
      </c>
      <c r="V271" s="13">
        <f>AVERAGE(L270:L$354)</f>
        <v>286.04186424800088</v>
      </c>
      <c r="W271" s="16">
        <f t="shared" si="26"/>
        <v>286.21009604033998</v>
      </c>
      <c r="X271" s="10">
        <v>291.60000000000002</v>
      </c>
      <c r="Y271" s="13">
        <f>AVERAGE(M270:M$354)</f>
        <v>1.9286058299074971</v>
      </c>
      <c r="Z271" s="16">
        <f t="shared" si="27"/>
        <v>1.9366536792513216</v>
      </c>
      <c r="AA271" s="10">
        <v>291.60000000000002</v>
      </c>
      <c r="AB271" s="13">
        <f>AVERAGE(N270:N$354)</f>
        <v>2.1102933945558546</v>
      </c>
      <c r="AC271" s="13">
        <f t="shared" si="28"/>
        <v>2.0916395642636871</v>
      </c>
    </row>
    <row r="272" spans="1:29" x14ac:dyDescent="0.25">
      <c r="A272" s="13">
        <v>281.7</v>
      </c>
      <c r="B272" s="13">
        <v>336.56723997832472</v>
      </c>
      <c r="C272" s="13">
        <v>309.02523341678153</v>
      </c>
      <c r="D272" s="13">
        <v>281.7</v>
      </c>
      <c r="E272" s="13">
        <v>1.354868618866401</v>
      </c>
      <c r="F272" s="13">
        <f t="shared" si="23"/>
        <v>1.2428912380402219</v>
      </c>
      <c r="G272" s="13">
        <f t="shared" si="24"/>
        <v>283.05486861886641</v>
      </c>
      <c r="J272" s="10">
        <v>291.8</v>
      </c>
      <c r="K272" s="10">
        <v>266.92764028156085</v>
      </c>
      <c r="L272" s="10">
        <v>295.75250183138172</v>
      </c>
      <c r="M272" s="10">
        <v>2.2906169070036331</v>
      </c>
      <c r="N272" s="10">
        <v>2.4112105904571695</v>
      </c>
      <c r="R272" s="10">
        <v>291.7</v>
      </c>
      <c r="S272" s="13">
        <f>AVERAGE(K271:K$354)</f>
        <v>253.44990133395382</v>
      </c>
      <c r="T272" s="16">
        <f t="shared" si="25"/>
        <v>255.94462568871677</v>
      </c>
      <c r="U272" s="10">
        <v>291.7</v>
      </c>
      <c r="V272" s="13">
        <f>AVERAGE(L271:L$354)</f>
        <v>285.9212312472095</v>
      </c>
      <c r="W272" s="16">
        <f t="shared" si="26"/>
        <v>286.09085553084469</v>
      </c>
      <c r="X272" s="10">
        <v>291.7</v>
      </c>
      <c r="Y272" s="13">
        <f>AVERAGE(M271:M$354)</f>
        <v>1.9241222916358272</v>
      </c>
      <c r="Z272" s="16">
        <f t="shared" si="27"/>
        <v>1.9335197054315358</v>
      </c>
      <c r="AA272" s="10">
        <v>291.7</v>
      </c>
      <c r="AB272" s="13">
        <f>AVERAGE(N271:N$354)</f>
        <v>2.1067795081849972</v>
      </c>
      <c r="AC272" s="13">
        <f t="shared" si="28"/>
        <v>2.0900290815718563</v>
      </c>
    </row>
    <row r="273" spans="1:29" x14ac:dyDescent="0.25">
      <c r="A273" s="13">
        <v>281.8</v>
      </c>
      <c r="B273" s="13">
        <v>336.84749105834067</v>
      </c>
      <c r="C273" s="13">
        <v>308.97976091886176</v>
      </c>
      <c r="D273" s="13">
        <v>281.8</v>
      </c>
      <c r="E273" s="13">
        <v>1.3646202480071907</v>
      </c>
      <c r="F273" s="13">
        <f t="shared" si="23"/>
        <v>1.2506144411350506</v>
      </c>
      <c r="G273" s="13">
        <f t="shared" si="24"/>
        <v>283.16462024800722</v>
      </c>
      <c r="J273" s="10">
        <v>291.89999999999998</v>
      </c>
      <c r="K273" s="10">
        <v>266.08822355794734</v>
      </c>
      <c r="L273" s="10">
        <v>295.53919358165984</v>
      </c>
      <c r="M273" s="10">
        <v>2.282995395949035</v>
      </c>
      <c r="N273" s="10">
        <v>2.4128018925703363</v>
      </c>
      <c r="R273" s="10">
        <v>291.8</v>
      </c>
      <c r="S273" s="13">
        <f>AVERAGE(K272:K$354)</f>
        <v>253.27673891929823</v>
      </c>
      <c r="T273" s="16">
        <f t="shared" si="25"/>
        <v>255.60060593485832</v>
      </c>
      <c r="U273" s="10">
        <v>291.8</v>
      </c>
      <c r="V273" s="13">
        <f>AVERAGE(L272:L$354)</f>
        <v>285.80022857392447</v>
      </c>
      <c r="W273" s="16">
        <f t="shared" si="26"/>
        <v>285.97113250274015</v>
      </c>
      <c r="X273" s="10">
        <v>291.8</v>
      </c>
      <c r="Y273" s="13">
        <f>AVERAGE(M272:M$354)</f>
        <v>1.9196173545288722</v>
      </c>
      <c r="Z273" s="16">
        <f t="shared" si="27"/>
        <v>1.9303290126699721</v>
      </c>
      <c r="AA273" s="10">
        <v>291.8</v>
      </c>
      <c r="AB273" s="13">
        <f>AVERAGE(N272:N$354)</f>
        <v>2.1031410617124515</v>
      </c>
      <c r="AC273" s="13">
        <f t="shared" si="28"/>
        <v>2.0883400883424201</v>
      </c>
    </row>
    <row r="274" spans="1:29" x14ac:dyDescent="0.25">
      <c r="A274" s="13">
        <v>281.89999999999998</v>
      </c>
      <c r="B274" s="13">
        <v>337.13122075043611</v>
      </c>
      <c r="C274" s="13">
        <v>308.93259718704803</v>
      </c>
      <c r="D274" s="13">
        <v>281.89999999999998</v>
      </c>
      <c r="E274" s="13">
        <v>1.3744934321389262</v>
      </c>
      <c r="F274" s="13">
        <f t="shared" si="23"/>
        <v>1.2584145810736547</v>
      </c>
      <c r="G274" s="13">
        <f t="shared" si="24"/>
        <v>283.27449343213891</v>
      </c>
      <c r="J274" s="10">
        <v>292</v>
      </c>
      <c r="K274" s="10">
        <v>265.30068552057628</v>
      </c>
      <c r="L274" s="10">
        <v>295.32453966007324</v>
      </c>
      <c r="M274" s="10">
        <v>2.2751842824156383</v>
      </c>
      <c r="N274" s="10">
        <v>2.4135703537794204</v>
      </c>
      <c r="R274" s="10">
        <v>291.89999999999998</v>
      </c>
      <c r="S274" s="13">
        <f>AVERAGE(K273:K$354)</f>
        <v>253.11026451244138</v>
      </c>
      <c r="T274" s="16">
        <f t="shared" si="25"/>
        <v>255.26014343742281</v>
      </c>
      <c r="U274" s="10">
        <v>291.89999999999998</v>
      </c>
      <c r="V274" s="13">
        <f>AVERAGE(L273:L$354)</f>
        <v>285.67885938785798</v>
      </c>
      <c r="W274" s="16">
        <f t="shared" si="26"/>
        <v>285.85092695602498</v>
      </c>
      <c r="X274" s="10">
        <v>291.89999999999998</v>
      </c>
      <c r="Y274" s="13">
        <f>AVERAGE(M273:M$354)</f>
        <v>1.9150929697425947</v>
      </c>
      <c r="Z274" s="16">
        <f t="shared" si="27"/>
        <v>1.9270817916840315</v>
      </c>
      <c r="AA274" s="10">
        <v>291.89999999999998</v>
      </c>
      <c r="AB274" s="13">
        <f>AVERAGE(N273:N$354)</f>
        <v>2.0993841162399551</v>
      </c>
      <c r="AC274" s="13">
        <f t="shared" si="28"/>
        <v>2.0865720436333959</v>
      </c>
    </row>
    <row r="275" spans="1:29" x14ac:dyDescent="0.25">
      <c r="A275" s="13">
        <v>282</v>
      </c>
      <c r="B275" s="13">
        <v>337.41851216134262</v>
      </c>
      <c r="C275" s="13">
        <v>308.88373755546127</v>
      </c>
      <c r="D275" s="13">
        <v>282</v>
      </c>
      <c r="E275" s="13">
        <v>1.3844901627209076</v>
      </c>
      <c r="F275" s="13">
        <f t="shared" si="23"/>
        <v>1.2662925160696907</v>
      </c>
      <c r="G275" s="13">
        <f t="shared" si="24"/>
        <v>283.38449016272091</v>
      </c>
      <c r="J275" s="10">
        <v>292.10000000000002</v>
      </c>
      <c r="K275" s="10">
        <v>264.56168326922153</v>
      </c>
      <c r="L275" s="10">
        <v>295.10855146060538</v>
      </c>
      <c r="M275" s="10">
        <v>2.2671992441321995</v>
      </c>
      <c r="N275" s="10">
        <v>2.4135450902619628</v>
      </c>
      <c r="R275" s="10">
        <v>292</v>
      </c>
      <c r="S275" s="13">
        <f>AVERAGE(K274:K$354)</f>
        <v>252.95004279583023</v>
      </c>
      <c r="T275" s="16">
        <f t="shared" si="25"/>
        <v>254.92334947176278</v>
      </c>
      <c r="U275" s="10">
        <v>292</v>
      </c>
      <c r="V275" s="13">
        <f>AVERAGE(L274:L$354)</f>
        <v>285.55712686694687</v>
      </c>
      <c r="W275" s="16">
        <f t="shared" si="26"/>
        <v>285.73023889070009</v>
      </c>
      <c r="X275" s="10">
        <v>292</v>
      </c>
      <c r="Y275" s="13">
        <f>AVERAGE(M274:M$354)</f>
        <v>1.9105509644807868</v>
      </c>
      <c r="Z275" s="16">
        <f t="shared" si="27"/>
        <v>1.9237782395357499</v>
      </c>
      <c r="AA275" s="10">
        <v>292</v>
      </c>
      <c r="AB275" s="13">
        <f>AVERAGE(N274:N$354)</f>
        <v>2.0955147609766169</v>
      </c>
      <c r="AC275" s="13">
        <f t="shared" si="28"/>
        <v>2.0847244065009818</v>
      </c>
    </row>
    <row r="276" spans="1:29" x14ac:dyDescent="0.25">
      <c r="A276" s="13">
        <v>282.10000000000002</v>
      </c>
      <c r="B276" s="13">
        <v>337.70944534806154</v>
      </c>
      <c r="C276" s="13">
        <v>308.83317749379074</v>
      </c>
      <c r="D276" s="13">
        <v>282.10000000000002</v>
      </c>
      <c r="E276" s="13">
        <v>1.3946124638318489</v>
      </c>
      <c r="F276" s="13">
        <f t="shared" si="23"/>
        <v>1.2742491150401598</v>
      </c>
      <c r="G276" s="13">
        <f t="shared" si="24"/>
        <v>283.49461246383186</v>
      </c>
      <c r="J276" s="10">
        <v>292.2</v>
      </c>
      <c r="K276" s="10">
        <v>263.86799442217318</v>
      </c>
      <c r="L276" s="10">
        <v>294.89124048975987</v>
      </c>
      <c r="M276" s="10">
        <v>2.2590549320053821</v>
      </c>
      <c r="N276" s="10">
        <v>2.4127577921447703</v>
      </c>
      <c r="R276" s="10">
        <v>292.10000000000002</v>
      </c>
      <c r="S276" s="13">
        <f>AVERAGE(K275:K$354)</f>
        <v>252.79565976177091</v>
      </c>
      <c r="T276" s="16">
        <f t="shared" si="25"/>
        <v>254.59033618867397</v>
      </c>
      <c r="U276" s="10">
        <v>292.10000000000002</v>
      </c>
      <c r="V276" s="13">
        <f>AVERAGE(L275:L$354)</f>
        <v>285.43503420703274</v>
      </c>
      <c r="W276" s="16">
        <f t="shared" si="26"/>
        <v>285.60906830676504</v>
      </c>
      <c r="X276" s="10">
        <v>292.10000000000002</v>
      </c>
      <c r="Y276" s="13">
        <f>AVERAGE(M275:M$354)</f>
        <v>1.9059930480066012</v>
      </c>
      <c r="Z276" s="16">
        <f t="shared" si="27"/>
        <v>1.920418559529935</v>
      </c>
      <c r="AA276" s="10">
        <v>292.10000000000002</v>
      </c>
      <c r="AB276" s="13">
        <f>AVERAGE(N275:N$354)</f>
        <v>2.0915390660665816</v>
      </c>
      <c r="AC276" s="13">
        <f t="shared" si="28"/>
        <v>2.0827966360004666</v>
      </c>
    </row>
    <row r="277" spans="1:29" x14ac:dyDescent="0.25">
      <c r="A277" s="13">
        <v>282.2</v>
      </c>
      <c r="B277" s="13">
        <v>338.0040965210348</v>
      </c>
      <c r="C277" s="13">
        <v>308.78091260865097</v>
      </c>
      <c r="D277" s="13">
        <v>282.2</v>
      </c>
      <c r="E277" s="13">
        <v>1.4048623908705518</v>
      </c>
      <c r="F277" s="13">
        <f t="shared" si="23"/>
        <v>1.2822852575205219</v>
      </c>
      <c r="G277" s="13">
        <f t="shared" si="24"/>
        <v>283.60486239087055</v>
      </c>
      <c r="J277" s="10">
        <v>292.3</v>
      </c>
      <c r="K277" s="10">
        <v>263.21652978478926</v>
      </c>
      <c r="L277" s="10">
        <v>294.67261836446414</v>
      </c>
      <c r="M277" s="10">
        <v>2.2507650133640404</v>
      </c>
      <c r="N277" s="10">
        <v>2.4112420981446663</v>
      </c>
      <c r="R277" s="10">
        <v>292.2</v>
      </c>
      <c r="S277" s="13">
        <f>AVERAGE(K276:K$354)</f>
        <v>252.6467227553475</v>
      </c>
      <c r="T277" s="16">
        <f t="shared" si="25"/>
        <v>254.26121660880744</v>
      </c>
      <c r="U277" s="10">
        <v>292.2</v>
      </c>
      <c r="V277" s="13">
        <f>AVERAGE(L276:L$354)</f>
        <v>285.31258462154449</v>
      </c>
      <c r="W277" s="16">
        <f t="shared" si="26"/>
        <v>285.48741520421981</v>
      </c>
      <c r="X277" s="10">
        <v>292.2</v>
      </c>
      <c r="Y277" s="13">
        <f>AVERAGE(M276:M$354)</f>
        <v>1.9014208176758973</v>
      </c>
      <c r="Z277" s="16">
        <f t="shared" si="27"/>
        <v>1.9170029612068902</v>
      </c>
      <c r="AA277" s="10">
        <v>292.2</v>
      </c>
      <c r="AB277" s="13">
        <f>AVERAGE(N276:N$354)</f>
        <v>2.0874630404438554</v>
      </c>
      <c r="AC277" s="13">
        <f t="shared" si="28"/>
        <v>2.0807881911871391</v>
      </c>
    </row>
    <row r="278" spans="1:29" x14ac:dyDescent="0.25">
      <c r="A278" s="13">
        <v>282.3</v>
      </c>
      <c r="B278" s="13">
        <v>338.30253714583762</v>
      </c>
      <c r="C278" s="13">
        <v>308.72693864493135</v>
      </c>
      <c r="D278" s="13">
        <v>282.3</v>
      </c>
      <c r="E278" s="13">
        <v>1.4152420289472973</v>
      </c>
      <c r="F278" s="13">
        <f t="shared" si="23"/>
        <v>1.2904018335548459</v>
      </c>
      <c r="G278" s="13">
        <f t="shared" si="24"/>
        <v>283.71524202894733</v>
      </c>
      <c r="J278" s="10">
        <v>292.39999999999998</v>
      </c>
      <c r="K278" s="10">
        <v>262.60434202061924</v>
      </c>
      <c r="L278" s="10">
        <v>294.45269680997427</v>
      </c>
      <c r="M278" s="10">
        <v>2.2423422177085022</v>
      </c>
      <c r="N278" s="10">
        <v>2.4090330160728182</v>
      </c>
      <c r="R278" s="10">
        <v>292.3</v>
      </c>
      <c r="S278" s="13">
        <f>AVERAGE(K277:K$354)</f>
        <v>252.50286029808049</v>
      </c>
      <c r="T278" s="16">
        <f t="shared" si="25"/>
        <v>253.93610463477671</v>
      </c>
      <c r="U278" s="10">
        <v>292.3</v>
      </c>
      <c r="V278" s="13">
        <f>AVERAGE(L277:L$354)</f>
        <v>285.18978134118271</v>
      </c>
      <c r="W278" s="16">
        <f t="shared" si="26"/>
        <v>285.36527958306488</v>
      </c>
      <c r="X278" s="10">
        <v>292.3</v>
      </c>
      <c r="Y278" s="13">
        <f>AVERAGE(M277:M$354)</f>
        <v>1.8968357649280836</v>
      </c>
      <c r="Z278" s="16">
        <f t="shared" si="27"/>
        <v>1.9135316603569663</v>
      </c>
      <c r="AA278" s="10">
        <v>292.3</v>
      </c>
      <c r="AB278" s="13">
        <f>AVERAGE(N277:N$354)</f>
        <v>2.0832925949092287</v>
      </c>
      <c r="AC278" s="13">
        <f t="shared" si="28"/>
        <v>2.0786985311171975</v>
      </c>
    </row>
    <row r="279" spans="1:29" x14ac:dyDescent="0.25">
      <c r="A279" s="13">
        <v>282.39999999999998</v>
      </c>
      <c r="B279" s="13">
        <v>338.60483293209387</v>
      </c>
      <c r="C279" s="13">
        <v>308.67125148713649</v>
      </c>
      <c r="D279" s="13">
        <v>282.39999999999998</v>
      </c>
      <c r="E279" s="13">
        <v>1.4257534909267648</v>
      </c>
      <c r="F279" s="13">
        <f t="shared" si="23"/>
        <v>1.298599743560104</v>
      </c>
      <c r="G279" s="13">
        <f t="shared" si="24"/>
        <v>283.82575349092673</v>
      </c>
      <c r="J279" s="10">
        <v>292.5</v>
      </c>
      <c r="K279" s="10">
        <v>262.02863096118853</v>
      </c>
      <c r="L279" s="10">
        <v>294.2314876577833</v>
      </c>
      <c r="M279" s="10">
        <v>2.2337983839391278</v>
      </c>
      <c r="N279" s="10">
        <v>2.4061663966790707</v>
      </c>
      <c r="R279" s="10">
        <v>292.39999999999998</v>
      </c>
      <c r="S279" s="13">
        <f>AVERAGE(K278:K$354)</f>
        <v>252.36372173331804</v>
      </c>
      <c r="T279" s="16">
        <f t="shared" si="25"/>
        <v>253.61511503905058</v>
      </c>
      <c r="U279" s="10">
        <v>292.39999999999998</v>
      </c>
      <c r="V279" s="13">
        <f>AVERAGE(L278:L$354)</f>
        <v>285.06662761360764</v>
      </c>
      <c r="W279" s="16">
        <f t="shared" si="26"/>
        <v>285.24266144330022</v>
      </c>
      <c r="X279" s="10">
        <v>292.39999999999998</v>
      </c>
      <c r="Y279" s="13">
        <f>AVERAGE(M278:M$354)</f>
        <v>1.8922392811821622</v>
      </c>
      <c r="Z279" s="16">
        <f t="shared" si="27"/>
        <v>1.9100048790569417</v>
      </c>
      <c r="AA279" s="10">
        <v>292.39999999999998</v>
      </c>
      <c r="AB279" s="13">
        <f>AVERAGE(N278:N$354)</f>
        <v>2.0790335104516253</v>
      </c>
      <c r="AC279" s="13">
        <f t="shared" si="28"/>
        <v>2.0765271148495685</v>
      </c>
    </row>
    <row r="280" spans="1:29" x14ac:dyDescent="0.25">
      <c r="A280" s="13">
        <v>282.5</v>
      </c>
      <c r="B280" s="13">
        <v>338.91104269714225</v>
      </c>
      <c r="C280" s="13">
        <v>308.61384716071859</v>
      </c>
      <c r="D280" s="13">
        <v>282.5</v>
      </c>
      <c r="E280" s="13">
        <v>1.4363989150788126</v>
      </c>
      <c r="F280" s="13">
        <f t="shared" si="23"/>
        <v>1.3068798981643956</v>
      </c>
      <c r="G280" s="13">
        <f t="shared" si="24"/>
        <v>283.93639891507883</v>
      </c>
      <c r="J280" s="10">
        <v>292.60000000000002</v>
      </c>
      <c r="K280" s="10">
        <v>261.48674612777165</v>
      </c>
      <c r="L280" s="10">
        <v>294.00900284353429</v>
      </c>
      <c r="M280" s="10">
        <v>2.225144508216264</v>
      </c>
      <c r="N280" s="10">
        <v>2.4026784651737545</v>
      </c>
      <c r="R280" s="10">
        <v>292.5</v>
      </c>
      <c r="S280" s="13">
        <f>AVERAGE(K279:K$354)</f>
        <v>252.22897672953781</v>
      </c>
      <c r="T280" s="16">
        <f t="shared" si="25"/>
        <v>253.29836346954107</v>
      </c>
      <c r="U280" s="10">
        <v>292.5</v>
      </c>
      <c r="V280" s="13">
        <f>AVERAGE(L279:L$354)</f>
        <v>284.94312670312911</v>
      </c>
      <c r="W280" s="16">
        <f t="shared" si="26"/>
        <v>285.11956078492494</v>
      </c>
      <c r="X280" s="10">
        <v>292.5</v>
      </c>
      <c r="Y280" s="13">
        <f>AVERAGE(M279:M$354)</f>
        <v>1.8876326635962892</v>
      </c>
      <c r="Z280" s="16">
        <f t="shared" si="27"/>
        <v>1.9064228456263663</v>
      </c>
      <c r="AA280" s="10">
        <v>292.5</v>
      </c>
      <c r="AB280" s="13">
        <f>AVERAGE(N279:N$354)</f>
        <v>2.0746914116934518</v>
      </c>
      <c r="AC280" s="13">
        <f t="shared" si="28"/>
        <v>2.0742734014368125</v>
      </c>
    </row>
    <row r="281" spans="1:29" x14ac:dyDescent="0.25">
      <c r="A281" s="13">
        <v>282.60000000000002</v>
      </c>
      <c r="B281" s="13">
        <v>339.22121709070268</v>
      </c>
      <c r="C281" s="13">
        <v>308.55472183340027</v>
      </c>
      <c r="D281" s="13">
        <v>282.60000000000002</v>
      </c>
      <c r="E281" s="13">
        <v>1.4471804622887985</v>
      </c>
      <c r="F281" s="13">
        <f t="shared" si="23"/>
        <v>1.3152432180175135</v>
      </c>
      <c r="G281" s="13">
        <f t="shared" si="24"/>
        <v>284.04718046228879</v>
      </c>
      <c r="J281" s="10">
        <v>292.7</v>
      </c>
      <c r="K281" s="10">
        <v>260.97618697435951</v>
      </c>
      <c r="L281" s="10">
        <v>293.7852544049415</v>
      </c>
      <c r="M281" s="10">
        <v>2.2163907917608441</v>
      </c>
      <c r="N281" s="10">
        <v>2.3986054120741183</v>
      </c>
      <c r="R281" s="10">
        <v>292.60000000000002</v>
      </c>
      <c r="S281" s="13">
        <f>AVERAGE(K280:K$354)</f>
        <v>252.09831467311577</v>
      </c>
      <c r="T281" s="16">
        <f t="shared" si="25"/>
        <v>252.98596645146608</v>
      </c>
      <c r="U281" s="10">
        <v>292.60000000000002</v>
      </c>
      <c r="V281" s="13">
        <f>AVERAGE(L280:L$354)</f>
        <v>284.81928189040042</v>
      </c>
      <c r="W281" s="16">
        <f t="shared" si="26"/>
        <v>284.9959776079404</v>
      </c>
      <c r="X281" s="10">
        <v>292.60000000000002</v>
      </c>
      <c r="Y281" s="13">
        <f>AVERAGE(M280:M$354)</f>
        <v>1.8830171206583846</v>
      </c>
      <c r="Z281" s="16">
        <f t="shared" si="27"/>
        <v>1.9027857946493896</v>
      </c>
      <c r="AA281" s="10">
        <v>292.60000000000002</v>
      </c>
      <c r="AB281" s="13">
        <f>AVERAGE(N280:N$354)</f>
        <v>2.070271745226977</v>
      </c>
      <c r="AC281" s="13">
        <f t="shared" si="28"/>
        <v>2.0719368499396751</v>
      </c>
    </row>
    <row r="282" spans="1:29" x14ac:dyDescent="0.25">
      <c r="A282" s="13">
        <v>282.7</v>
      </c>
      <c r="B282" s="13">
        <v>339.53539716540422</v>
      </c>
      <c r="C282" s="13">
        <v>308.49387181648757</v>
      </c>
      <c r="D282" s="13">
        <v>282.7</v>
      </c>
      <c r="E282" s="13">
        <v>1.4581003127736687</v>
      </c>
      <c r="F282" s="13">
        <f t="shared" si="23"/>
        <v>1.3236906335746015</v>
      </c>
      <c r="G282" s="13">
        <f t="shared" si="24"/>
        <v>284.15810031277368</v>
      </c>
      <c r="J282" s="10">
        <v>292.8</v>
      </c>
      <c r="K282" s="10">
        <v>260.4946012982</v>
      </c>
      <c r="L282" s="10">
        <v>293.56025447972087</v>
      </c>
      <c r="M282" s="10">
        <v>2.2075466880423775</v>
      </c>
      <c r="N282" s="10">
        <v>2.3939830428659588</v>
      </c>
      <c r="R282" s="10">
        <v>292.7</v>
      </c>
      <c r="S282" s="13">
        <f>AVERAGE(K281:K$354)</f>
        <v>251.97144397778257</v>
      </c>
      <c r="T282" s="16">
        <f t="shared" si="25"/>
        <v>252.67804138362408</v>
      </c>
      <c r="U282" s="10">
        <v>292.7</v>
      </c>
      <c r="V282" s="13">
        <f>AVERAGE(L281:L$354)</f>
        <v>284.69509647211481</v>
      </c>
      <c r="W282" s="16">
        <f t="shared" si="26"/>
        <v>284.87191191234524</v>
      </c>
      <c r="X282" s="10">
        <v>292.7</v>
      </c>
      <c r="Y282" s="13">
        <f>AVERAGE(M281:M$354)</f>
        <v>1.8783937775832782</v>
      </c>
      <c r="Z282" s="16">
        <f t="shared" si="27"/>
        <v>1.8990939669602085</v>
      </c>
      <c r="AA282" s="10">
        <v>292.7</v>
      </c>
      <c r="AB282" s="13">
        <f>AVERAGE(N281:N$354)</f>
        <v>2.0657797625249934</v>
      </c>
      <c r="AC282" s="13">
        <f t="shared" si="28"/>
        <v>2.0695169194107166</v>
      </c>
    </row>
    <row r="283" spans="1:29" x14ac:dyDescent="0.25">
      <c r="A283" s="13">
        <v>282.8</v>
      </c>
      <c r="B283" s="13">
        <v>339.85361277652572</v>
      </c>
      <c r="C283" s="13">
        <v>308.43129356617322</v>
      </c>
      <c r="D283" s="13">
        <v>282.8</v>
      </c>
      <c r="E283" s="13">
        <v>1.4691606622442699</v>
      </c>
      <c r="F283" s="13">
        <f t="shared" si="23"/>
        <v>1.3322230848523089</v>
      </c>
      <c r="G283" s="13">
        <f t="shared" si="24"/>
        <v>284.2691606622443</v>
      </c>
      <c r="J283" s="10">
        <v>292.89999999999998</v>
      </c>
      <c r="K283" s="10">
        <v>260.03978220458811</v>
      </c>
      <c r="L283" s="10">
        <v>293.33401530353279</v>
      </c>
      <c r="M283" s="10">
        <v>2.1986209489196398</v>
      </c>
      <c r="N283" s="10">
        <v>2.3888464842798549</v>
      </c>
      <c r="R283" s="10">
        <v>292.8</v>
      </c>
      <c r="S283" s="13">
        <f>AVERAGE(K282:K$354)</f>
        <v>251.84809133399381</v>
      </c>
      <c r="T283" s="16">
        <f t="shared" si="25"/>
        <v>252.37470653839409</v>
      </c>
      <c r="U283" s="10">
        <v>292.8</v>
      </c>
      <c r="V283" s="13">
        <f>AVERAGE(L282:L$354)</f>
        <v>284.57057376070617</v>
      </c>
      <c r="W283" s="16">
        <f t="shared" si="26"/>
        <v>284.74736369813991</v>
      </c>
      <c r="X283" s="10">
        <v>292.8</v>
      </c>
      <c r="Y283" s="13">
        <f>AVERAGE(M282:M$354)</f>
        <v>1.8737636814986538</v>
      </c>
      <c r="Z283" s="16">
        <f t="shared" si="27"/>
        <v>1.8953476096212398</v>
      </c>
      <c r="AA283" s="10">
        <v>292.8</v>
      </c>
      <c r="AB283" s="13">
        <f>AVERAGE(N282:N$354)</f>
        <v>2.0612205070517176</v>
      </c>
      <c r="AC283" s="13">
        <f t="shared" si="28"/>
        <v>2.0670130689070447</v>
      </c>
    </row>
    <row r="284" spans="1:29" x14ac:dyDescent="0.25">
      <c r="A284" s="13">
        <v>282.89999999999998</v>
      </c>
      <c r="B284" s="13">
        <v>340.17588079267955</v>
      </c>
      <c r="C284" s="13">
        <v>308.3669836848286</v>
      </c>
      <c r="D284" s="13">
        <v>282.89999999999998</v>
      </c>
      <c r="E284" s="13">
        <v>1.4803637174479254</v>
      </c>
      <c r="F284" s="13">
        <f t="shared" si="23"/>
        <v>1.3408415211576101</v>
      </c>
      <c r="G284" s="13">
        <f t="shared" si="24"/>
        <v>284.38036371744789</v>
      </c>
      <c r="J284" s="10">
        <v>293</v>
      </c>
      <c r="K284" s="10">
        <v>259.60966395716679</v>
      </c>
      <c r="L284" s="10">
        <v>293.10654920793814</v>
      </c>
      <c r="M284" s="10">
        <v>2.1896216694007724</v>
      </c>
      <c r="N284" s="10">
        <v>2.3832299437498827</v>
      </c>
      <c r="R284" s="10">
        <v>292.89999999999998</v>
      </c>
      <c r="S284" s="13">
        <f>AVERAGE(K283:K$354)</f>
        <v>251.72800091782426</v>
      </c>
      <c r="T284" s="16">
        <f t="shared" si="25"/>
        <v>252.0760810598731</v>
      </c>
      <c r="U284" s="10">
        <v>292.89999999999998</v>
      </c>
      <c r="V284" s="13">
        <f>AVERAGE(L283:L$354)</f>
        <v>284.44571708405317</v>
      </c>
      <c r="W284" s="16">
        <f t="shared" si="26"/>
        <v>284.62233296532486</v>
      </c>
      <c r="X284" s="10">
        <v>292.89999999999998</v>
      </c>
      <c r="Y284" s="13">
        <f>AVERAGE(M283:M$354)</f>
        <v>1.869127806407769</v>
      </c>
      <c r="Z284" s="16">
        <f t="shared" si="27"/>
        <v>1.8915469760249835</v>
      </c>
      <c r="AA284" s="10">
        <v>292.89999999999998</v>
      </c>
      <c r="AB284" s="13">
        <f>AVERAGE(N283:N$354)</f>
        <v>2.0565988051654087</v>
      </c>
      <c r="AC284" s="13">
        <f t="shared" si="28"/>
        <v>2.0644247574848578</v>
      </c>
    </row>
    <row r="285" spans="1:29" x14ac:dyDescent="0.25">
      <c r="A285" s="13">
        <v>283</v>
      </c>
      <c r="B285" s="13">
        <v>340.50220309741519</v>
      </c>
      <c r="C285" s="13">
        <v>308.30093892228467</v>
      </c>
      <c r="D285" s="13">
        <v>283</v>
      </c>
      <c r="E285" s="13">
        <v>1.4917116910183181</v>
      </c>
      <c r="F285" s="13">
        <f t="shared" si="23"/>
        <v>1.3495469007911554</v>
      </c>
      <c r="G285" s="13">
        <f t="shared" si="24"/>
        <v>284.49171169101834</v>
      </c>
      <c r="J285" s="10">
        <v>293.10000000000002</v>
      </c>
      <c r="K285" s="10">
        <v>259.20231699452125</v>
      </c>
      <c r="L285" s="10">
        <v>292.87786861837083</v>
      </c>
      <c r="M285" s="10">
        <v>2.1805563307753428</v>
      </c>
      <c r="N285" s="10">
        <v>2.3771665178056542</v>
      </c>
      <c r="R285" s="10">
        <v>293</v>
      </c>
      <c r="S285" s="13">
        <f>AVERAGE(K284:K$354)</f>
        <v>251.61093357575723</v>
      </c>
      <c r="T285" s="16">
        <f t="shared" si="25"/>
        <v>251.78228497691453</v>
      </c>
      <c r="U285" s="10">
        <v>293</v>
      </c>
      <c r="V285" s="13">
        <f>AVERAGE(L284:L$354)</f>
        <v>284.32052978518726</v>
      </c>
      <c r="W285" s="16">
        <f t="shared" si="26"/>
        <v>284.49681971390009</v>
      </c>
      <c r="X285" s="10">
        <v>293</v>
      </c>
      <c r="Y285" s="13">
        <f>AVERAGE(M284:M$354)</f>
        <v>1.8644870579216857</v>
      </c>
      <c r="Z285" s="16">
        <f t="shared" si="27"/>
        <v>1.8876923257339513</v>
      </c>
      <c r="AA285" s="10">
        <v>293</v>
      </c>
      <c r="AB285" s="13">
        <f>AVERAGE(N284:N$354)</f>
        <v>2.0519192603891487</v>
      </c>
      <c r="AC285" s="13">
        <f t="shared" si="28"/>
        <v>2.0617514442012634</v>
      </c>
    </row>
    <row r="286" spans="1:29" x14ac:dyDescent="0.25">
      <c r="A286" s="13">
        <v>283.10000000000002</v>
      </c>
      <c r="B286" s="13">
        <v>340.83256435985783</v>
      </c>
      <c r="C286" s="13">
        <v>308.2331561771008</v>
      </c>
      <c r="D286" s="13">
        <v>283.10000000000002</v>
      </c>
      <c r="E286" s="13">
        <v>1.5032067955519717</v>
      </c>
      <c r="F286" s="13">
        <f t="shared" si="23"/>
        <v>1.3583401907251338</v>
      </c>
      <c r="G286" s="13">
        <f t="shared" si="24"/>
        <v>284.60320679555201</v>
      </c>
      <c r="J286" s="10">
        <v>293.2</v>
      </c>
      <c r="K286" s="10">
        <v>258.81594234859057</v>
      </c>
      <c r="L286" s="10">
        <v>292.6479860521282</v>
      </c>
      <c r="M286" s="10">
        <v>2.1714318419424421</v>
      </c>
      <c r="N286" s="10">
        <v>2.3706880446464083</v>
      </c>
      <c r="R286" s="10">
        <v>293.10000000000002</v>
      </c>
      <c r="S286" s="13">
        <f>AVERAGE(K285:K$354)</f>
        <v>251.49666599887996</v>
      </c>
      <c r="T286" s="16">
        <f t="shared" si="25"/>
        <v>251.49343918822706</v>
      </c>
      <c r="U286" s="10">
        <v>293.10000000000002</v>
      </c>
      <c r="V286" s="13">
        <f>AVERAGE(L285:L$354)</f>
        <v>284.19501522200517</v>
      </c>
      <c r="W286" s="16">
        <f t="shared" si="26"/>
        <v>284.37082394386471</v>
      </c>
      <c r="X286" s="10">
        <v>293.10000000000002</v>
      </c>
      <c r="Y286" s="13">
        <f>AVERAGE(M285:M$354)</f>
        <v>1.8598422777576993</v>
      </c>
      <c r="Z286" s="16">
        <f t="shared" si="27"/>
        <v>1.8837839246480144</v>
      </c>
      <c r="AA286" s="10">
        <v>293.10000000000002</v>
      </c>
      <c r="AB286" s="13">
        <f>AVERAGE(N285:N$354)</f>
        <v>2.0471862506268526</v>
      </c>
      <c r="AC286" s="13">
        <f t="shared" si="28"/>
        <v>2.0589925881097315</v>
      </c>
    </row>
    <row r="287" spans="1:29" x14ac:dyDescent="0.25">
      <c r="A287" s="13">
        <v>283.2</v>
      </c>
      <c r="B287" s="13">
        <v>341.16692955050809</v>
      </c>
      <c r="C287" s="13">
        <v>308.1636324978208</v>
      </c>
      <c r="D287" s="13">
        <v>283.2</v>
      </c>
      <c r="E287" s="13">
        <v>1.5148512368223266</v>
      </c>
      <c r="F287" s="13">
        <f t="shared" si="23"/>
        <v>1.3672223662591829</v>
      </c>
      <c r="G287" s="13">
        <f t="shared" si="24"/>
        <v>284.71485123682231</v>
      </c>
      <c r="J287" s="10">
        <v>293.3</v>
      </c>
      <c r="K287" s="10">
        <v>258.44886566036877</v>
      </c>
      <c r="L287" s="10">
        <v>292.41691411638112</v>
      </c>
      <c r="M287" s="10">
        <v>2.1622545788185037</v>
      </c>
      <c r="N287" s="10">
        <v>2.3638249959374789</v>
      </c>
      <c r="R287" s="10">
        <v>293.2</v>
      </c>
      <c r="S287" s="13">
        <f>AVERAGE(K286:K$354)</f>
        <v>251.3849898974938</v>
      </c>
      <c r="T287" s="16">
        <f t="shared" si="25"/>
        <v>251.2096654586494</v>
      </c>
      <c r="U287" s="10">
        <v>293.2</v>
      </c>
      <c r="V287" s="13">
        <f>AVERAGE(L286:L$354)</f>
        <v>284.06917676698538</v>
      </c>
      <c r="W287" s="16">
        <f t="shared" si="26"/>
        <v>284.24434565522006</v>
      </c>
      <c r="X287" s="10">
        <v>293.2</v>
      </c>
      <c r="Y287" s="13">
        <f>AVERAGE(M286:M$354)</f>
        <v>1.8551942480038204</v>
      </c>
      <c r="Z287" s="16">
        <f t="shared" si="27"/>
        <v>1.8798220448734355</v>
      </c>
      <c r="AA287" s="10">
        <v>293.2</v>
      </c>
      <c r="AB287" s="13">
        <f>AVERAGE(N286:N$354)</f>
        <v>2.0424039279141164</v>
      </c>
      <c r="AC287" s="13">
        <f t="shared" si="28"/>
        <v>2.0561476482710077</v>
      </c>
    </row>
    <row r="288" spans="1:29" x14ac:dyDescent="0.25">
      <c r="A288" s="13">
        <v>283.3</v>
      </c>
      <c r="B288" s="13">
        <v>341.50524117624366</v>
      </c>
      <c r="C288" s="13">
        <v>308.09236508421537</v>
      </c>
      <c r="D288" s="13">
        <v>283.3</v>
      </c>
      <c r="E288" s="13">
        <v>1.5266472060333396</v>
      </c>
      <c r="F288" s="13">
        <f t="shared" si="23"/>
        <v>1.376194410656244</v>
      </c>
      <c r="G288" s="13">
        <f t="shared" si="24"/>
        <v>284.82664720603333</v>
      </c>
      <c r="J288" s="10">
        <v>293.39999999999998</v>
      </c>
      <c r="K288" s="10">
        <v>258.09953095334151</v>
      </c>
      <c r="L288" s="10">
        <v>292.18466550620644</v>
      </c>
      <c r="M288" s="10">
        <v>2.1530304217570593</v>
      </c>
      <c r="N288" s="10">
        <v>2.3566064028724805</v>
      </c>
      <c r="R288" s="10">
        <v>293.3</v>
      </c>
      <c r="S288" s="13">
        <f>AVERAGE(K287:K$354)</f>
        <v>251.27571118497769</v>
      </c>
      <c r="T288" s="16">
        <f t="shared" si="25"/>
        <v>250.93108644522727</v>
      </c>
      <c r="U288" s="10">
        <v>293.3</v>
      </c>
      <c r="V288" s="13">
        <f>AVERAGE(L287:L$354)</f>
        <v>283.94301780690978</v>
      </c>
      <c r="W288" s="16">
        <f t="shared" si="26"/>
        <v>284.11738484796479</v>
      </c>
      <c r="X288" s="10">
        <v>293.3</v>
      </c>
      <c r="Y288" s="13">
        <f>AVERAGE(M287:M$354)</f>
        <v>1.850543695151782</v>
      </c>
      <c r="Z288" s="16">
        <f t="shared" si="27"/>
        <v>1.8758069647592492</v>
      </c>
      <c r="AA288" s="10">
        <v>293.3</v>
      </c>
      <c r="AB288" s="13">
        <f>AVERAGE(N287:N$354)</f>
        <v>2.0375762203151124</v>
      </c>
      <c r="AC288" s="13">
        <f t="shared" si="28"/>
        <v>2.0532160837358333</v>
      </c>
    </row>
    <row r="289" spans="1:29" x14ac:dyDescent="0.25">
      <c r="A289" s="13">
        <v>283.39999999999998</v>
      </c>
      <c r="B289" s="13">
        <v>341.847416206378</v>
      </c>
      <c r="C289" s="13">
        <v>308.0193512885109</v>
      </c>
      <c r="D289" s="13">
        <v>283.39999999999998</v>
      </c>
      <c r="E289" s="13">
        <v>1.5385968710045135</v>
      </c>
      <c r="F289" s="13">
        <f t="shared" si="23"/>
        <v>1.3852573147623741</v>
      </c>
      <c r="G289" s="13">
        <f t="shared" si="24"/>
        <v>284.93859687100451</v>
      </c>
      <c r="J289" s="10">
        <v>293.5</v>
      </c>
      <c r="K289" s="10">
        <v>257.76649429478709</v>
      </c>
      <c r="L289" s="10">
        <v>291.95125300264323</v>
      </c>
      <c r="M289" s="10">
        <v>2.1437647909520448</v>
      </c>
      <c r="N289" s="10">
        <v>2.3490598117001737</v>
      </c>
      <c r="R289" s="10">
        <v>293.39999999999998</v>
      </c>
      <c r="S289" s="13">
        <f>AVERAGE(K288:K$354)</f>
        <v>251.16864917788237</v>
      </c>
      <c r="T289" s="16">
        <f t="shared" si="25"/>
        <v>250.65782566647977</v>
      </c>
      <c r="U289" s="10">
        <v>293.39999999999998</v>
      </c>
      <c r="V289" s="13">
        <f>AVERAGE(L288:L$354)</f>
        <v>283.81654174258927</v>
      </c>
      <c r="W289" s="16">
        <f t="shared" si="26"/>
        <v>283.98994152210025</v>
      </c>
      <c r="X289" s="10">
        <v>293.39999999999998</v>
      </c>
      <c r="Y289" s="13">
        <f>AVERAGE(M288:M$354)</f>
        <v>1.8458912939030252</v>
      </c>
      <c r="Z289" s="16">
        <f t="shared" si="27"/>
        <v>1.8717389689991251</v>
      </c>
      <c r="AA289" s="10">
        <v>293.39999999999998</v>
      </c>
      <c r="AB289" s="13">
        <f>AVERAGE(N288:N$354)</f>
        <v>2.0327068356043307</v>
      </c>
      <c r="AC289" s="13">
        <f t="shared" si="28"/>
        <v>2.050197353564954</v>
      </c>
    </row>
    <row r="290" spans="1:29" x14ac:dyDescent="0.25">
      <c r="A290" s="13">
        <v>283.5</v>
      </c>
      <c r="B290" s="13">
        <v>342.19334265938403</v>
      </c>
      <c r="C290" s="13">
        <v>307.9445886166024</v>
      </c>
      <c r="D290" s="13">
        <v>283.5</v>
      </c>
      <c r="E290" s="13">
        <v>1.5507023661688366</v>
      </c>
      <c r="F290" s="13">
        <f t="shared" si="23"/>
        <v>1.3944120766161436</v>
      </c>
      <c r="G290" s="13">
        <f t="shared" si="24"/>
        <v>285.05070236616882</v>
      </c>
      <c r="J290" s="10">
        <v>293.60000000000002</v>
      </c>
      <c r="K290" s="10">
        <v>257.44841744907654</v>
      </c>
      <c r="L290" s="10">
        <v>291.71668947077427</v>
      </c>
      <c r="M290" s="10">
        <v>2.1344626798277075</v>
      </c>
      <c r="N290" s="10">
        <v>2.3412112642012741</v>
      </c>
      <c r="R290" s="10">
        <v>293.5</v>
      </c>
      <c r="S290" s="13">
        <f>AVERAGE(K289:K$354)</f>
        <v>251.06363581764808</v>
      </c>
      <c r="T290" s="16">
        <f t="shared" si="25"/>
        <v>250.39000751636922</v>
      </c>
      <c r="U290" s="10">
        <v>293.5</v>
      </c>
      <c r="V290" s="13">
        <f>AVERAGE(L289:L$354)</f>
        <v>283.68975198859511</v>
      </c>
      <c r="W290" s="16">
        <f t="shared" si="26"/>
        <v>283.8620156776251</v>
      </c>
      <c r="X290" s="10">
        <v>293.5</v>
      </c>
      <c r="Y290" s="13">
        <f>AVERAGE(M289:M$354)</f>
        <v>1.8412376707537212</v>
      </c>
      <c r="Z290" s="16">
        <f t="shared" si="27"/>
        <v>1.8676183484203648</v>
      </c>
      <c r="AA290" s="10">
        <v>293.5</v>
      </c>
      <c r="AB290" s="13">
        <f>AVERAGE(N289:N$354)</f>
        <v>2.027799266403298</v>
      </c>
      <c r="AC290" s="13">
        <f t="shared" si="28"/>
        <v>2.0470909168127491</v>
      </c>
    </row>
    <row r="291" spans="1:29" x14ac:dyDescent="0.25">
      <c r="A291" s="13">
        <v>283.60000000000002</v>
      </c>
      <c r="B291" s="13">
        <v>342.54287581760161</v>
      </c>
      <c r="C291" s="13">
        <v>307.86807472925142</v>
      </c>
      <c r="D291" s="13">
        <v>283.60000000000002</v>
      </c>
      <c r="E291" s="13">
        <v>1.5629657812535058</v>
      </c>
      <c r="F291" s="13">
        <f t="shared" si="23"/>
        <v>1.4036597010521661</v>
      </c>
      <c r="G291" s="13">
        <f t="shared" si="24"/>
        <v>285.16296578125355</v>
      </c>
      <c r="J291" s="10">
        <v>293.7</v>
      </c>
      <c r="K291" s="10">
        <v>257.14406160501801</v>
      </c>
      <c r="L291" s="10">
        <v>291.48098785783554</v>
      </c>
      <c r="M291" s="10">
        <v>2.1251286864427725</v>
      </c>
      <c r="N291" s="10">
        <v>2.3330852989388924</v>
      </c>
      <c r="R291" s="10">
        <v>293.60000000000002</v>
      </c>
      <c r="S291" s="13">
        <f>AVERAGE(K290:K$354)</f>
        <v>250.96051491799983</v>
      </c>
      <c r="T291" s="16">
        <f t="shared" si="25"/>
        <v>250.12775726802647</v>
      </c>
      <c r="U291" s="10">
        <v>293.60000000000002</v>
      </c>
      <c r="V291" s="13">
        <f>AVERAGE(L290:L$354)</f>
        <v>283.56265197299433</v>
      </c>
      <c r="W291" s="16">
        <f t="shared" si="26"/>
        <v>283.73360731453977</v>
      </c>
      <c r="X291" s="10">
        <v>293.60000000000002</v>
      </c>
      <c r="Y291" s="13">
        <f>AVERAGE(M290:M$354)</f>
        <v>1.8365834073660547</v>
      </c>
      <c r="Z291" s="16">
        <f t="shared" si="27"/>
        <v>1.8634454002021812</v>
      </c>
      <c r="AA291" s="10">
        <v>293.60000000000002</v>
      </c>
      <c r="AB291" s="13">
        <f>AVERAGE(N290:N$354)</f>
        <v>2.0228567964756534</v>
      </c>
      <c r="AC291" s="13">
        <f t="shared" si="28"/>
        <v>2.0438962325354169</v>
      </c>
    </row>
    <row r="292" spans="1:29" x14ac:dyDescent="0.25">
      <c r="A292" s="13">
        <v>283.7</v>
      </c>
      <c r="B292" s="13">
        <v>342.89583403496937</v>
      </c>
      <c r="C292" s="13">
        <v>307.78980744326668</v>
      </c>
      <c r="D292" s="13">
        <v>283.7</v>
      </c>
      <c r="E292" s="13">
        <v>1.5753891485011862</v>
      </c>
      <c r="F292" s="13">
        <f t="shared" si="23"/>
        <v>1.4130011993084692</v>
      </c>
      <c r="G292" s="13">
        <f t="shared" si="24"/>
        <v>285.27538914850118</v>
      </c>
      <c r="J292" s="10">
        <v>293.8</v>
      </c>
      <c r="K292" s="10">
        <v>256.85228124067822</v>
      </c>
      <c r="L292" s="10">
        <v>291.24416119135458</v>
      </c>
      <c r="M292" s="10">
        <v>2.1157670429556474</v>
      </c>
      <c r="N292" s="10">
        <v>2.3247049695094204</v>
      </c>
      <c r="R292" s="10">
        <v>293.7</v>
      </c>
      <c r="S292" s="13">
        <f>AVERAGE(K291:K$354)</f>
        <v>250.85914144095173</v>
      </c>
      <c r="T292" s="16">
        <f t="shared" si="25"/>
        <v>249.87120107375085</v>
      </c>
      <c r="U292" s="10">
        <v>293.7</v>
      </c>
      <c r="V292" s="13">
        <f>AVERAGE(L291:L$354)</f>
        <v>283.43524513709156</v>
      </c>
      <c r="W292" s="16">
        <f t="shared" si="26"/>
        <v>283.60471643284518</v>
      </c>
      <c r="X292" s="10">
        <v>293.7</v>
      </c>
      <c r="Y292" s="13">
        <f>AVERAGE(M291:M$354)</f>
        <v>1.8319290437338414</v>
      </c>
      <c r="Z292" s="16">
        <f t="shared" si="27"/>
        <v>1.8592204277665587</v>
      </c>
      <c r="AA292" s="10">
        <v>293.7</v>
      </c>
      <c r="AB292" s="13">
        <f>AVERAGE(N291:N$354)</f>
        <v>2.0178825079174407</v>
      </c>
      <c r="AC292" s="13">
        <f t="shared" si="28"/>
        <v>2.0406127597891555</v>
      </c>
    </row>
    <row r="293" spans="1:29" x14ac:dyDescent="0.25">
      <c r="A293" s="13">
        <v>283.8</v>
      </c>
      <c r="B293" s="13">
        <v>343.25199410061094</v>
      </c>
      <c r="C293" s="13">
        <v>307.70978473266746</v>
      </c>
      <c r="D293" s="13">
        <v>283.8</v>
      </c>
      <c r="E293" s="13">
        <v>1.5879744282765667</v>
      </c>
      <c r="F293" s="13">
        <f t="shared" si="23"/>
        <v>1.4224375886449625</v>
      </c>
      <c r="G293" s="13">
        <f t="shared" si="24"/>
        <v>285.38797442827655</v>
      </c>
      <c r="J293" s="10">
        <v>293.89999999999998</v>
      </c>
      <c r="K293" s="10">
        <v>256.57201817355804</v>
      </c>
      <c r="L293" s="10">
        <v>291.00622257731987</v>
      </c>
      <c r="M293" s="10">
        <v>2.1063816432115781</v>
      </c>
      <c r="N293" s="10">
        <v>2.3160918764249039</v>
      </c>
      <c r="R293" s="10">
        <v>293.8</v>
      </c>
      <c r="S293" s="13">
        <f>AVERAGE(K292:K$354)</f>
        <v>250.75938080342689</v>
      </c>
      <c r="T293" s="16">
        <f t="shared" si="25"/>
        <v>249.6204659473151</v>
      </c>
      <c r="U293" s="10">
        <v>293.8</v>
      </c>
      <c r="V293" s="13">
        <f>AVERAGE(L292:L$354)</f>
        <v>283.30753493517494</v>
      </c>
      <c r="W293" s="16">
        <f t="shared" si="26"/>
        <v>283.47534303253997</v>
      </c>
      <c r="X293" s="10">
        <v>293.8</v>
      </c>
      <c r="Y293" s="13">
        <f>AVERAGE(M292:M$354)</f>
        <v>1.8272750811511598</v>
      </c>
      <c r="Z293" s="16">
        <f t="shared" si="27"/>
        <v>1.8549437407273217</v>
      </c>
      <c r="AA293" s="10">
        <v>293.8</v>
      </c>
      <c r="AB293" s="13">
        <f>AVERAGE(N292:N$354)</f>
        <v>2.0128792890123384</v>
      </c>
      <c r="AC293" s="13">
        <f t="shared" si="28"/>
        <v>2.0372399576310727</v>
      </c>
    </row>
    <row r="294" spans="1:29" x14ac:dyDescent="0.25">
      <c r="A294" s="13">
        <v>283.89999999999998</v>
      </c>
      <c r="B294" s="13">
        <v>343.61108611904092</v>
      </c>
      <c r="C294" s="13">
        <v>307.62800472982798</v>
      </c>
      <c r="D294" s="13">
        <v>283.89999999999998</v>
      </c>
      <c r="E294" s="13">
        <v>1.6007234928892964</v>
      </c>
      <c r="F294" s="13">
        <f t="shared" si="23"/>
        <v>1.431969891985579</v>
      </c>
      <c r="G294" s="13">
        <f t="shared" si="24"/>
        <v>285.50072349288928</v>
      </c>
      <c r="J294" s="10">
        <v>294</v>
      </c>
      <c r="K294" s="10">
        <v>256.30229583111236</v>
      </c>
      <c r="L294" s="10">
        <v>290.76718519838278</v>
      </c>
      <c r="M294" s="10">
        <v>2.0969760685231567</v>
      </c>
      <c r="N294" s="10">
        <v>2.3072662096641503</v>
      </c>
      <c r="R294" s="10">
        <v>293.89999999999998</v>
      </c>
      <c r="S294" s="13">
        <f>AVERAGE(K293:K$354)</f>
        <v>250.66110821572926</v>
      </c>
      <c r="T294" s="16">
        <f t="shared" si="25"/>
        <v>249.37567979283631</v>
      </c>
      <c r="U294" s="10">
        <v>293.89999999999998</v>
      </c>
      <c r="V294" s="13">
        <f>AVERAGE(L293:L$354)</f>
        <v>283.17952483426888</v>
      </c>
      <c r="W294" s="16">
        <f t="shared" si="26"/>
        <v>283.34548711362504</v>
      </c>
      <c r="X294" s="10">
        <v>293.89999999999998</v>
      </c>
      <c r="Y294" s="13">
        <f>AVERAGE(M293:M$354)</f>
        <v>1.8226219849930227</v>
      </c>
      <c r="Z294" s="16">
        <f t="shared" si="27"/>
        <v>1.8506156550720334</v>
      </c>
      <c r="AA294" s="10">
        <v>293.89999999999998</v>
      </c>
      <c r="AB294" s="13">
        <f>AVERAGE(N293:N$354)</f>
        <v>2.0078498425527078</v>
      </c>
      <c r="AC294" s="13">
        <f t="shared" si="28"/>
        <v>2.0337772851173668</v>
      </c>
    </row>
    <row r="295" spans="1:29" x14ac:dyDescent="0.25">
      <c r="A295" s="13">
        <v>284</v>
      </c>
      <c r="B295" s="13">
        <v>343.97278786593859</v>
      </c>
      <c r="C295" s="13">
        <v>307.54446572660294</v>
      </c>
      <c r="D295" s="13">
        <v>284</v>
      </c>
      <c r="E295" s="13">
        <v>1.6136381084501534</v>
      </c>
      <c r="F295" s="13">
        <f t="shared" si="23"/>
        <v>1.4415991375967778</v>
      </c>
      <c r="G295" s="13">
        <f t="shared" si="24"/>
        <v>285.61363810845017</v>
      </c>
      <c r="J295" s="10">
        <v>294.10000000000002</v>
      </c>
      <c r="K295" s="10">
        <v>256.04221376601379</v>
      </c>
      <c r="L295" s="10">
        <v>290.52706231209288</v>
      </c>
      <c r="M295" s="10">
        <v>2.0875536117226616</v>
      </c>
      <c r="N295" s="10">
        <v>2.298246799328207</v>
      </c>
      <c r="R295" s="10">
        <v>294</v>
      </c>
      <c r="S295" s="13">
        <f>AVERAGE(K294:K$354)</f>
        <v>250.56420805248618</v>
      </c>
      <c r="T295" s="16">
        <f t="shared" si="25"/>
        <v>249.13697137311101</v>
      </c>
      <c r="U295" s="10">
        <v>294</v>
      </c>
      <c r="V295" s="13">
        <f>AVERAGE(L294:L$354)</f>
        <v>283.05121831389096</v>
      </c>
      <c r="W295" s="16">
        <f t="shared" si="26"/>
        <v>283.21514867609994</v>
      </c>
      <c r="X295" s="10">
        <v>294</v>
      </c>
      <c r="Y295" s="13">
        <f>AVERAGE(M294:M$354)</f>
        <v>1.8179701873173089</v>
      </c>
      <c r="Z295" s="16">
        <f t="shared" si="27"/>
        <v>1.8462364929000614</v>
      </c>
      <c r="AA295" s="10">
        <v>294</v>
      </c>
      <c r="AB295" s="13">
        <f>AVERAGE(N294:N$354)</f>
        <v>2.0027966944564426</v>
      </c>
      <c r="AC295" s="13">
        <f t="shared" si="28"/>
        <v>2.030224201300598</v>
      </c>
    </row>
    <row r="296" spans="1:29" x14ac:dyDescent="0.25">
      <c r="A296" s="13">
        <v>284.10000000000002</v>
      </c>
      <c r="B296" s="13">
        <v>344.33671857699983</v>
      </c>
      <c r="C296" s="13">
        <v>307.45916617543173</v>
      </c>
      <c r="D296" s="13">
        <v>284.10000000000002</v>
      </c>
      <c r="E296" s="13">
        <v>1.6267199145625084</v>
      </c>
      <c r="F296" s="13">
        <f t="shared" si="23"/>
        <v>1.4513263588179273</v>
      </c>
      <c r="G296" s="13">
        <f t="shared" si="24"/>
        <v>285.72671991456252</v>
      </c>
      <c r="J296" s="10">
        <v>294.2</v>
      </c>
      <c r="K296" s="10">
        <v>255.79094243194146</v>
      </c>
      <c r="L296" s="10">
        <v>290.28586724916977</v>
      </c>
      <c r="M296" s="10">
        <v>2.078117299569306</v>
      </c>
      <c r="N296" s="10">
        <v>2.2890511722003004</v>
      </c>
      <c r="R296" s="10">
        <v>294.10000000000002</v>
      </c>
      <c r="S296" s="13">
        <f>AVERAGE(K295:K$354)</f>
        <v>250.46857325617574</v>
      </c>
      <c r="T296" s="16">
        <f t="shared" si="25"/>
        <v>248.90447034314275</v>
      </c>
      <c r="U296" s="10">
        <v>294.10000000000002</v>
      </c>
      <c r="V296" s="13">
        <f>AVERAGE(L295:L$354)</f>
        <v>282.9226188658161</v>
      </c>
      <c r="W296" s="16">
        <f t="shared" si="26"/>
        <v>283.08432771996468</v>
      </c>
      <c r="X296" s="10">
        <v>294.10000000000002</v>
      </c>
      <c r="Y296" s="13">
        <f>AVERAGE(M295:M$354)</f>
        <v>1.8133200892972112</v>
      </c>
      <c r="Z296" s="16">
        <f t="shared" si="27"/>
        <v>1.8418065826990642</v>
      </c>
      <c r="AA296" s="10">
        <v>294.10000000000002</v>
      </c>
      <c r="AB296" s="13">
        <f>AVERAGE(N295:N$354)</f>
        <v>1.9977222025363139</v>
      </c>
      <c r="AC296" s="13">
        <f t="shared" si="28"/>
        <v>2.0265801652406026</v>
      </c>
    </row>
    <row r="297" spans="1:29" x14ac:dyDescent="0.25">
      <c r="A297" s="13">
        <v>284.2</v>
      </c>
      <c r="B297" s="13">
        <v>344.70243212647927</v>
      </c>
      <c r="C297" s="13">
        <v>307.37210469042208</v>
      </c>
      <c r="D297" s="13">
        <v>284.2</v>
      </c>
      <c r="E297" s="13">
        <v>1.6399704016362666</v>
      </c>
      <c r="F297" s="13">
        <f t="shared" si="23"/>
        <v>1.4611525938631813</v>
      </c>
      <c r="G297" s="13">
        <f t="shared" si="24"/>
        <v>285.83997040163626</v>
      </c>
      <c r="J297" s="10">
        <v>294.3</v>
      </c>
      <c r="K297" s="10">
        <v>255.54771822873153</v>
      </c>
      <c r="L297" s="10">
        <v>290.04361341181067</v>
      </c>
      <c r="M297" s="10">
        <v>2.0686699135968478</v>
      </c>
      <c r="N297" s="10">
        <v>2.2796956123492698</v>
      </c>
      <c r="R297" s="10">
        <v>294.2</v>
      </c>
      <c r="S297" s="13">
        <f>AVERAGE(K296:K$354)</f>
        <v>250.37410477295816</v>
      </c>
      <c r="T297" s="16">
        <f t="shared" si="25"/>
        <v>248.67830722033978</v>
      </c>
      <c r="U297" s="10">
        <v>294.2</v>
      </c>
      <c r="V297" s="13">
        <f>AVERAGE(L296:L$354)</f>
        <v>282.79372999384532</v>
      </c>
      <c r="W297" s="16">
        <f t="shared" si="26"/>
        <v>282.95302424521969</v>
      </c>
      <c r="X297" s="10">
        <v>294.2</v>
      </c>
      <c r="Y297" s="13">
        <f>AVERAGE(M296:M$354)</f>
        <v>1.8086720634933899</v>
      </c>
      <c r="Z297" s="16">
        <f t="shared" si="27"/>
        <v>1.8373262591339881</v>
      </c>
      <c r="AA297" s="10">
        <v>294.2</v>
      </c>
      <c r="AB297" s="13">
        <f>AVERAGE(N296:N$354)</f>
        <v>1.9926285653025533</v>
      </c>
      <c r="AC297" s="13">
        <f t="shared" si="28"/>
        <v>2.0228446359935788</v>
      </c>
    </row>
    <row r="298" spans="1:29" x14ac:dyDescent="0.25">
      <c r="A298" s="13">
        <v>284.3</v>
      </c>
      <c r="B298" s="13">
        <v>345.06940955188179</v>
      </c>
      <c r="C298" s="13">
        <v>307.28328004841012</v>
      </c>
      <c r="D298" s="13">
        <v>284.3</v>
      </c>
      <c r="E298" s="13">
        <v>1.6533908855964965</v>
      </c>
      <c r="F298" s="13">
        <f t="shared" si="23"/>
        <v>1.4710788857148385</v>
      </c>
      <c r="G298" s="13">
        <f t="shared" si="24"/>
        <v>285.95339088559649</v>
      </c>
      <c r="J298" s="10">
        <v>294.39999999999998</v>
      </c>
      <c r="K298" s="10">
        <v>255.31183882019292</v>
      </c>
      <c r="L298" s="10">
        <v>289.80031427203664</v>
      </c>
      <c r="M298" s="10">
        <v>2.0592140094878348</v>
      </c>
      <c r="N298" s="10">
        <v>2.2701952242266801</v>
      </c>
      <c r="R298" s="10">
        <v>294.3</v>
      </c>
      <c r="S298" s="13">
        <f>AVERAGE(K297:K$354)</f>
        <v>250.2807110202171</v>
      </c>
      <c r="T298" s="16">
        <f t="shared" si="25"/>
        <v>248.45861339941621</v>
      </c>
      <c r="U298" s="10">
        <v>294.3</v>
      </c>
      <c r="V298" s="13">
        <f>AVERAGE(L297:L$354)</f>
        <v>282.66455521358108</v>
      </c>
      <c r="W298" s="16">
        <f t="shared" si="26"/>
        <v>282.821238251865</v>
      </c>
      <c r="X298" s="10">
        <v>294.3</v>
      </c>
      <c r="Y298" s="13">
        <f>AVERAGE(M297:M$354)</f>
        <v>1.8040264559748398</v>
      </c>
      <c r="Z298" s="16">
        <f t="shared" si="27"/>
        <v>1.8327958631707588</v>
      </c>
      <c r="AA298" s="10">
        <v>294.3</v>
      </c>
      <c r="AB298" s="13">
        <f>AVERAGE(N297:N$354)</f>
        <v>1.9875178307008681</v>
      </c>
      <c r="AC298" s="13">
        <f t="shared" si="28"/>
        <v>2.0190170726157248</v>
      </c>
    </row>
    <row r="299" spans="1:29" x14ac:dyDescent="0.25">
      <c r="A299" s="13">
        <v>284.39999999999998</v>
      </c>
      <c r="B299" s="13">
        <v>345.43705088210658</v>
      </c>
      <c r="C299" s="13">
        <v>307.19269118999762</v>
      </c>
      <c r="D299" s="13">
        <v>284.39999999999998</v>
      </c>
      <c r="E299" s="13">
        <v>1.666982479744342</v>
      </c>
      <c r="F299" s="13">
        <f t="shared" si="23"/>
        <v>1.4811062821342056</v>
      </c>
      <c r="G299" s="13">
        <f t="shared" si="24"/>
        <v>286.0669824797443</v>
      </c>
      <c r="J299" s="10">
        <v>294.5</v>
      </c>
      <c r="K299" s="10">
        <v>255.08265872354491</v>
      </c>
      <c r="L299" s="10">
        <v>289.55598337007814</v>
      </c>
      <c r="M299" s="10">
        <v>2.0497519350602276</v>
      </c>
      <c r="N299" s="10">
        <v>2.26056399697244</v>
      </c>
      <c r="R299" s="10">
        <v>294.39999999999998</v>
      </c>
      <c r="S299" s="13">
        <f>AVERAGE(K298:K$354)</f>
        <v>250.18830738497999</v>
      </c>
      <c r="T299" s="16">
        <f t="shared" si="25"/>
        <v>248.24552115611732</v>
      </c>
      <c r="U299" s="10">
        <v>294.39999999999998</v>
      </c>
      <c r="V299" s="13">
        <f>AVERAGE(L298:L$354)</f>
        <v>282.5350980522087</v>
      </c>
      <c r="W299" s="16">
        <f t="shared" si="26"/>
        <v>282.68896973990013</v>
      </c>
      <c r="X299" s="10">
        <v>294.39999999999998</v>
      </c>
      <c r="Y299" s="13">
        <f>AVERAGE(M298:M$354)</f>
        <v>1.7993835882972606</v>
      </c>
      <c r="Z299" s="16">
        <f t="shared" si="27"/>
        <v>1.8282157420035219</v>
      </c>
      <c r="AA299" s="10">
        <v>294.39999999999998</v>
      </c>
      <c r="AB299" s="13">
        <f>AVERAGE(N298:N$354)</f>
        <v>1.982391904707036</v>
      </c>
      <c r="AC299" s="13">
        <f t="shared" si="28"/>
        <v>2.01509693416142</v>
      </c>
    </row>
    <row r="300" spans="1:29" x14ac:dyDescent="0.25">
      <c r="A300" s="13">
        <v>284.5</v>
      </c>
      <c r="B300" s="13">
        <v>345.80466622849553</v>
      </c>
      <c r="C300" s="13">
        <v>307.10033722056414</v>
      </c>
      <c r="D300" s="13">
        <v>284.5</v>
      </c>
      <c r="E300" s="13">
        <v>1.6807460635143134</v>
      </c>
      <c r="F300" s="13">
        <f t="shared" ref="F300:F363" si="29">E289+(E290-E289)*(A300-G289)/(G290-G289)</f>
        <v>1.491235835818413</v>
      </c>
      <c r="G300" s="13">
        <f t="shared" si="24"/>
        <v>286.18074606351433</v>
      </c>
      <c r="J300" s="10">
        <v>294.60000000000002</v>
      </c>
      <c r="K300" s="10">
        <v>254.85958516606939</v>
      </c>
      <c r="L300" s="10">
        <v>289.31063431280063</v>
      </c>
      <c r="M300" s="10">
        <v>2.0402858469506087</v>
      </c>
      <c r="N300" s="10">
        <v>2.2508148688917107</v>
      </c>
      <c r="R300" s="10">
        <v>294.5</v>
      </c>
      <c r="S300" s="13">
        <f>AVERAGE(K299:K$354)</f>
        <v>250.0968157522083</v>
      </c>
      <c r="T300" s="16">
        <f t="shared" si="25"/>
        <v>248.03916362859309</v>
      </c>
      <c r="U300" s="10">
        <v>294.5</v>
      </c>
      <c r="V300" s="13">
        <f>AVERAGE(L299:L$354)</f>
        <v>282.40536204828317</v>
      </c>
      <c r="W300" s="16">
        <f t="shared" si="26"/>
        <v>282.55621870932464</v>
      </c>
      <c r="X300" s="10">
        <v>294.5</v>
      </c>
      <c r="Y300" s="13">
        <f>AVERAGE(M299:M$354)</f>
        <v>1.7947437593474294</v>
      </c>
      <c r="Z300" s="16">
        <f t="shared" si="27"/>
        <v>1.8235862490910222</v>
      </c>
      <c r="AA300" s="10">
        <v>294.5</v>
      </c>
      <c r="AB300" s="13">
        <f>AVERAGE(N299:N$354)</f>
        <v>1.9772525597156141</v>
      </c>
      <c r="AC300" s="13">
        <f t="shared" si="28"/>
        <v>2.0110836796886815</v>
      </c>
    </row>
    <row r="301" spans="1:29" x14ac:dyDescent="0.25">
      <c r="A301" s="13">
        <v>284.60000000000002</v>
      </c>
      <c r="B301" s="13">
        <v>346.17146610206493</v>
      </c>
      <c r="C301" s="13">
        <v>307.00621741125349</v>
      </c>
      <c r="D301" s="13">
        <v>284.60000000000002</v>
      </c>
      <c r="E301" s="13">
        <v>1.6946822478597272</v>
      </c>
      <c r="F301" s="13">
        <f t="shared" si="29"/>
        <v>1.5014686047355223</v>
      </c>
      <c r="G301" s="13">
        <f t="shared" si="24"/>
        <v>286.29468224785973</v>
      </c>
      <c r="J301" s="10">
        <v>294.7</v>
      </c>
      <c r="K301" s="10">
        <v>254.64207420202595</v>
      </c>
      <c r="L301" s="10">
        <v>289.06428077217203</v>
      </c>
      <c r="M301" s="10">
        <v>2.0308177260758216</v>
      </c>
      <c r="N301" s="10">
        <v>2.2409597912696149</v>
      </c>
      <c r="R301" s="10">
        <v>294.60000000000002</v>
      </c>
      <c r="S301" s="13">
        <f>AVERAGE(K300:K$354)</f>
        <v>250.00616406182033</v>
      </c>
      <c r="T301" s="16">
        <f t="shared" si="25"/>
        <v>247.83967484161258</v>
      </c>
      <c r="U301" s="10">
        <v>294.60000000000002</v>
      </c>
      <c r="V301" s="13">
        <f>AVERAGE(L300:L$354)</f>
        <v>282.27535075152321</v>
      </c>
      <c r="W301" s="16">
        <f t="shared" si="26"/>
        <v>282.42298516013989</v>
      </c>
      <c r="X301" s="10">
        <v>294.60000000000002</v>
      </c>
      <c r="Y301" s="13">
        <f>AVERAGE(M300:M$354)</f>
        <v>1.7901072470617421</v>
      </c>
      <c r="Z301" s="16">
        <f t="shared" si="27"/>
        <v>1.8189077441638801</v>
      </c>
      <c r="AA301" s="10">
        <v>294.60000000000002</v>
      </c>
      <c r="AB301" s="13">
        <f>AVERAGE(N300:N$354)</f>
        <v>1.9721014426745807</v>
      </c>
      <c r="AC301" s="13">
        <f t="shared" si="28"/>
        <v>2.0069767682527981</v>
      </c>
    </row>
    <row r="302" spans="1:29" x14ac:dyDescent="0.25">
      <c r="A302" s="13">
        <v>284.7</v>
      </c>
      <c r="B302" s="13">
        <v>346.53655092614889</v>
      </c>
      <c r="C302" s="13">
        <v>306.9103311999333</v>
      </c>
      <c r="D302" s="13">
        <v>284.7</v>
      </c>
      <c r="E302" s="13">
        <v>1.708791336988243</v>
      </c>
      <c r="F302" s="13">
        <f t="shared" si="29"/>
        <v>1.5118056526749564</v>
      </c>
      <c r="G302" s="13">
        <f t="shared" si="24"/>
        <v>286.40879133698826</v>
      </c>
      <c r="J302" s="10">
        <v>294.8</v>
      </c>
      <c r="K302" s="10">
        <v>254.42962708099884</v>
      </c>
      <c r="L302" s="10">
        <v>288.816936483772</v>
      </c>
      <c r="M302" s="10">
        <v>2.021349391952088</v>
      </c>
      <c r="N302" s="10">
        <v>2.2310097908683195</v>
      </c>
      <c r="R302" s="10">
        <v>294.7</v>
      </c>
      <c r="S302" s="13">
        <f>AVERAGE(K301:K$354)</f>
        <v>249.91628589322315</v>
      </c>
      <c r="T302" s="16">
        <f t="shared" si="25"/>
        <v>247.64718968980014</v>
      </c>
      <c r="U302" s="10">
        <v>294.7</v>
      </c>
      <c r="V302" s="13">
        <f>AVERAGE(L301:L$354)</f>
        <v>282.14506772261069</v>
      </c>
      <c r="W302" s="16">
        <f t="shared" si="26"/>
        <v>282.28926909234451</v>
      </c>
      <c r="X302" s="10">
        <v>294.7</v>
      </c>
      <c r="Y302" s="13">
        <f>AVERAGE(M301:M$354)</f>
        <v>1.7854743100267629</v>
      </c>
      <c r="Z302" s="16">
        <f t="shared" si="27"/>
        <v>1.814180593151832</v>
      </c>
      <c r="AA302" s="10">
        <v>294.7</v>
      </c>
      <c r="AB302" s="13">
        <f>AVERAGE(N301:N$354)</f>
        <v>1.9669400829298194</v>
      </c>
      <c r="AC302" s="13">
        <f t="shared" si="28"/>
        <v>2.0027756589090586</v>
      </c>
    </row>
    <row r="303" spans="1:29" x14ac:dyDescent="0.25">
      <c r="A303" s="13">
        <v>284.8</v>
      </c>
      <c r="B303" s="13">
        <v>346.89889972229554</v>
      </c>
      <c r="C303" s="13">
        <v>306.81267819212627</v>
      </c>
      <c r="D303" s="13">
        <v>284.8</v>
      </c>
      <c r="E303" s="13">
        <v>1.7230732861629665</v>
      </c>
      <c r="F303" s="13">
        <f t="shared" si="29"/>
        <v>1.5222480500555995</v>
      </c>
      <c r="G303" s="13">
        <f t="shared" si="24"/>
        <v>286.52307328616297</v>
      </c>
      <c r="J303" s="10">
        <v>294.89999999999998</v>
      </c>
      <c r="K303" s="10">
        <v>254.22178685751601</v>
      </c>
      <c r="L303" s="10">
        <v>288.56861524534509</v>
      </c>
      <c r="M303" s="10">
        <v>2.0118825159473874</v>
      </c>
      <c r="N303" s="10">
        <v>2.2209750306096114</v>
      </c>
      <c r="R303" s="10">
        <v>294.8</v>
      </c>
      <c r="S303" s="13">
        <f>AVERAGE(K302:K$354)</f>
        <v>249.82712007607589</v>
      </c>
      <c r="T303" s="16">
        <f t="shared" si="25"/>
        <v>247.461843945086</v>
      </c>
      <c r="U303" s="10">
        <v>294.8</v>
      </c>
      <c r="V303" s="13">
        <f>AVERAGE(L302:L$354)</f>
        <v>282.01451653299631</v>
      </c>
      <c r="W303" s="16">
        <f t="shared" si="26"/>
        <v>282.15507050593988</v>
      </c>
      <c r="X303" s="10">
        <v>294.8</v>
      </c>
      <c r="Y303" s="13">
        <f>AVERAGE(M302:M$354)</f>
        <v>1.7808451889692338</v>
      </c>
      <c r="Z303" s="16">
        <f t="shared" si="27"/>
        <v>1.809405168358353</v>
      </c>
      <c r="AA303" s="10">
        <v>294.8</v>
      </c>
      <c r="AB303" s="13">
        <f>AVERAGE(N302:N$354)</f>
        <v>1.9617698997535966</v>
      </c>
      <c r="AC303" s="13">
        <f t="shared" si="28"/>
        <v>1.9984798107145707</v>
      </c>
    </row>
    <row r="304" spans="1:29" x14ac:dyDescent="0.25">
      <c r="A304" s="13">
        <v>284.89999999999998</v>
      </c>
      <c r="B304" s="13">
        <v>347.25735795914181</v>
      </c>
      <c r="C304" s="13">
        <v>306.71325816191251</v>
      </c>
      <c r="D304" s="13">
        <v>284.89999999999998</v>
      </c>
      <c r="E304" s="13">
        <v>1.7375276552821315</v>
      </c>
      <c r="F304" s="13">
        <f t="shared" si="29"/>
        <v>1.5327968750363108</v>
      </c>
      <c r="G304" s="13">
        <f t="shared" si="24"/>
        <v>286.6375276552821</v>
      </c>
      <c r="J304" s="10">
        <v>295</v>
      </c>
      <c r="K304" s="10">
        <v>254.01813523088981</v>
      </c>
      <c r="L304" s="10">
        <v>288.31933091539707</v>
      </c>
      <c r="M304" s="10">
        <v>2.0024186335393046</v>
      </c>
      <c r="N304" s="10">
        <v>2.2108648680648662</v>
      </c>
      <c r="R304" s="10">
        <v>294.89999999999998</v>
      </c>
      <c r="S304" s="13">
        <f>AVERAGE(K303:K$354)</f>
        <v>249.73861032598117</v>
      </c>
      <c r="T304" s="16">
        <f t="shared" si="25"/>
        <v>247.28377425298095</v>
      </c>
      <c r="U304" s="10">
        <v>294.89999999999998</v>
      </c>
      <c r="V304" s="13">
        <f>AVERAGE(L303:L$354)</f>
        <v>281.88370076471216</v>
      </c>
      <c r="W304" s="16">
        <f t="shared" si="26"/>
        <v>282.02038940092507</v>
      </c>
      <c r="X304" s="10">
        <v>294.89999999999998</v>
      </c>
      <c r="Y304" s="13">
        <f>AVERAGE(M303:M$354)</f>
        <v>1.7762201081426405</v>
      </c>
      <c r="Z304" s="16">
        <f t="shared" si="27"/>
        <v>1.8045818482205505</v>
      </c>
      <c r="AA304" s="10">
        <v>294.89999999999998</v>
      </c>
      <c r="AB304" s="13">
        <f>AVERAGE(N303:N$354)</f>
        <v>1.9565922095398522</v>
      </c>
      <c r="AC304" s="13">
        <f t="shared" si="28"/>
        <v>1.9940886827273516</v>
      </c>
    </row>
    <row r="305" spans="1:29" x14ac:dyDescent="0.25">
      <c r="A305" s="13">
        <v>285</v>
      </c>
      <c r="B305" s="13">
        <v>347.61062456988833</v>
      </c>
      <c r="C305" s="13">
        <v>306.61207105280153</v>
      </c>
      <c r="D305" s="13">
        <v>285</v>
      </c>
      <c r="E305" s="13">
        <v>1.7521535579544023</v>
      </c>
      <c r="F305" s="13">
        <f t="shared" si="29"/>
        <v>1.5434532149821196</v>
      </c>
      <c r="G305" s="13">
        <f t="shared" si="24"/>
        <v>286.75215355795439</v>
      </c>
      <c r="J305" s="10">
        <v>295.10000000000002</v>
      </c>
      <c r="K305" s="10">
        <v>253.81828960369504</v>
      </c>
      <c r="L305" s="10">
        <v>288.06909741183625</v>
      </c>
      <c r="M305" s="10">
        <v>1.9929591556469395</v>
      </c>
      <c r="N305" s="10">
        <v>2.2006879114916549</v>
      </c>
      <c r="R305" s="10">
        <v>295</v>
      </c>
      <c r="S305" s="13">
        <f>AVERAGE(K304:K$354)</f>
        <v>249.65070490379426</v>
      </c>
      <c r="T305" s="16">
        <f t="shared" si="25"/>
        <v>247.11311812791973</v>
      </c>
      <c r="U305" s="10">
        <v>295</v>
      </c>
      <c r="V305" s="13">
        <f>AVERAGE(L304:L$354)</f>
        <v>281.75262401019</v>
      </c>
      <c r="W305" s="16">
        <f t="shared" si="26"/>
        <v>281.88522577729964</v>
      </c>
      <c r="X305" s="10">
        <v>295</v>
      </c>
      <c r="Y305" s="13">
        <f>AVERAGE(M304:M$354)</f>
        <v>1.7715992766170572</v>
      </c>
      <c r="Z305" s="16">
        <f t="shared" si="27"/>
        <v>1.7997110175419948</v>
      </c>
      <c r="AA305" s="10">
        <v>295</v>
      </c>
      <c r="AB305" s="13">
        <f>AVERAGE(N304:N$354)</f>
        <v>1.9514082326561315</v>
      </c>
      <c r="AC305" s="13">
        <f t="shared" si="28"/>
        <v>1.9896017339999617</v>
      </c>
    </row>
    <row r="306" spans="1:29" x14ac:dyDescent="0.25">
      <c r="A306" s="13">
        <v>285.10000000000002</v>
      </c>
      <c r="B306" s="13">
        <v>347.95723816471553</v>
      </c>
      <c r="C306" s="13">
        <v>306.50911697857265</v>
      </c>
      <c r="D306" s="13">
        <v>285.10000000000002</v>
      </c>
      <c r="E306" s="13">
        <v>1.7669496057980165</v>
      </c>
      <c r="F306" s="13">
        <f t="shared" si="29"/>
        <v>1.5542181683407255</v>
      </c>
      <c r="G306" s="13">
        <f t="shared" si="24"/>
        <v>286.86694960579803</v>
      </c>
      <c r="J306" s="10">
        <v>295.2</v>
      </c>
      <c r="K306" s="10">
        <v>253.62190034704557</v>
      </c>
      <c r="L306" s="10">
        <v>287.8179287106596</v>
      </c>
      <c r="M306" s="10">
        <v>1.9835053791017963</v>
      </c>
      <c r="N306" s="10">
        <v>2.1904520732359867</v>
      </c>
      <c r="R306" s="10">
        <v>295.10000000000002</v>
      </c>
      <c r="S306" s="13">
        <f>AVERAGE(K305:K$354)</f>
        <v>249.56335629725237</v>
      </c>
      <c r="T306" s="16">
        <f t="shared" si="25"/>
        <v>246.95001397188753</v>
      </c>
      <c r="U306" s="10">
        <v>295.10000000000002</v>
      </c>
      <c r="V306" s="13">
        <f>AVERAGE(L305:L$354)</f>
        <v>281.62128987208581</v>
      </c>
      <c r="W306" s="16">
        <f t="shared" si="26"/>
        <v>281.74957963506495</v>
      </c>
      <c r="X306" s="10">
        <v>295.10000000000002</v>
      </c>
      <c r="Y306" s="13">
        <f>AVERAGE(M305:M$354)</f>
        <v>1.7669828894786122</v>
      </c>
      <c r="Z306" s="16">
        <f t="shared" si="27"/>
        <v>1.7947930672453367</v>
      </c>
      <c r="AA306" s="10">
        <v>295.10000000000002</v>
      </c>
      <c r="AB306" s="13">
        <f>AVERAGE(N305:N$354)</f>
        <v>1.9462190999479569</v>
      </c>
      <c r="AC306" s="13">
        <f t="shared" si="28"/>
        <v>1.985018423592237</v>
      </c>
    </row>
    <row r="307" spans="1:29" x14ac:dyDescent="0.25">
      <c r="A307" s="13">
        <v>285.2</v>
      </c>
      <c r="B307" s="13">
        <v>348.29556249096072</v>
      </c>
      <c r="C307" s="13">
        <v>306.40439622408257</v>
      </c>
      <c r="D307" s="13">
        <v>285.2</v>
      </c>
      <c r="E307" s="13">
        <v>1.7819138477132581</v>
      </c>
      <c r="F307" s="13">
        <f t="shared" si="29"/>
        <v>1.5650928469909811</v>
      </c>
      <c r="G307" s="13">
        <f t="shared" si="24"/>
        <v>286.98191384771326</v>
      </c>
      <c r="J307" s="10">
        <v>295.3</v>
      </c>
      <c r="K307" s="10">
        <v>253.42864826079821</v>
      </c>
      <c r="L307" s="10">
        <v>287.56583884468438</v>
      </c>
      <c r="M307" s="10">
        <v>1.9740584963186216</v>
      </c>
      <c r="N307" s="10">
        <v>2.1801646203960412</v>
      </c>
      <c r="R307" s="10">
        <v>295.2</v>
      </c>
      <c r="S307" s="13">
        <f>AVERAGE(K306:K$354)</f>
        <v>249.47652092365146</v>
      </c>
      <c r="T307" s="16">
        <f t="shared" si="25"/>
        <v>246.79460104927421</v>
      </c>
      <c r="U307" s="10">
        <v>295.2</v>
      </c>
      <c r="V307" s="13">
        <f>AVERAGE(L306:L$354)</f>
        <v>281.48970196311132</v>
      </c>
      <c r="W307" s="16">
        <f t="shared" si="26"/>
        <v>281.61345097421963</v>
      </c>
      <c r="X307" s="10">
        <v>295.2</v>
      </c>
      <c r="Y307" s="13">
        <f>AVERAGE(M306:M$354)</f>
        <v>1.7623711289445645</v>
      </c>
      <c r="Z307" s="16">
        <f t="shared" si="27"/>
        <v>1.7898283946778974</v>
      </c>
      <c r="AA307" s="10">
        <v>295.2</v>
      </c>
      <c r="AB307" s="13">
        <f>AVERAGE(N306:N$354)</f>
        <v>1.9410258588960447</v>
      </c>
      <c r="AC307" s="13">
        <f t="shared" si="28"/>
        <v>1.9803382105576475</v>
      </c>
    </row>
    <row r="308" spans="1:29" x14ac:dyDescent="0.25">
      <c r="A308" s="13">
        <v>285.3</v>
      </c>
      <c r="B308" s="13">
        <v>348.62377122713048</v>
      </c>
      <c r="C308" s="13">
        <v>306.29790924603935</v>
      </c>
      <c r="D308" s="13">
        <v>285.3</v>
      </c>
      <c r="E308" s="13">
        <v>1.7970437039109233</v>
      </c>
      <c r="F308" s="13">
        <f t="shared" si="29"/>
        <v>1.5760783791273567</v>
      </c>
      <c r="G308" s="13">
        <f t="shared" si="24"/>
        <v>287.09704370391091</v>
      </c>
      <c r="J308" s="10">
        <v>295.39999999999998</v>
      </c>
      <c r="K308" s="10">
        <v>253.23824221694827</v>
      </c>
      <c r="L308" s="10">
        <v>287.31284190232549</v>
      </c>
      <c r="M308" s="10">
        <v>1.9646196042237352</v>
      </c>
      <c r="N308" s="10">
        <v>2.1698322227030111</v>
      </c>
      <c r="R308" s="10">
        <v>295.3</v>
      </c>
      <c r="S308" s="13">
        <f>AVERAGE(K307:K$354)</f>
        <v>249.39015885233073</v>
      </c>
      <c r="T308" s="16">
        <f t="shared" si="25"/>
        <v>246.64701950363815</v>
      </c>
      <c r="U308" s="10">
        <v>295.3</v>
      </c>
      <c r="V308" s="13">
        <f>AVERAGE(L307:L$354)</f>
        <v>281.35786390587072</v>
      </c>
      <c r="W308" s="16">
        <f t="shared" si="26"/>
        <v>281.4768397947646</v>
      </c>
      <c r="X308" s="10">
        <v>295.3</v>
      </c>
      <c r="Y308" s="13">
        <f>AVERAGE(M307:M$354)</f>
        <v>1.7577641653996221</v>
      </c>
      <c r="Z308" s="16">
        <f t="shared" si="27"/>
        <v>1.7848174032696988</v>
      </c>
      <c r="AA308" s="10">
        <v>295.3</v>
      </c>
      <c r="AB308" s="13">
        <f>AVERAGE(N307:N$354)</f>
        <v>1.9358294794306292</v>
      </c>
      <c r="AC308" s="13">
        <f t="shared" si="28"/>
        <v>1.9755605539542103</v>
      </c>
    </row>
    <row r="309" spans="1:29" x14ac:dyDescent="0.25">
      <c r="A309" s="13">
        <v>285.39999999999998</v>
      </c>
      <c r="B309" s="13">
        <v>348.9398322379476</v>
      </c>
      <c r="C309" s="13">
        <v>306.18965667374141</v>
      </c>
      <c r="D309" s="13">
        <v>285.39999999999998</v>
      </c>
      <c r="E309" s="13">
        <v>1.8123358945277293</v>
      </c>
      <c r="F309" s="13">
        <f t="shared" si="29"/>
        <v>1.5871759127494949</v>
      </c>
      <c r="G309" s="13">
        <f t="shared" si="24"/>
        <v>287.21233589452771</v>
      </c>
      <c r="J309" s="10">
        <v>295.5</v>
      </c>
      <c r="K309" s="10">
        <v>253.05041697474823</v>
      </c>
      <c r="L309" s="10">
        <v>287.05895202641886</v>
      </c>
      <c r="M309" s="10">
        <v>1.9551897124946107</v>
      </c>
      <c r="N309" s="10">
        <v>2.1594609976134942</v>
      </c>
      <c r="R309" s="10">
        <v>295.39999999999998</v>
      </c>
      <c r="S309" s="13">
        <f>AVERAGE(K308:K$354)</f>
        <v>249.30423354576763</v>
      </c>
      <c r="T309" s="16">
        <f t="shared" si="25"/>
        <v>246.50741036236286</v>
      </c>
      <c r="U309" s="10">
        <v>295.39999999999998</v>
      </c>
      <c r="V309" s="13">
        <f>AVERAGE(L308:L$354)</f>
        <v>281.22577933270446</v>
      </c>
      <c r="W309" s="16">
        <f t="shared" si="26"/>
        <v>281.33974609669986</v>
      </c>
      <c r="X309" s="10">
        <v>295.39999999999998</v>
      </c>
      <c r="Y309" s="13">
        <f>AVERAGE(M308:M$354)</f>
        <v>1.7531621583587922</v>
      </c>
      <c r="Z309" s="16">
        <f t="shared" si="27"/>
        <v>1.7797605028608814</v>
      </c>
      <c r="AA309" s="10">
        <v>295.39999999999998</v>
      </c>
      <c r="AB309" s="13">
        <f>AVERAGE(N308:N$354)</f>
        <v>1.9306308594100885</v>
      </c>
      <c r="AC309" s="13">
        <f t="shared" si="28"/>
        <v>1.9706849128381236</v>
      </c>
    </row>
    <row r="310" spans="1:29" x14ac:dyDescent="0.25">
      <c r="A310" s="13">
        <v>285.5</v>
      </c>
      <c r="B310" s="13">
        <v>349.24149146775699</v>
      </c>
      <c r="C310" s="13">
        <v>306.07963930978019</v>
      </c>
      <c r="D310" s="13">
        <v>285.5</v>
      </c>
      <c r="E310" s="13">
        <v>1.8277863627261304</v>
      </c>
      <c r="F310" s="13">
        <f t="shared" si="29"/>
        <v>1.5983866198262748</v>
      </c>
      <c r="G310" s="13">
        <f t="shared" si="24"/>
        <v>287.32778636272616</v>
      </c>
      <c r="J310" s="10">
        <v>295.60000000000002</v>
      </c>
      <c r="K310" s="10">
        <v>252.86493115644268</v>
      </c>
      <c r="L310" s="10">
        <v>286.80418341309053</v>
      </c>
      <c r="M310" s="10">
        <v>1.9457697511610452</v>
      </c>
      <c r="N310" s="10">
        <v>2.149056552654161</v>
      </c>
      <c r="R310" s="10">
        <v>295.5</v>
      </c>
      <c r="S310" s="13">
        <f>AVERAGE(K309:K$354)</f>
        <v>249.21871161813328</v>
      </c>
      <c r="T310" s="16">
        <f t="shared" si="25"/>
        <v>246.3759155087173</v>
      </c>
      <c r="U310" s="10">
        <v>295.5</v>
      </c>
      <c r="V310" s="13">
        <f>AVERAGE(L309:L$354)</f>
        <v>281.0934518855388</v>
      </c>
      <c r="W310" s="16">
        <f t="shared" si="26"/>
        <v>281.20216988002494</v>
      </c>
      <c r="X310" s="10">
        <v>295.5</v>
      </c>
      <c r="Y310" s="13">
        <f>AVERAGE(M309:M$354)</f>
        <v>1.7485652573617283</v>
      </c>
      <c r="Z310" s="16">
        <f t="shared" si="27"/>
        <v>1.7746581094834255</v>
      </c>
      <c r="AA310" s="10">
        <v>295.5</v>
      </c>
      <c r="AB310" s="13">
        <f>AVERAGE(N309:N$354)</f>
        <v>1.9254308297732858</v>
      </c>
      <c r="AC310" s="13">
        <f t="shared" si="28"/>
        <v>1.9657107462637669</v>
      </c>
    </row>
    <row r="311" spans="1:29" x14ac:dyDescent="0.25">
      <c r="A311" s="13">
        <v>285.60000000000002</v>
      </c>
      <c r="B311" s="13">
        <v>349.52625670986055</v>
      </c>
      <c r="C311" s="13">
        <v>305.96785813070585</v>
      </c>
      <c r="D311" s="13">
        <v>285.60000000000002</v>
      </c>
      <c r="E311" s="13">
        <v>1.8433901922638942</v>
      </c>
      <c r="F311" s="13">
        <f t="shared" si="29"/>
        <v>1.6097117012043192</v>
      </c>
      <c r="G311" s="13">
        <f t="shared" si="24"/>
        <v>287.44339019226391</v>
      </c>
      <c r="J311" s="10">
        <v>295.7</v>
      </c>
      <c r="K311" s="10">
        <v>252.68156537294178</v>
      </c>
      <c r="L311" s="10">
        <v>286.54855031067177</v>
      </c>
      <c r="M311" s="10">
        <v>1.9363605776149617</v>
      </c>
      <c r="N311" s="10">
        <v>2.138624025079761</v>
      </c>
      <c r="R311" s="10">
        <v>295.60000000000002</v>
      </c>
      <c r="S311" s="13">
        <f>AVERAGE(K310:K$354)</f>
        <v>249.13356261020846</v>
      </c>
      <c r="T311" s="16">
        <f t="shared" si="25"/>
        <v>246.25267771910876</v>
      </c>
      <c r="U311" s="10">
        <v>295.60000000000002</v>
      </c>
      <c r="V311" s="13">
        <f>AVERAGE(L310:L$354)</f>
        <v>280.96088521574143</v>
      </c>
      <c r="W311" s="16">
        <f t="shared" si="26"/>
        <v>281.06411114473985</v>
      </c>
      <c r="X311" s="10">
        <v>295.60000000000002</v>
      </c>
      <c r="Y311" s="13">
        <f>AVERAGE(M310:M$354)</f>
        <v>1.74397360280322</v>
      </c>
      <c r="Z311" s="16">
        <f t="shared" si="27"/>
        <v>1.7695106453757035</v>
      </c>
      <c r="AA311" s="10">
        <v>295.60000000000002</v>
      </c>
      <c r="AB311" s="13">
        <f>AVERAGE(N310:N$354)</f>
        <v>1.9202301593768365</v>
      </c>
      <c r="AC311" s="13">
        <f t="shared" si="28"/>
        <v>1.9606375132882476</v>
      </c>
    </row>
    <row r="312" spans="1:29" x14ac:dyDescent="0.25">
      <c r="A312" s="13">
        <v>285.7</v>
      </c>
      <c r="B312" s="13">
        <v>349.79138156072537</v>
      </c>
      <c r="C312" s="13">
        <v>305.85431428765406</v>
      </c>
      <c r="D312" s="13">
        <v>285.7</v>
      </c>
      <c r="E312" s="13">
        <v>1.8591415196328043</v>
      </c>
      <c r="F312" s="13">
        <f t="shared" si="29"/>
        <v>1.6211523923304436</v>
      </c>
      <c r="G312" s="13">
        <f t="shared" si="24"/>
        <v>287.55914151963282</v>
      </c>
      <c r="J312" s="10">
        <v>295.8</v>
      </c>
      <c r="K312" s="10">
        <v>252.50012048923347</v>
      </c>
      <c r="L312" s="10">
        <v>286.29206701866036</v>
      </c>
      <c r="M312" s="10">
        <v>1.9269629830725217</v>
      </c>
      <c r="N312" s="10">
        <v>2.1281681189298127</v>
      </c>
      <c r="R312" s="10">
        <v>295.7</v>
      </c>
      <c r="S312" s="13">
        <f>AVERAGE(K311:K$354)</f>
        <v>249.04875877961229</v>
      </c>
      <c r="T312" s="16">
        <f t="shared" si="25"/>
        <v>246.13784063234925</v>
      </c>
      <c r="U312" s="10">
        <v>295.7</v>
      </c>
      <c r="V312" s="13">
        <f>AVERAGE(L311:L$354)</f>
        <v>280.82808298398345</v>
      </c>
      <c r="W312" s="16">
        <f t="shared" si="26"/>
        <v>280.92556989084505</v>
      </c>
      <c r="X312" s="10">
        <v>295.7</v>
      </c>
      <c r="Y312" s="13">
        <f>AVERAGE(M311:M$354)</f>
        <v>1.7393873267041784</v>
      </c>
      <c r="Z312" s="16">
        <f t="shared" si="27"/>
        <v>1.7643185391352745</v>
      </c>
      <c r="AA312" s="10">
        <v>295.7</v>
      </c>
      <c r="AB312" s="13">
        <f>AVERAGE(N311:N$354)</f>
        <v>1.9150295595296247</v>
      </c>
      <c r="AC312" s="13">
        <f t="shared" si="28"/>
        <v>1.9554646729677643</v>
      </c>
    </row>
    <row r="313" spans="1:29" x14ac:dyDescent="0.25">
      <c r="A313" s="13">
        <v>285.8</v>
      </c>
      <c r="B313" s="13">
        <v>350.03384995133445</v>
      </c>
      <c r="C313" s="13">
        <v>305.73900910693374</v>
      </c>
      <c r="D313" s="13">
        <v>285.8</v>
      </c>
      <c r="E313" s="13">
        <v>1.8750334410090423</v>
      </c>
      <c r="F313" s="13">
        <f t="shared" si="29"/>
        <v>1.6327099698461243</v>
      </c>
      <c r="G313" s="13">
        <f t="shared" si="24"/>
        <v>287.67503344100908</v>
      </c>
      <c r="J313" s="10">
        <v>295.89999999999998</v>
      </c>
      <c r="K313" s="10">
        <v>252.32041601983872</v>
      </c>
      <c r="L313" s="10">
        <v>286.03474788672685</v>
      </c>
      <c r="M313" s="10">
        <v>1.9175776985294772</v>
      </c>
      <c r="N313" s="10">
        <v>2.1176931395849694</v>
      </c>
      <c r="R313" s="10">
        <v>295.8</v>
      </c>
      <c r="S313" s="13">
        <f>AVERAGE(K312:K$354)</f>
        <v>248.96427490534879</v>
      </c>
      <c r="T313" s="16">
        <f t="shared" si="25"/>
        <v>246.03154877480119</v>
      </c>
      <c r="U313" s="10">
        <v>295.8</v>
      </c>
      <c r="V313" s="13">
        <f>AVERAGE(L312:L$354)</f>
        <v>280.69504886010702</v>
      </c>
      <c r="W313" s="16">
        <f t="shared" si="26"/>
        <v>280.78654611833963</v>
      </c>
      <c r="X313" s="10">
        <v>295.8</v>
      </c>
      <c r="Y313" s="13">
        <f>AVERAGE(M312:M$354)</f>
        <v>1.7348065534271835</v>
      </c>
      <c r="Z313" s="16">
        <f t="shared" si="27"/>
        <v>1.7590822255442617</v>
      </c>
      <c r="AA313" s="10">
        <v>295.8</v>
      </c>
      <c r="AB313" s="13">
        <f>AVERAGE(N312:N$354)</f>
        <v>1.909829688237761</v>
      </c>
      <c r="AC313" s="13">
        <f t="shared" si="28"/>
        <v>1.9501916843594245</v>
      </c>
    </row>
    <row r="314" spans="1:29" x14ac:dyDescent="0.25">
      <c r="A314" s="13">
        <v>285.89999999999998</v>
      </c>
      <c r="B314" s="13">
        <v>350.25036174365221</v>
      </c>
      <c r="C314" s="13">
        <v>305.62194409057378</v>
      </c>
      <c r="D314" s="13">
        <v>285.89999999999998</v>
      </c>
      <c r="E314" s="13">
        <v>1.8910579144353026</v>
      </c>
      <c r="F314" s="13">
        <f t="shared" si="29"/>
        <v>1.6443857591091331</v>
      </c>
      <c r="G314" s="13">
        <f t="shared" si="24"/>
        <v>287.79105791443527</v>
      </c>
      <c r="J314" s="10">
        <v>296</v>
      </c>
      <c r="K314" s="10">
        <v>252.14228864513581</v>
      </c>
      <c r="L314" s="10">
        <v>285.77660731376602</v>
      </c>
      <c r="M314" s="10">
        <v>1.9082054002475155</v>
      </c>
      <c r="N314" s="10">
        <v>2.1072030259322139</v>
      </c>
      <c r="R314" s="10">
        <v>295.89999999999998</v>
      </c>
      <c r="S314" s="13">
        <f>AVERAGE(K313:K$354)</f>
        <v>248.88008810573251</v>
      </c>
      <c r="T314" s="16">
        <f t="shared" si="25"/>
        <v>245.93394753150642</v>
      </c>
      <c r="U314" s="10">
        <v>295.89999999999998</v>
      </c>
      <c r="V314" s="13">
        <f>AVERAGE(L313:L$354)</f>
        <v>280.5617865229986</v>
      </c>
      <c r="W314" s="16">
        <f t="shared" si="26"/>
        <v>280.64703982722494</v>
      </c>
      <c r="X314" s="10">
        <v>295.89999999999998</v>
      </c>
      <c r="Y314" s="13">
        <f>AVERAGE(M313:M$354)</f>
        <v>1.7302314003403898</v>
      </c>
      <c r="Z314" s="16">
        <f t="shared" si="27"/>
        <v>1.7538021456566639</v>
      </c>
      <c r="AA314" s="10">
        <v>295.89999999999998</v>
      </c>
      <c r="AB314" s="13">
        <f>AVERAGE(N313:N$354)</f>
        <v>1.9046311541736647</v>
      </c>
      <c r="AC314" s="13">
        <f t="shared" si="28"/>
        <v>1.944818006518517</v>
      </c>
    </row>
    <row r="315" spans="1:29" x14ac:dyDescent="0.25">
      <c r="A315" s="13">
        <v>286</v>
      </c>
      <c r="B315" s="13">
        <v>350.43731998815838</v>
      </c>
      <c r="C315" s="13">
        <v>305.50312091682827</v>
      </c>
      <c r="D315" s="13">
        <v>286</v>
      </c>
      <c r="E315" s="13">
        <v>1.9072056578697809</v>
      </c>
      <c r="F315" s="13">
        <f t="shared" si="29"/>
        <v>1.6561811426732382</v>
      </c>
      <c r="G315" s="13">
        <f t="shared" si="24"/>
        <v>287.90720565786978</v>
      </c>
      <c r="J315" s="10">
        <v>296.10000000000002</v>
      </c>
      <c r="K315" s="10">
        <v>251.9655908399038</v>
      </c>
      <c r="L315" s="10">
        <v>285.51765974699339</v>
      </c>
      <c r="M315" s="10">
        <v>1.8988467148068757</v>
      </c>
      <c r="N315" s="10">
        <v>2.0967013802576813</v>
      </c>
      <c r="R315" s="10">
        <v>296</v>
      </c>
      <c r="S315" s="13">
        <f>AVERAGE(K314:K$354)</f>
        <v>248.7961776688031</v>
      </c>
      <c r="T315" s="16">
        <f t="shared" si="25"/>
        <v>245.84518317319453</v>
      </c>
      <c r="U315" s="10">
        <v>296</v>
      </c>
      <c r="V315" s="13">
        <f>AVERAGE(L314:L$354)</f>
        <v>280.42829966046867</v>
      </c>
      <c r="W315" s="16">
        <f t="shared" si="26"/>
        <v>280.50705101750009</v>
      </c>
      <c r="X315" s="10">
        <v>296</v>
      </c>
      <c r="Y315" s="13">
        <f>AVERAGE(M314:M$354)</f>
        <v>1.7256619784333387</v>
      </c>
      <c r="Z315" s="16">
        <f t="shared" si="27"/>
        <v>1.748478746812907</v>
      </c>
      <c r="AA315" s="10">
        <v>296</v>
      </c>
      <c r="AB315" s="13">
        <f>AVERAGE(N314:N$354)</f>
        <v>1.8994345203831449</v>
      </c>
      <c r="AC315" s="13">
        <f t="shared" si="28"/>
        <v>1.9393430985003306</v>
      </c>
    </row>
    <row r="316" spans="1:29" x14ac:dyDescent="0.25">
      <c r="A316" s="13">
        <v>286.10000000000002</v>
      </c>
      <c r="B316" s="13">
        <v>350.59082055772012</v>
      </c>
      <c r="C316" s="13">
        <v>305.38254144063865</v>
      </c>
      <c r="D316" s="13">
        <v>286.10000000000002</v>
      </c>
      <c r="E316" s="13">
        <v>1.9234660439941191</v>
      </c>
      <c r="F316" s="13">
        <f t="shared" si="29"/>
        <v>1.6680975697376392</v>
      </c>
      <c r="G316" s="13">
        <f t="shared" si="24"/>
        <v>288.02346604399412</v>
      </c>
      <c r="J316" s="10">
        <v>296.2</v>
      </c>
      <c r="K316" s="10">
        <v>251.79018960595621</v>
      </c>
      <c r="L316" s="10">
        <v>285.25791968108518</v>
      </c>
      <c r="M316" s="10">
        <v>1.8895022237577941</v>
      </c>
      <c r="N316" s="10">
        <v>2.0861914959845298</v>
      </c>
      <c r="R316" s="10">
        <v>296.10000000000002</v>
      </c>
      <c r="S316" s="13">
        <f>AVERAGE(K315:K$354)</f>
        <v>248.71252489439476</v>
      </c>
      <c r="T316" s="16">
        <f t="shared" si="25"/>
        <v>245.76540284603834</v>
      </c>
      <c r="U316" s="10">
        <v>296.10000000000002</v>
      </c>
      <c r="V316" s="13">
        <f>AVERAGE(L315:L$354)</f>
        <v>280.29459196913621</v>
      </c>
      <c r="W316" s="16">
        <f t="shared" si="26"/>
        <v>280.36657968916506</v>
      </c>
      <c r="X316" s="10">
        <v>296.10000000000002</v>
      </c>
      <c r="Y316" s="13">
        <f>AVERAGE(M315:M$354)</f>
        <v>1.7210983928879848</v>
      </c>
      <c r="Z316" s="16">
        <f t="shared" si="27"/>
        <v>1.743112482559809</v>
      </c>
      <c r="AA316" s="10">
        <v>296.10000000000002</v>
      </c>
      <c r="AB316" s="13">
        <f>AVERAGE(N315:N$354)</f>
        <v>1.8942403077444183</v>
      </c>
      <c r="AC316" s="13">
        <f t="shared" si="28"/>
        <v>1.9337664193628825</v>
      </c>
    </row>
    <row r="317" spans="1:29" x14ac:dyDescent="0.25">
      <c r="A317" s="13">
        <v>286.2</v>
      </c>
      <c r="B317" s="13">
        <v>350.70664500169067</v>
      </c>
      <c r="C317" s="13">
        <v>305.26020769405204</v>
      </c>
      <c r="D317" s="13">
        <v>286.2</v>
      </c>
      <c r="E317" s="13">
        <v>1.9398269929732832</v>
      </c>
      <c r="F317" s="13">
        <f t="shared" si="29"/>
        <v>1.6801365665418984</v>
      </c>
      <c r="G317" s="13">
        <f t="shared" si="24"/>
        <v>288.13982699297327</v>
      </c>
      <c r="J317" s="10">
        <v>296.3</v>
      </c>
      <c r="K317" s="10">
        <v>251.61596530124626</v>
      </c>
      <c r="L317" s="10">
        <v>284.99740165736171</v>
      </c>
      <c r="M317" s="10">
        <v>1.880172467901176</v>
      </c>
      <c r="N317" s="10">
        <v>2.075676383383128</v>
      </c>
      <c r="R317" s="10">
        <v>296.2</v>
      </c>
      <c r="S317" s="13">
        <f>AVERAGE(K316:K$354)</f>
        <v>248.62911294707402</v>
      </c>
      <c r="T317" s="16">
        <f t="shared" si="25"/>
        <v>245.69475456979126</v>
      </c>
      <c r="U317" s="10">
        <v>296.2</v>
      </c>
      <c r="V317" s="13">
        <f>AVERAGE(L316:L$354)</f>
        <v>280.16066715431941</v>
      </c>
      <c r="W317" s="16">
        <f t="shared" si="26"/>
        <v>280.22562584221987</v>
      </c>
      <c r="X317" s="10">
        <v>296.2</v>
      </c>
      <c r="Y317" s="13">
        <f>AVERAGE(M316:M$354)</f>
        <v>1.7165407436080131</v>
      </c>
      <c r="Z317" s="16">
        <f t="shared" si="27"/>
        <v>1.7377038127451669</v>
      </c>
      <c r="AA317" s="10">
        <v>296.2</v>
      </c>
      <c r="AB317" s="13">
        <f>AVERAGE(N316:N$354)</f>
        <v>1.889048998192796</v>
      </c>
      <c r="AC317" s="13">
        <f t="shared" si="28"/>
        <v>1.9280874281614615</v>
      </c>
    </row>
    <row r="318" spans="1:29" x14ac:dyDescent="0.25">
      <c r="A318" s="13">
        <v>286.3</v>
      </c>
      <c r="B318" s="13">
        <v>350.7802575985354</v>
      </c>
      <c r="C318" s="13">
        <v>305.13612188659494</v>
      </c>
      <c r="D318" s="13">
        <v>286.3</v>
      </c>
      <c r="E318" s="13">
        <v>1.9562748647068766</v>
      </c>
      <c r="F318" s="13">
        <f t="shared" si="29"/>
        <v>1.6922997476366861</v>
      </c>
      <c r="G318" s="13">
        <f t="shared" si="24"/>
        <v>288.25627486470688</v>
      </c>
      <c r="J318" s="10">
        <v>296.39999999999998</v>
      </c>
      <c r="K318" s="10">
        <v>251.44281055831956</v>
      </c>
      <c r="L318" s="10">
        <v>284.73612026301322</v>
      </c>
      <c r="M318" s="10">
        <v>1.8708579512263865</v>
      </c>
      <c r="N318" s="10">
        <v>2.0651587933690454</v>
      </c>
      <c r="R318" s="10">
        <v>296.3</v>
      </c>
      <c r="S318" s="13">
        <f>AVERAGE(K317:K$354)</f>
        <v>248.54592671920875</v>
      </c>
      <c r="T318" s="16">
        <f t="shared" si="25"/>
        <v>245.63338722847402</v>
      </c>
      <c r="U318" s="10">
        <v>296.3</v>
      </c>
      <c r="V318" s="13">
        <f>AVERAGE(L317:L$354)</f>
        <v>280.02652892993081</v>
      </c>
      <c r="W318" s="16">
        <f t="shared" si="26"/>
        <v>280.08418947666496</v>
      </c>
      <c r="X318" s="10">
        <v>296.3</v>
      </c>
      <c r="Y318" s="13">
        <f>AVERAGE(M317:M$354)</f>
        <v>1.7119891257093343</v>
      </c>
      <c r="Z318" s="16">
        <f t="shared" si="27"/>
        <v>1.7322532034449978</v>
      </c>
      <c r="AA318" s="10">
        <v>296.3</v>
      </c>
      <c r="AB318" s="13">
        <f>AVERAGE(N317:N$354)</f>
        <v>1.8838610377245921</v>
      </c>
      <c r="AC318" s="13">
        <f t="shared" si="28"/>
        <v>1.9223055839531753</v>
      </c>
    </row>
    <row r="319" spans="1:29" x14ac:dyDescent="0.25">
      <c r="A319" s="13">
        <v>286.39999999999998</v>
      </c>
      <c r="B319" s="13">
        <v>350.80680772013119</v>
      </c>
      <c r="C319" s="13">
        <v>305.01028640560065</v>
      </c>
      <c r="D319" s="13">
        <v>286.39999999999998</v>
      </c>
      <c r="E319" s="13">
        <v>1.9727943525026927</v>
      </c>
      <c r="F319" s="13">
        <f t="shared" si="29"/>
        <v>1.7045888279004631</v>
      </c>
      <c r="G319" s="13">
        <f t="shared" si="24"/>
        <v>288.37279435250269</v>
      </c>
      <c r="J319" s="10">
        <v>296.5</v>
      </c>
      <c r="K319" s="10">
        <v>251.27062928546778</v>
      </c>
      <c r="L319" s="10">
        <v>284.47409013036696</v>
      </c>
      <c r="M319" s="10">
        <v>1.8615591445322244</v>
      </c>
      <c r="N319" s="10">
        <v>2.0546412395112208</v>
      </c>
      <c r="R319" s="10">
        <v>296.39999999999998</v>
      </c>
      <c r="S319" s="13">
        <f>AVERAGE(K318:K$354)</f>
        <v>248.46295270347804</v>
      </c>
      <c r="T319" s="16">
        <f t="shared" si="25"/>
        <v>245.58145059645176</v>
      </c>
      <c r="U319" s="10">
        <v>296.39999999999998</v>
      </c>
      <c r="V319" s="13">
        <f>AVERAGE(L318:L$354)</f>
        <v>279.89218101837855</v>
      </c>
      <c r="W319" s="16">
        <f t="shared" si="26"/>
        <v>279.94227059249988</v>
      </c>
      <c r="X319" s="10">
        <v>296.39999999999998</v>
      </c>
      <c r="Y319" s="13">
        <f>AVERAGE(M318:M$354)</f>
        <v>1.7074436299744198</v>
      </c>
      <c r="Z319" s="16">
        <f t="shared" si="27"/>
        <v>1.7267611270362977</v>
      </c>
      <c r="AA319" s="10">
        <v>296.39999999999998</v>
      </c>
      <c r="AB319" s="13">
        <f>AVERAGE(N318:N$354)</f>
        <v>1.8786768391932802</v>
      </c>
      <c r="AC319" s="13">
        <f t="shared" si="28"/>
        <v>1.9164203457942222</v>
      </c>
    </row>
    <row r="320" spans="1:29" x14ac:dyDescent="0.25">
      <c r="A320" s="13">
        <v>286.5</v>
      </c>
      <c r="B320" s="13">
        <v>350.78113874856518</v>
      </c>
      <c r="C320" s="13">
        <v>304.88270381649005</v>
      </c>
      <c r="D320" s="13">
        <v>286.5</v>
      </c>
      <c r="E320" s="13">
        <v>1.9893683805353397</v>
      </c>
      <c r="F320" s="13">
        <f t="shared" si="29"/>
        <v>1.7170056350950686</v>
      </c>
      <c r="G320" s="13">
        <f t="shared" si="24"/>
        <v>288.48936838053532</v>
      </c>
      <c r="J320" s="10">
        <v>296.60000000000002</v>
      </c>
      <c r="K320" s="10">
        <v>251.09933574439029</v>
      </c>
      <c r="L320" s="10">
        <v>284.21132593619473</v>
      </c>
      <c r="M320" s="10">
        <v>1.8522764887550458</v>
      </c>
      <c r="N320" s="10">
        <v>2.0441260183646532</v>
      </c>
      <c r="R320" s="10">
        <v>296.5</v>
      </c>
      <c r="S320" s="13">
        <f>AVERAGE(K319:K$354)</f>
        <v>248.38017887417683</v>
      </c>
      <c r="T320" s="16">
        <f t="shared" si="25"/>
        <v>245.53909531701356</v>
      </c>
      <c r="U320" s="10">
        <v>296.5</v>
      </c>
      <c r="V320" s="13">
        <f>AVERAGE(L319:L$354)</f>
        <v>279.7576271504721</v>
      </c>
      <c r="W320" s="16">
        <f t="shared" si="26"/>
        <v>279.79986918972509</v>
      </c>
      <c r="X320" s="10">
        <v>296.5</v>
      </c>
      <c r="Y320" s="13">
        <f>AVERAGE(M319:M$354)</f>
        <v>1.7029043432729762</v>
      </c>
      <c r="Z320" s="16">
        <f t="shared" si="27"/>
        <v>1.7212280620879028</v>
      </c>
      <c r="AA320" s="10">
        <v>296.5</v>
      </c>
      <c r="AB320" s="13">
        <f>AVERAGE(N319:N$354)</f>
        <v>1.8734967849106201</v>
      </c>
      <c r="AC320" s="13">
        <f t="shared" si="28"/>
        <v>1.9104311727380718</v>
      </c>
    </row>
    <row r="321" spans="1:29" x14ac:dyDescent="0.25">
      <c r="A321" s="13">
        <v>286.60000000000002</v>
      </c>
      <c r="B321" s="13">
        <v>350.697804896543</v>
      </c>
      <c r="C321" s="13">
        <v>304.75337686300452</v>
      </c>
      <c r="D321" s="13">
        <v>286.60000000000002</v>
      </c>
      <c r="E321" s="13">
        <v>2.0059780079184502</v>
      </c>
      <c r="F321" s="13">
        <f t="shared" si="29"/>
        <v>1.7295521226555648</v>
      </c>
      <c r="G321" s="13">
        <f t="shared" si="24"/>
        <v>288.60597800791845</v>
      </c>
      <c r="J321" s="10">
        <v>296.7</v>
      </c>
      <c r="K321" s="10">
        <v>250.92885369860656</v>
      </c>
      <c r="L321" s="10">
        <v>283.94784240105912</v>
      </c>
      <c r="M321" s="10">
        <v>1.843010398026266</v>
      </c>
      <c r="N321" s="10">
        <v>2.0336152282387285</v>
      </c>
      <c r="R321" s="10">
        <v>296.60000000000002</v>
      </c>
      <c r="S321" s="13">
        <f>AVERAGE(K320:K$354)</f>
        <v>248.29759457671139</v>
      </c>
      <c r="T321" s="16">
        <f t="shared" si="25"/>
        <v>245.50647290609777</v>
      </c>
      <c r="U321" s="10">
        <v>296.60000000000002</v>
      </c>
      <c r="V321" s="13">
        <f>AVERAGE(L320:L$354)</f>
        <v>279.62287106533222</v>
      </c>
      <c r="W321" s="16">
        <f t="shared" si="26"/>
        <v>279.65698526834012</v>
      </c>
      <c r="X321" s="10">
        <v>296.60000000000002</v>
      </c>
      <c r="Y321" s="13">
        <f>AVERAGE(M320:M$354)</f>
        <v>1.6983713489512835</v>
      </c>
      <c r="Z321" s="16">
        <f t="shared" si="27"/>
        <v>1.7156544934696285</v>
      </c>
      <c r="AA321" s="10">
        <v>296.60000000000002</v>
      </c>
      <c r="AB321" s="13">
        <f>AVERAGE(N320:N$354)</f>
        <v>1.8683212290648885</v>
      </c>
      <c r="AC321" s="13">
        <f t="shared" si="28"/>
        <v>1.9043375238445606</v>
      </c>
    </row>
    <row r="322" spans="1:29" x14ac:dyDescent="0.25">
      <c r="A322" s="13">
        <v>286.7</v>
      </c>
      <c r="B322" s="13">
        <v>350.55109736230554</v>
      </c>
      <c r="C322" s="13">
        <v>304.62230846739038</v>
      </c>
      <c r="D322" s="13">
        <v>286.7</v>
      </c>
      <c r="E322" s="13">
        <v>2.0226023427054387</v>
      </c>
      <c r="F322" s="13">
        <f t="shared" si="29"/>
        <v>1.7422303822872287</v>
      </c>
      <c r="G322" s="13">
        <f t="shared" si="24"/>
        <v>288.72260234270544</v>
      </c>
      <c r="J322" s="10">
        <v>296.8</v>
      </c>
      <c r="K322" s="10">
        <v>250.75911562726958</v>
      </c>
      <c r="L322" s="10">
        <v>283.68365428869816</v>
      </c>
      <c r="M322" s="10">
        <v>1.833761262479852</v>
      </c>
      <c r="N322" s="10">
        <v>2.0231107865085081</v>
      </c>
      <c r="R322" s="10">
        <v>296.7</v>
      </c>
      <c r="S322" s="13">
        <f>AVERAGE(K321:K$354)</f>
        <v>248.21519042472082</v>
      </c>
      <c r="T322" s="16">
        <f t="shared" si="25"/>
        <v>245.4837357532233</v>
      </c>
      <c r="U322" s="10">
        <v>296.7</v>
      </c>
      <c r="V322" s="13">
        <f>AVERAGE(L321:L$354)</f>
        <v>279.48791651030689</v>
      </c>
      <c r="W322" s="16">
        <f t="shared" si="26"/>
        <v>279.51361882834499</v>
      </c>
      <c r="X322" s="10">
        <v>296.7</v>
      </c>
      <c r="Y322" s="13">
        <f>AVERAGE(M321:M$354)</f>
        <v>1.6938447271923491</v>
      </c>
      <c r="Z322" s="16">
        <f t="shared" si="27"/>
        <v>1.7100409123231657</v>
      </c>
      <c r="AA322" s="10">
        <v>296.7</v>
      </c>
      <c r="AB322" s="13">
        <f>AVERAGE(N321:N$354)</f>
        <v>1.8631504999678365</v>
      </c>
      <c r="AC322" s="13">
        <f t="shared" si="28"/>
        <v>1.8981388581680676</v>
      </c>
    </row>
    <row r="323" spans="1:29" x14ac:dyDescent="0.25">
      <c r="A323" s="13">
        <v>286.8</v>
      </c>
      <c r="B323" s="13">
        <v>350.33508128314332</v>
      </c>
      <c r="C323" s="13">
        <v>304.48950173053345</v>
      </c>
      <c r="D323" s="13">
        <v>286.8</v>
      </c>
      <c r="E323" s="13">
        <v>2.0392184696231208</v>
      </c>
      <c r="F323" s="13">
        <f t="shared" si="29"/>
        <v>1.7550426557933294</v>
      </c>
      <c r="G323" s="13">
        <f t="shared" si="24"/>
        <v>288.83921846962312</v>
      </c>
      <c r="J323" s="10">
        <v>296.89999999999998</v>
      </c>
      <c r="K323" s="10">
        <v>250.59006199941885</v>
      </c>
      <c r="L323" s="10">
        <v>283.41877640544556</v>
      </c>
      <c r="M323" s="10">
        <v>1.8245294508286771</v>
      </c>
      <c r="N323" s="10">
        <v>2.0126144455702506</v>
      </c>
      <c r="R323" s="10">
        <v>296.8</v>
      </c>
      <c r="S323" s="13">
        <f>AVERAGE(K322:K$354)</f>
        <v>248.1329582043</v>
      </c>
      <c r="T323" s="16">
        <f t="shared" si="25"/>
        <v>245.47103712614626</v>
      </c>
      <c r="U323" s="10">
        <v>296.8</v>
      </c>
      <c r="V323" s="13">
        <f>AVERAGE(L322:L$354)</f>
        <v>279.3527672408901</v>
      </c>
      <c r="W323" s="16">
        <f t="shared" si="26"/>
        <v>279.36976986974014</v>
      </c>
      <c r="X323" s="10">
        <v>296.8</v>
      </c>
      <c r="Y323" s="13">
        <f>AVERAGE(M322:M$354)</f>
        <v>1.6893245553488971</v>
      </c>
      <c r="Z323" s="16">
        <f t="shared" si="27"/>
        <v>1.704387816003873</v>
      </c>
      <c r="AA323" s="10">
        <v>296.8</v>
      </c>
      <c r="AB323" s="13">
        <f>AVERAGE(N322:N$354)</f>
        <v>1.8579849021414458</v>
      </c>
      <c r="AC323" s="13">
        <f t="shared" si="28"/>
        <v>1.8918346347629722</v>
      </c>
    </row>
    <row r="324" spans="1:29" x14ac:dyDescent="0.25">
      <c r="A324" s="13">
        <v>286.89999999999998</v>
      </c>
      <c r="B324" s="13">
        <v>350.043644919315</v>
      </c>
      <c r="C324" s="13">
        <v>304.35495993204358</v>
      </c>
      <c r="D324" s="13">
        <v>286.89999999999998</v>
      </c>
      <c r="E324" s="13">
        <v>2.055801395809949</v>
      </c>
      <c r="F324" s="13">
        <f t="shared" si="29"/>
        <v>1.7679913453789877</v>
      </c>
      <c r="G324" s="13">
        <f t="shared" si="24"/>
        <v>288.95580139580994</v>
      </c>
      <c r="J324" s="10">
        <v>297</v>
      </c>
      <c r="K324" s="10">
        <v>250.42164060407401</v>
      </c>
      <c r="L324" s="10">
        <v>283.15322359968616</v>
      </c>
      <c r="M324" s="10">
        <v>1.8153153127274304</v>
      </c>
      <c r="N324" s="10">
        <v>2.0021278075362781</v>
      </c>
      <c r="R324" s="10">
        <v>296.89999999999998</v>
      </c>
      <c r="S324" s="13">
        <f>AVERAGE(K323:K$354)</f>
        <v>248.05089078483218</v>
      </c>
      <c r="T324" s="16">
        <f t="shared" si="25"/>
        <v>245.46853117085993</v>
      </c>
      <c r="U324" s="10">
        <v>296.89999999999998</v>
      </c>
      <c r="V324" s="13">
        <f>AVERAGE(L323:L$354)</f>
        <v>279.21742702064608</v>
      </c>
      <c r="W324" s="16">
        <f t="shared" si="26"/>
        <v>279.22543839252512</v>
      </c>
      <c r="X324" s="10">
        <v>296.89999999999998</v>
      </c>
      <c r="Y324" s="13">
        <f>AVERAGE(M323:M$354)</f>
        <v>1.6848109082510547</v>
      </c>
      <c r="Z324" s="16">
        <f t="shared" si="27"/>
        <v>1.6986957081098808</v>
      </c>
      <c r="AA324" s="10">
        <v>296.89999999999998</v>
      </c>
      <c r="AB324" s="13">
        <f>AVERAGE(N323:N$354)</f>
        <v>1.8528247182549751</v>
      </c>
      <c r="AC324" s="13">
        <f t="shared" si="28"/>
        <v>1.8854243126891106</v>
      </c>
    </row>
    <row r="325" spans="1:29" x14ac:dyDescent="0.25">
      <c r="A325" s="13">
        <v>287</v>
      </c>
      <c r="B325" s="13">
        <v>349.67056238135609</v>
      </c>
      <c r="C325" s="13">
        <v>304.21868653028804</v>
      </c>
      <c r="D325" s="13">
        <v>287</v>
      </c>
      <c r="E325" s="13">
        <v>2.0723240192436885</v>
      </c>
      <c r="F325" s="13">
        <f t="shared" si="29"/>
        <v>1.7810790214633805</v>
      </c>
      <c r="G325" s="13">
        <f t="shared" si="24"/>
        <v>289.07232401924369</v>
      </c>
      <c r="J325" s="10">
        <v>297.10000000000002</v>
      </c>
      <c r="K325" s="10">
        <v>250.25380593191034</v>
      </c>
      <c r="L325" s="10">
        <v>282.88701076134447</v>
      </c>
      <c r="M325" s="10">
        <v>1.8061191809382193</v>
      </c>
      <c r="N325" s="10">
        <v>1.9916523377628359</v>
      </c>
      <c r="R325" s="10">
        <v>297</v>
      </c>
      <c r="S325" s="13">
        <f>AVERAGE(K324:K$354)</f>
        <v>247.96898203597453</v>
      </c>
      <c r="T325" s="16">
        <f t="shared" si="25"/>
        <v>245.47637290228158</v>
      </c>
      <c r="U325" s="10">
        <v>297</v>
      </c>
      <c r="V325" s="13">
        <f>AVERAGE(L324:L$354)</f>
        <v>279.08189962113647</v>
      </c>
      <c r="W325" s="16">
        <f t="shared" si="26"/>
        <v>279.08062439669993</v>
      </c>
      <c r="X325" s="10">
        <v>297</v>
      </c>
      <c r="Y325" s="13">
        <f>AVERAGE(M324:M$354)</f>
        <v>1.6803038584904864</v>
      </c>
      <c r="Z325" s="16">
        <f t="shared" si="27"/>
        <v>1.6929650985694025</v>
      </c>
      <c r="AA325" s="10">
        <v>297</v>
      </c>
      <c r="AB325" s="13">
        <f>AVERAGE(N324:N$354)</f>
        <v>1.8476702109222243</v>
      </c>
      <c r="AC325" s="13">
        <f t="shared" si="28"/>
        <v>1.8789073509999525</v>
      </c>
    </row>
    <row r="326" spans="1:29" x14ac:dyDescent="0.25">
      <c r="A326" s="13">
        <v>287.10000000000002</v>
      </c>
      <c r="B326" s="13">
        <v>349.20957098634102</v>
      </c>
      <c r="C326" s="13">
        <v>304.08068516237284</v>
      </c>
      <c r="D326" s="13">
        <v>287.10000000000002</v>
      </c>
      <c r="E326" s="13">
        <v>2.0887571248633385</v>
      </c>
      <c r="F326" s="13">
        <f t="shared" si="29"/>
        <v>1.7943084267813234</v>
      </c>
      <c r="G326" s="13">
        <f t="shared" ref="G326:G389" si="30">A326+E326</f>
        <v>289.18875712486334</v>
      </c>
      <c r="J326" s="10">
        <v>297.2</v>
      </c>
      <c r="K326" s="10">
        <v>250.08651860457576</v>
      </c>
      <c r="L326" s="10">
        <v>282.62015282140436</v>
      </c>
      <c r="M326" s="10">
        <v>1.7969413733138915</v>
      </c>
      <c r="N326" s="10">
        <v>1.9811893772935731</v>
      </c>
      <c r="R326" s="10">
        <v>297.10000000000002</v>
      </c>
      <c r="S326" s="13">
        <f>AVERAGE(K325:K$354)</f>
        <v>247.88722675037121</v>
      </c>
      <c r="T326" s="16">
        <f t="shared" ref="T326:T355" si="31">0.0003645191*R326^4 - 0.4069938446*R326^3 + 170.2334990325*R326^2 - 31615.7996024729*R326 + 2200205.38999781</f>
        <v>245.49471820890903</v>
      </c>
      <c r="U326" s="10">
        <v>297.10000000000002</v>
      </c>
      <c r="V326" s="13">
        <f>AVERAGE(L325:L$354)</f>
        <v>278.94618882185142</v>
      </c>
      <c r="W326" s="16">
        <f t="shared" ref="W326:W355" si="32">-0.0241259305*U326^2 + 12.8802501657*U326 - 1418.2294713417</f>
        <v>278.93532788226503</v>
      </c>
      <c r="X326" s="10">
        <v>297.10000000000002</v>
      </c>
      <c r="Y326" s="13">
        <f>AVERAGE(M325:M$354)</f>
        <v>1.6758034766825884</v>
      </c>
      <c r="Z326" s="16">
        <f t="shared" ref="Z326:Z355" si="33" xml:space="preserve">  0.0000026071114*R326^4 - 0.0030107027*R326^3 + 1.3008126672*R326^2 - 249.2321769176*R326 + 17869.3895159074</f>
        <v>1.6871965035243193</v>
      </c>
      <c r="AA326" s="10">
        <v>297.10000000000002</v>
      </c>
      <c r="AB326" s="13">
        <f>AVERAGE(N325:N$354)</f>
        <v>1.8425216243684228</v>
      </c>
      <c r="AC326" s="13">
        <f t="shared" ref="AC326:AC355" si="34" xml:space="preserve"> -0.0000901573*AA326^3 + 0.0749711264*AA326^2 - 20.7404978726*AA326 + 1910.6262137785</f>
        <v>1.8722832087544248</v>
      </c>
    </row>
    <row r="327" spans="1:29" x14ac:dyDescent="0.25">
      <c r="A327" s="13">
        <v>287.2</v>
      </c>
      <c r="B327" s="13">
        <v>348.65446397140244</v>
      </c>
      <c r="C327" s="13">
        <v>303.94095964407205</v>
      </c>
      <c r="D327" s="13">
        <v>287.2</v>
      </c>
      <c r="E327" s="13">
        <v>2.1050694135704195</v>
      </c>
      <c r="F327" s="13">
        <f t="shared" si="29"/>
        <v>1.8076824752791874</v>
      </c>
      <c r="G327" s="13">
        <f t="shared" si="30"/>
        <v>289.30506941357044</v>
      </c>
      <c r="J327" s="10">
        <v>297.3</v>
      </c>
      <c r="K327" s="10">
        <v>249.91974484800545</v>
      </c>
      <c r="L327" s="10">
        <v>282.35266475145835</v>
      </c>
      <c r="M327" s="10">
        <v>1.7877821946129235</v>
      </c>
      <c r="N327" s="10">
        <v>1.9707401542994731</v>
      </c>
      <c r="R327" s="10">
        <v>297.2</v>
      </c>
      <c r="S327" s="13">
        <f>AVERAGE(K326:K$354)</f>
        <v>247.80562057169746</v>
      </c>
      <c r="T327" s="16">
        <f t="shared" si="31"/>
        <v>245.52372386306524</v>
      </c>
      <c r="U327" s="10">
        <v>297.2</v>
      </c>
      <c r="V327" s="13">
        <f>AVERAGE(L326:L$354)</f>
        <v>278.81029841014475</v>
      </c>
      <c r="W327" s="16">
        <f t="shared" si="32"/>
        <v>278.78954884921995</v>
      </c>
      <c r="X327" s="10">
        <v>297.2</v>
      </c>
      <c r="Y327" s="13">
        <f>AVERAGE(M326:M$354)</f>
        <v>1.6713098317082562</v>
      </c>
      <c r="Z327" s="16">
        <f t="shared" si="33"/>
        <v>1.6813904453811119</v>
      </c>
      <c r="AA327" s="10">
        <v>297.2</v>
      </c>
      <c r="AB327" s="13">
        <f>AVERAGE(N326:N$354)</f>
        <v>1.8373791859755122</v>
      </c>
      <c r="AC327" s="13">
        <f t="shared" si="34"/>
        <v>1.8655513450059971</v>
      </c>
    </row>
    <row r="328" spans="1:29" x14ac:dyDescent="0.25">
      <c r="A328" s="13">
        <v>287.3</v>
      </c>
      <c r="B328" s="13">
        <v>347.99919878792696</v>
      </c>
      <c r="C328" s="13">
        <v>303.79951396970364</v>
      </c>
      <c r="D328" s="13">
        <v>287.3</v>
      </c>
      <c r="E328" s="13">
        <v>2.121227569284637</v>
      </c>
      <c r="F328" s="13">
        <f t="shared" si="29"/>
        <v>1.8212042439853651</v>
      </c>
      <c r="G328" s="13">
        <f t="shared" si="30"/>
        <v>289.42122756928467</v>
      </c>
      <c r="J328" s="10">
        <v>297.39999999999998</v>
      </c>
      <c r="K328" s="10">
        <v>249.75345600636589</v>
      </c>
      <c r="L328" s="10">
        <v>282.0845615632843</v>
      </c>
      <c r="M328" s="10">
        <v>1.7786419381586729</v>
      </c>
      <c r="N328" s="10">
        <v>1.9603057945926885</v>
      </c>
      <c r="R328" s="10">
        <v>297.3</v>
      </c>
      <c r="S328" s="13">
        <f>AVERAGE(K327:K$354)</f>
        <v>247.72415992766608</v>
      </c>
      <c r="T328" s="16">
        <f t="shared" si="31"/>
        <v>245.56354750413448</v>
      </c>
      <c r="U328" s="10">
        <v>297.3</v>
      </c>
      <c r="V328" s="13">
        <f>AVERAGE(L327:L$354)</f>
        <v>278.67423218117125</v>
      </c>
      <c r="W328" s="16">
        <f t="shared" si="32"/>
        <v>278.64328729756517</v>
      </c>
      <c r="X328" s="10">
        <v>297.3</v>
      </c>
      <c r="Y328" s="13">
        <f>AVERAGE(M327:M$354)</f>
        <v>1.6668229909366266</v>
      </c>
      <c r="Z328" s="16">
        <f t="shared" si="33"/>
        <v>1.6755474527744809</v>
      </c>
      <c r="AA328" s="10">
        <v>297.3</v>
      </c>
      <c r="AB328" s="13">
        <f>AVERAGE(N327:N$354)</f>
        <v>1.8322431077141528</v>
      </c>
      <c r="AC328" s="13">
        <f t="shared" si="34"/>
        <v>1.8587112188126866</v>
      </c>
    </row>
    <row r="329" spans="1:29" x14ac:dyDescent="0.25">
      <c r="A329" s="13">
        <v>287.39999999999998</v>
      </c>
      <c r="B329" s="13">
        <v>347.23802053635364</v>
      </c>
      <c r="C329" s="13">
        <v>303.65635231195182</v>
      </c>
      <c r="D329" s="13">
        <v>287.39999999999998</v>
      </c>
      <c r="E329" s="13">
        <v>2.1371963689753524</v>
      </c>
      <c r="F329" s="13">
        <f t="shared" si="29"/>
        <v>1.8348769556963451</v>
      </c>
      <c r="G329" s="13">
        <f t="shared" si="30"/>
        <v>289.53719636897534</v>
      </c>
      <c r="J329" s="10">
        <v>297.5</v>
      </c>
      <c r="K329" s="10">
        <v>249.58762809351757</v>
      </c>
      <c r="L329" s="10">
        <v>281.81585830844784</v>
      </c>
      <c r="M329" s="10">
        <v>1.7695208873548318</v>
      </c>
      <c r="N329" s="10">
        <v>1.9498873312803091</v>
      </c>
      <c r="R329" s="10">
        <v>297.39999999999998</v>
      </c>
      <c r="S329" s="13">
        <f>AVERAGE(K328:K$354)</f>
        <v>247.64284196765354</v>
      </c>
      <c r="T329" s="16">
        <f t="shared" si="31"/>
        <v>245.61434764042497</v>
      </c>
      <c r="U329" s="10">
        <v>297.39999999999998</v>
      </c>
      <c r="V329" s="13">
        <f>AVERAGE(L328:L$354)</f>
        <v>278.53799393782725</v>
      </c>
      <c r="W329" s="16">
        <f t="shared" si="32"/>
        <v>278.49654322730021</v>
      </c>
      <c r="X329" s="10">
        <v>297.39999999999998</v>
      </c>
      <c r="Y329" s="13">
        <f>AVERAGE(M328:M$354)</f>
        <v>1.6623430204300969</v>
      </c>
      <c r="Z329" s="16">
        <f t="shared" si="33"/>
        <v>1.6696680606182781</v>
      </c>
      <c r="AA329" s="10">
        <v>297.39999999999998</v>
      </c>
      <c r="AB329" s="13">
        <f>AVERAGE(N328:N$354)</f>
        <v>1.8271135874702524</v>
      </c>
      <c r="AC329" s="13">
        <f t="shared" si="34"/>
        <v>1.8517622892288728</v>
      </c>
    </row>
    <row r="330" spans="1:29" x14ac:dyDescent="0.25">
      <c r="A330" s="13">
        <v>287.5</v>
      </c>
      <c r="B330" s="13">
        <v>346.36559927918461</v>
      </c>
      <c r="C330" s="13">
        <v>303.51147902163513</v>
      </c>
      <c r="D330" s="13">
        <v>287.5</v>
      </c>
      <c r="E330" s="13">
        <v>2.152938840041613</v>
      </c>
      <c r="F330" s="13">
        <f t="shared" si="29"/>
        <v>1.8487039499555105</v>
      </c>
      <c r="G330" s="13">
        <f t="shared" si="30"/>
        <v>289.6529388400416</v>
      </c>
      <c r="J330" s="10">
        <v>297.60000000000002</v>
      </c>
      <c r="K330" s="10">
        <v>249.42224137912268</v>
      </c>
      <c r="L330" s="10">
        <v>281.54657007792792</v>
      </c>
      <c r="M330" s="10">
        <v>1.7604193170679754</v>
      </c>
      <c r="N330" s="10">
        <v>1.9394857136267991</v>
      </c>
      <c r="R330" s="10">
        <v>297.5</v>
      </c>
      <c r="S330" s="13">
        <f>AVERAGE(K329:K$354)</f>
        <v>247.56166450462618</v>
      </c>
      <c r="T330" s="16">
        <f t="shared" si="31"/>
        <v>245.67628367431462</v>
      </c>
      <c r="U330" s="10">
        <v>297.5</v>
      </c>
      <c r="V330" s="13">
        <f>AVERAGE(L329:L$354)</f>
        <v>278.40158749069428</v>
      </c>
      <c r="W330" s="16">
        <f t="shared" si="32"/>
        <v>278.34931663842508</v>
      </c>
      <c r="X330" s="10">
        <v>297.5</v>
      </c>
      <c r="Y330" s="13">
        <f>AVERAGE(M329:M$354)</f>
        <v>1.657869985132844</v>
      </c>
      <c r="Z330" s="16">
        <f t="shared" si="33"/>
        <v>1.6637528101418866</v>
      </c>
      <c r="AA330" s="10">
        <v>297.5</v>
      </c>
      <c r="AB330" s="13">
        <f>AVERAGE(N329:N$354)</f>
        <v>1.8219908102732352</v>
      </c>
      <c r="AC330" s="13">
        <f t="shared" si="34"/>
        <v>1.8447040153134822</v>
      </c>
    </row>
    <row r="331" spans="1:29" x14ac:dyDescent="0.25">
      <c r="A331" s="13">
        <v>287.60000000000002</v>
      </c>
      <c r="B331" s="13">
        <v>345.37717900347593</v>
      </c>
      <c r="C331" s="13">
        <v>303.36489862742002</v>
      </c>
      <c r="D331" s="13">
        <v>287.60000000000002</v>
      </c>
      <c r="E331" s="13">
        <v>2.1684164685269294</v>
      </c>
      <c r="F331" s="13">
        <f t="shared" si="29"/>
        <v>1.8626886394323405</v>
      </c>
      <c r="G331" s="13">
        <f t="shared" si="30"/>
        <v>289.76841646852694</v>
      </c>
      <c r="J331" s="10">
        <v>297.7</v>
      </c>
      <c r="K331" s="10">
        <v>249.25728000674584</v>
      </c>
      <c r="L331" s="10">
        <v>281.27671200176297</v>
      </c>
      <c r="M331" s="10">
        <v>1.7513374948873364</v>
      </c>
      <c r="N331" s="10">
        <v>1.9291018151839747</v>
      </c>
      <c r="R331" s="10">
        <v>297.60000000000002</v>
      </c>
      <c r="S331" s="13">
        <f>AVERAGE(K330:K$354)</f>
        <v>247.48062596107047</v>
      </c>
      <c r="T331" s="16">
        <f t="shared" si="31"/>
        <v>245.74951586592942</v>
      </c>
      <c r="U331" s="10">
        <v>297.60000000000002</v>
      </c>
      <c r="V331" s="13">
        <f>AVERAGE(L330:L$354)</f>
        <v>278.26501665798412</v>
      </c>
      <c r="W331" s="16">
        <f t="shared" si="32"/>
        <v>278.20160753094024</v>
      </c>
      <c r="X331" s="10">
        <v>297.60000000000002</v>
      </c>
      <c r="Y331" s="13">
        <f>AVERAGE(M330:M$354)</f>
        <v>1.6534039490439645</v>
      </c>
      <c r="Z331" s="16">
        <f t="shared" si="33"/>
        <v>1.6578022487083217</v>
      </c>
      <c r="AA331" s="10">
        <v>297.60000000000002</v>
      </c>
      <c r="AB331" s="13">
        <f>AVERAGE(N330:N$354)</f>
        <v>1.8168749494329524</v>
      </c>
      <c r="AC331" s="13">
        <f t="shared" si="34"/>
        <v>1.8375358561199846</v>
      </c>
    </row>
    <row r="332" spans="1:29" x14ac:dyDescent="0.25">
      <c r="A332" s="13">
        <v>287.7</v>
      </c>
      <c r="B332" s="13">
        <v>344.26873492750889</v>
      </c>
      <c r="C332" s="13">
        <v>303.21661583547962</v>
      </c>
      <c r="D332" s="13">
        <v>287.7</v>
      </c>
      <c r="E332" s="13">
        <v>2.1835894604006603</v>
      </c>
      <c r="F332" s="13">
        <f t="shared" si="29"/>
        <v>1.876834448464977</v>
      </c>
      <c r="G332" s="13">
        <f t="shared" si="30"/>
        <v>289.88358946040063</v>
      </c>
      <c r="J332" s="10">
        <v>297.8</v>
      </c>
      <c r="K332" s="10">
        <v>249.09273164149943</v>
      </c>
      <c r="L332" s="10">
        <v>281.00629924871674</v>
      </c>
      <c r="M332" s="10">
        <v>1.7422756822710885</v>
      </c>
      <c r="N332" s="10">
        <v>1.9187364412448435</v>
      </c>
      <c r="R332" s="10">
        <v>297.7</v>
      </c>
      <c r="S332" s="13">
        <f>AVERAGE(K331:K$354)</f>
        <v>247.39972531865166</v>
      </c>
      <c r="T332" s="16">
        <f t="shared" si="31"/>
        <v>245.83420535735786</v>
      </c>
      <c r="U332" s="10">
        <v>297.7</v>
      </c>
      <c r="V332" s="13">
        <f>AVERAGE(L331:L$354)</f>
        <v>278.12828526548645</v>
      </c>
      <c r="W332" s="16">
        <f t="shared" si="32"/>
        <v>278.05341590484522</v>
      </c>
      <c r="X332" s="10">
        <v>297.7</v>
      </c>
      <c r="Y332" s="13">
        <f>AVERAGE(M331:M$354)</f>
        <v>1.648944975376297</v>
      </c>
      <c r="Z332" s="16">
        <f t="shared" si="33"/>
        <v>1.6518169300397858</v>
      </c>
      <c r="AA332" s="10">
        <v>297.7</v>
      </c>
      <c r="AB332" s="13">
        <f>AVERAGE(N331:N$354)</f>
        <v>1.8117661675915417</v>
      </c>
      <c r="AC332" s="13">
        <f t="shared" si="34"/>
        <v>1.8302572707063973</v>
      </c>
    </row>
    <row r="333" spans="1:29" x14ac:dyDescent="0.25">
      <c r="A333" s="13">
        <v>287.8</v>
      </c>
      <c r="B333" s="13">
        <v>343.0371347152369</v>
      </c>
      <c r="C333" s="13">
        <v>303.0666355290968</v>
      </c>
      <c r="D333" s="13">
        <v>287.8</v>
      </c>
      <c r="E333" s="13">
        <v>2.1984170565091277</v>
      </c>
      <c r="F333" s="13">
        <f t="shared" si="29"/>
        <v>1.891144730228167</v>
      </c>
      <c r="G333" s="13">
        <f t="shared" si="30"/>
        <v>289.99841705650914</v>
      </c>
      <c r="J333" s="10">
        <v>297.89999999999998</v>
      </c>
      <c r="K333" s="10">
        <v>248.92858714497478</v>
      </c>
      <c r="L333" s="10">
        <v>280.73534702595941</v>
      </c>
      <c r="M333" s="10">
        <v>1.7332341355878251</v>
      </c>
      <c r="N333" s="10">
        <v>1.9083903356757945</v>
      </c>
      <c r="R333" s="10">
        <v>297.8</v>
      </c>
      <c r="S333" s="13">
        <f>AVERAGE(K332:K$354)</f>
        <v>247.31896207134324</v>
      </c>
      <c r="T333" s="16">
        <f t="shared" si="31"/>
        <v>245.93051416240633</v>
      </c>
      <c r="U333" s="10">
        <v>297.8</v>
      </c>
      <c r="V333" s="13">
        <f>AVERAGE(L332:L$354)</f>
        <v>277.99139714651801</v>
      </c>
      <c r="W333" s="16">
        <f t="shared" si="32"/>
        <v>277.90474176014004</v>
      </c>
      <c r="X333" s="10">
        <v>297.8</v>
      </c>
      <c r="Y333" s="13">
        <f>AVERAGE(M332:M$354)</f>
        <v>1.6444931267019043</v>
      </c>
      <c r="Z333" s="16">
        <f t="shared" si="33"/>
        <v>1.6457974140794249</v>
      </c>
      <c r="AA333" s="10">
        <v>297.8</v>
      </c>
      <c r="AB333" s="13">
        <f>AVERAGE(N332:N$354)</f>
        <v>1.8066646176962187</v>
      </c>
      <c r="AC333" s="13">
        <f t="shared" si="34"/>
        <v>1.8228677181270996</v>
      </c>
    </row>
    <row r="334" spans="1:29" x14ac:dyDescent="0.25">
      <c r="A334" s="13">
        <v>287.89999999999998</v>
      </c>
      <c r="B334" s="13">
        <v>341.68029805501271</v>
      </c>
      <c r="C334" s="13">
        <v>302.91496276821204</v>
      </c>
      <c r="D334" s="13">
        <v>287.89999999999998</v>
      </c>
      <c r="E334" s="13">
        <v>2.2128578998182844</v>
      </c>
      <c r="F334" s="13">
        <f t="shared" si="29"/>
        <v>1.905622658774218</v>
      </c>
      <c r="G334" s="13">
        <f t="shared" si="30"/>
        <v>290.11285789981827</v>
      </c>
      <c r="J334" s="10">
        <v>298</v>
      </c>
      <c r="K334" s="10">
        <v>248.76484027537489</v>
      </c>
      <c r="L334" s="10">
        <v>280.46387057876296</v>
      </c>
      <c r="M334" s="10">
        <v>1.7242131070610953</v>
      </c>
      <c r="N334" s="10">
        <v>1.8980641871712005</v>
      </c>
      <c r="R334" s="10">
        <v>297.89999999999998</v>
      </c>
      <c r="S334" s="13">
        <f>AVERAGE(K333:K$354)</f>
        <v>247.23833618179063</v>
      </c>
      <c r="T334" s="16">
        <f t="shared" si="31"/>
        <v>246.03860517404974</v>
      </c>
      <c r="U334" s="10">
        <v>297.89999999999998</v>
      </c>
      <c r="V334" s="13">
        <f>AVERAGE(L333:L$354)</f>
        <v>277.85435614187253</v>
      </c>
      <c r="W334" s="16">
        <f t="shared" si="32"/>
        <v>277.75558509682514</v>
      </c>
      <c r="X334" s="10">
        <v>297.89999999999998</v>
      </c>
      <c r="Y334" s="13">
        <f>AVERAGE(M333:M$354)</f>
        <v>1.6400484650851233</v>
      </c>
      <c r="Z334" s="16">
        <f t="shared" si="33"/>
        <v>1.6397442670277087</v>
      </c>
      <c r="AA334" s="10">
        <v>297.89999999999998</v>
      </c>
      <c r="AB334" s="13">
        <f>AVERAGE(N333:N$354)</f>
        <v>1.8015704438985538</v>
      </c>
      <c r="AC334" s="13">
        <f t="shared" si="34"/>
        <v>1.8153666574401086</v>
      </c>
    </row>
    <row r="335" spans="1:29" x14ac:dyDescent="0.25">
      <c r="A335" s="13">
        <v>288</v>
      </c>
      <c r="B335" s="13">
        <v>340.19734807533433</v>
      </c>
      <c r="C335" s="13">
        <v>302.76160278891524</v>
      </c>
      <c r="D335" s="13">
        <v>288</v>
      </c>
      <c r="E335" s="13">
        <v>2.2268704512929989</v>
      </c>
      <c r="F335" s="13">
        <f t="shared" si="29"/>
        <v>1.9202710921227104</v>
      </c>
      <c r="G335" s="13">
        <f t="shared" si="30"/>
        <v>290.226870451293</v>
      </c>
      <c r="J335" s="10">
        <v>298.10000000000002</v>
      </c>
      <c r="K335" s="10">
        <v>248.6014874109259</v>
      </c>
      <c r="L335" s="10">
        <v>280.19188519020815</v>
      </c>
      <c r="M335" s="10">
        <v>1.7152128456244891</v>
      </c>
      <c r="N335" s="10">
        <v>1.8877586349811801</v>
      </c>
      <c r="R335" s="10">
        <v>298</v>
      </c>
      <c r="S335" s="13">
        <f>AVERAGE(K334:K$354)</f>
        <v>247.15784804068659</v>
      </c>
      <c r="T335" s="16">
        <f t="shared" si="31"/>
        <v>246.15864215791225</v>
      </c>
      <c r="U335" s="10">
        <v>298</v>
      </c>
      <c r="V335" s="13">
        <f>AVERAGE(L334:L$354)</f>
        <v>277.71716609977318</v>
      </c>
      <c r="W335" s="16">
        <f t="shared" si="32"/>
        <v>277.60594591490008</v>
      </c>
      <c r="X335" s="10">
        <v>298</v>
      </c>
      <c r="Y335" s="13">
        <f>AVERAGE(M334:M$354)</f>
        <v>1.6356110522040423</v>
      </c>
      <c r="Z335" s="16">
        <f t="shared" si="33"/>
        <v>1.6336580613642582</v>
      </c>
      <c r="AA335" s="10">
        <v>298</v>
      </c>
      <c r="AB335" s="13">
        <f>AVERAGE(N334:N$354)</f>
        <v>1.7964837823853514</v>
      </c>
      <c r="AC335" s="13">
        <f t="shared" si="34"/>
        <v>1.8077535477007132</v>
      </c>
    </row>
    <row r="336" spans="1:29" x14ac:dyDescent="0.25">
      <c r="A336" s="13">
        <v>288.10000000000002</v>
      </c>
      <c r="B336" s="13">
        <v>338.58874732416626</v>
      </c>
      <c r="C336" s="13">
        <v>302.60656100288196</v>
      </c>
      <c r="D336" s="13">
        <v>288.10000000000002</v>
      </c>
      <c r="E336" s="13">
        <v>2.2404134482819145</v>
      </c>
      <c r="F336" s="13">
        <f t="shared" si="29"/>
        <v>1.9350924026882552</v>
      </c>
      <c r="G336" s="13">
        <f t="shared" si="30"/>
        <v>290.34041344828194</v>
      </c>
      <c r="J336" s="10">
        <v>298.2</v>
      </c>
      <c r="K336" s="10">
        <v>248.43852729479352</v>
      </c>
      <c r="L336" s="10">
        <v>279.91940618089899</v>
      </c>
      <c r="M336" s="10">
        <v>1.7062335976939715</v>
      </c>
      <c r="N336" s="10">
        <v>1.8774742741482049</v>
      </c>
      <c r="R336" s="10">
        <v>298.10000000000002</v>
      </c>
      <c r="S336" s="13">
        <f>AVERAGE(K335:K$354)</f>
        <v>247.0774984289522</v>
      </c>
      <c r="T336" s="16">
        <f t="shared" si="31"/>
        <v>246.29078974947333</v>
      </c>
      <c r="U336" s="10">
        <v>298.10000000000002</v>
      </c>
      <c r="V336" s="13">
        <f>AVERAGE(L335:L$354)</f>
        <v>277.57983087582363</v>
      </c>
      <c r="W336" s="16">
        <f t="shared" si="32"/>
        <v>277.45582421436484</v>
      </c>
      <c r="X336" s="10">
        <v>298.10000000000002</v>
      </c>
      <c r="Y336" s="13">
        <f>AVERAGE(M335:M$354)</f>
        <v>1.6311809494611893</v>
      </c>
      <c r="Z336" s="16">
        <f t="shared" si="33"/>
        <v>1.6275393757387064</v>
      </c>
      <c r="AA336" s="10">
        <v>298.10000000000002</v>
      </c>
      <c r="AB336" s="13">
        <f>AVERAGE(N335:N$354)</f>
        <v>1.7914047621460596</v>
      </c>
      <c r="AC336" s="13">
        <f t="shared" si="34"/>
        <v>1.8000278479651115</v>
      </c>
    </row>
    <row r="337" spans="1:29" x14ac:dyDescent="0.25">
      <c r="A337" s="13">
        <v>288.2</v>
      </c>
      <c r="B337" s="13">
        <v>336.85641064888847</v>
      </c>
      <c r="C337" s="13">
        <v>302.44984299675355</v>
      </c>
      <c r="D337" s="13">
        <v>288.2</v>
      </c>
      <c r="E337" s="13">
        <v>2.2534463967360834</v>
      </c>
      <c r="F337" s="13">
        <f t="shared" si="29"/>
        <v>1.9500882717160024</v>
      </c>
      <c r="G337" s="13">
        <f t="shared" si="30"/>
        <v>290.45344639673607</v>
      </c>
      <c r="J337" s="10">
        <v>298.3</v>
      </c>
      <c r="K337" s="10">
        <v>248.27596079986816</v>
      </c>
      <c r="L337" s="10">
        <v>279.64644890868419</v>
      </c>
      <c r="M337" s="10">
        <v>1.6972756078637827</v>
      </c>
      <c r="N337" s="10">
        <v>1.8672116602949278</v>
      </c>
      <c r="R337" s="10">
        <v>298.2</v>
      </c>
      <c r="S337" s="13">
        <f>AVERAGE(K336:K$354)</f>
        <v>246.99728848253253</v>
      </c>
      <c r="T337" s="16">
        <f t="shared" si="31"/>
        <v>246.43521346896887</v>
      </c>
      <c r="U337" s="10">
        <v>298.2</v>
      </c>
      <c r="V337" s="13">
        <f>AVERAGE(L336:L$354)</f>
        <v>277.44235433296137</v>
      </c>
      <c r="W337" s="16">
        <f t="shared" si="32"/>
        <v>277.30521999522034</v>
      </c>
      <c r="X337" s="10">
        <v>298.2</v>
      </c>
      <c r="Y337" s="13">
        <f>AVERAGE(M336:M$354)</f>
        <v>1.6267582180841733</v>
      </c>
      <c r="Z337" s="16">
        <f t="shared" si="33"/>
        <v>1.6213887951889774</v>
      </c>
      <c r="AA337" s="10">
        <v>298.2</v>
      </c>
      <c r="AB337" s="13">
        <f>AVERAGE(N336:N$354)</f>
        <v>1.7863335056810532</v>
      </c>
      <c r="AC337" s="13">
        <f t="shared" si="34"/>
        <v>1.7921890172895019</v>
      </c>
    </row>
    <row r="338" spans="1:29" x14ac:dyDescent="0.25">
      <c r="A338" s="13">
        <v>288.3</v>
      </c>
      <c r="B338" s="13">
        <v>335.00378739109334</v>
      </c>
      <c r="C338" s="13">
        <v>302.29145453146128</v>
      </c>
      <c r="D338" s="13">
        <v>288.3</v>
      </c>
      <c r="E338" s="13">
        <v>2.2659300861510125</v>
      </c>
      <c r="F338" s="13">
        <f t="shared" si="29"/>
        <v>1.9652594450993168</v>
      </c>
      <c r="G338" s="13">
        <f t="shared" si="30"/>
        <v>290.56593008615101</v>
      </c>
      <c r="J338" s="10">
        <v>298.39999999999998</v>
      </c>
      <c r="K338" s="10">
        <v>248.11379071190959</v>
      </c>
      <c r="L338" s="10">
        <v>279.37302876838118</v>
      </c>
      <c r="M338" s="10">
        <v>1.6883391195317872</v>
      </c>
      <c r="N338" s="10">
        <v>1.8569713139974331</v>
      </c>
      <c r="R338" s="10">
        <v>298.3</v>
      </c>
      <c r="S338" s="13">
        <f>AVERAGE(K337:K$354)</f>
        <v>246.91721965962915</v>
      </c>
      <c r="T338" s="16">
        <f t="shared" si="31"/>
        <v>246.59207970649004</v>
      </c>
      <c r="U338" s="10">
        <v>298.3</v>
      </c>
      <c r="V338" s="13">
        <f>AVERAGE(L337:L$354)</f>
        <v>277.30474034140923</v>
      </c>
      <c r="W338" s="16">
        <f t="shared" si="32"/>
        <v>277.15413325746431</v>
      </c>
      <c r="X338" s="10">
        <v>298.3</v>
      </c>
      <c r="Y338" s="13">
        <f>AVERAGE(M337:M$354)</f>
        <v>1.6223429192169625</v>
      </c>
      <c r="Z338" s="16">
        <f t="shared" si="33"/>
        <v>1.6152069109375589</v>
      </c>
      <c r="AA338" s="10">
        <v>298.3</v>
      </c>
      <c r="AB338" s="13">
        <f>AVERAGE(N337:N$354)</f>
        <v>1.7812701296550999</v>
      </c>
      <c r="AC338" s="13">
        <f t="shared" si="34"/>
        <v>1.784236514730992</v>
      </c>
    </row>
    <row r="339" spans="1:29" x14ac:dyDescent="0.25">
      <c r="A339" s="13">
        <v>288.39999999999998</v>
      </c>
      <c r="B339" s="13">
        <v>333.03590593850794</v>
      </c>
      <c r="C339" s="13">
        <v>302.13140154149482</v>
      </c>
      <c r="D339" s="13">
        <v>288.39999999999998</v>
      </c>
      <c r="E339" s="13">
        <v>2.2778271139748654</v>
      </c>
      <c r="F339" s="13">
        <f t="shared" si="29"/>
        <v>1.9806054490588427</v>
      </c>
      <c r="G339" s="13">
        <f t="shared" si="30"/>
        <v>290.67782711397484</v>
      </c>
      <c r="J339" s="10">
        <v>298.5</v>
      </c>
      <c r="K339" s="10">
        <v>247.95202152965817</v>
      </c>
      <c r="L339" s="10">
        <v>279.09916119150017</v>
      </c>
      <c r="M339" s="10">
        <v>1.6794243754595721</v>
      </c>
      <c r="N339" s="10">
        <v>1.8467537247749652</v>
      </c>
      <c r="R339" s="10">
        <v>298.39999999999998</v>
      </c>
      <c r="S339" s="13">
        <f>AVERAGE(K338:K$354)</f>
        <v>246.83729371020334</v>
      </c>
      <c r="T339" s="16">
        <f t="shared" si="31"/>
        <v>246.76155572105199</v>
      </c>
      <c r="U339" s="10">
        <v>298.39999999999998</v>
      </c>
      <c r="V339" s="13">
        <f>AVERAGE(L338:L$354)</f>
        <v>277.16699277862836</v>
      </c>
      <c r="W339" s="16">
        <f t="shared" si="32"/>
        <v>277.00256400110038</v>
      </c>
      <c r="X339" s="10">
        <v>298.39999999999998</v>
      </c>
      <c r="Y339" s="13">
        <f>AVERAGE(M338:M$354)</f>
        <v>1.6179351140024436</v>
      </c>
      <c r="Z339" s="16">
        <f t="shared" si="33"/>
        <v>1.6089943204278825</v>
      </c>
      <c r="AA339" s="10">
        <v>298.39999999999998</v>
      </c>
      <c r="AB339" s="13">
        <f>AVERAGE(N338:N$354)</f>
        <v>1.7762147454998161</v>
      </c>
      <c r="AC339" s="13">
        <f t="shared" si="34"/>
        <v>1.7761697993457801</v>
      </c>
    </row>
    <row r="340" spans="1:29" x14ac:dyDescent="0.25">
      <c r="A340" s="13">
        <v>288.5</v>
      </c>
      <c r="B340" s="13">
        <v>330.95937489658911</v>
      </c>
      <c r="C340" s="13">
        <v>301.96969013411496</v>
      </c>
      <c r="D340" s="13">
        <v>288.5</v>
      </c>
      <c r="E340" s="13">
        <v>2.2891024045646544</v>
      </c>
      <c r="F340" s="13">
        <f t="shared" si="29"/>
        <v>1.9961242657257325</v>
      </c>
      <c r="G340" s="13">
        <f t="shared" si="30"/>
        <v>290.78910240456463</v>
      </c>
      <c r="J340" s="10">
        <v>298.60000000000002</v>
      </c>
      <c r="K340" s="10">
        <v>247.79065928062855</v>
      </c>
      <c r="L340" s="10">
        <v>278.82486164596639</v>
      </c>
      <c r="M340" s="10">
        <v>1.670531618272344</v>
      </c>
      <c r="N340" s="10">
        <v>1.8365593547299486</v>
      </c>
      <c r="R340" s="10">
        <v>298.5</v>
      </c>
      <c r="S340" s="13">
        <f>AVERAGE(K339:K$354)</f>
        <v>246.75751264759671</v>
      </c>
      <c r="T340" s="16">
        <f t="shared" si="31"/>
        <v>246.94380965363234</v>
      </c>
      <c r="U340" s="10">
        <v>298.5</v>
      </c>
      <c r="V340" s="13">
        <f>AVERAGE(L339:L$354)</f>
        <v>277.02911552926884</v>
      </c>
      <c r="W340" s="16">
        <f t="shared" si="32"/>
        <v>276.85051222612492</v>
      </c>
      <c r="X340" s="10">
        <v>298.5</v>
      </c>
      <c r="Y340" s="13">
        <f>AVERAGE(M339:M$354)</f>
        <v>1.6135348636568596</v>
      </c>
      <c r="Z340" s="16">
        <f t="shared" si="33"/>
        <v>1.6027516274480149</v>
      </c>
      <c r="AA340" s="10">
        <v>298.5</v>
      </c>
      <c r="AB340" s="13">
        <f>AVERAGE(N339:N$354)</f>
        <v>1.7711674599687151</v>
      </c>
      <c r="AC340" s="13">
        <f t="shared" si="34"/>
        <v>1.7679883301882455</v>
      </c>
    </row>
    <row r="341" spans="1:29" x14ac:dyDescent="0.25">
      <c r="A341" s="13">
        <v>288.60000000000002</v>
      </c>
      <c r="B341" s="13">
        <v>328.78233693860597</v>
      </c>
      <c r="C341" s="13">
        <v>301.80632658851067</v>
      </c>
      <c r="D341" s="13">
        <v>288.60000000000002</v>
      </c>
      <c r="E341" s="13">
        <v>2.2997237067768075</v>
      </c>
      <c r="F341" s="13">
        <f t="shared" si="29"/>
        <v>2.0118119707277624</v>
      </c>
      <c r="G341" s="13">
        <f t="shared" si="30"/>
        <v>290.89972370677685</v>
      </c>
      <c r="J341" s="10">
        <v>298.7</v>
      </c>
      <c r="K341" s="10">
        <v>247.6297113514</v>
      </c>
      <c r="L341" s="10">
        <v>278.55014563583586</v>
      </c>
      <c r="M341" s="10">
        <v>1.661661090903132</v>
      </c>
      <c r="N341" s="10">
        <v>1.8263886418623325</v>
      </c>
      <c r="R341" s="10">
        <v>298.60000000000002</v>
      </c>
      <c r="S341" s="13">
        <f>AVERAGE(K340:K$354)</f>
        <v>246.67787872212594</v>
      </c>
      <c r="T341" s="16">
        <f t="shared" si="31"/>
        <v>247.13901052251458</v>
      </c>
      <c r="U341" s="10">
        <v>298.60000000000002</v>
      </c>
      <c r="V341" s="13">
        <f>AVERAGE(L340:L$354)</f>
        <v>276.89111248512012</v>
      </c>
      <c r="W341" s="16">
        <f t="shared" si="32"/>
        <v>276.69797793253974</v>
      </c>
      <c r="X341" s="10">
        <v>298.60000000000002</v>
      </c>
      <c r="Y341" s="13">
        <f>AVERAGE(M340:M$354)</f>
        <v>1.6091422295366788</v>
      </c>
      <c r="Z341" s="16">
        <f t="shared" si="33"/>
        <v>1.5964794419705868</v>
      </c>
      <c r="AA341" s="10">
        <v>298.60000000000002</v>
      </c>
      <c r="AB341" s="13">
        <f>AVERAGE(N340:N$354)</f>
        <v>1.7661283756482982</v>
      </c>
      <c r="AC341" s="13">
        <f t="shared" si="34"/>
        <v>1.7596915663145865</v>
      </c>
    </row>
    <row r="342" spans="1:29" x14ac:dyDescent="0.25">
      <c r="A342" s="13">
        <v>288.7</v>
      </c>
      <c r="B342" s="13">
        <v>326.51437368273707</v>
      </c>
      <c r="C342" s="13">
        <v>301.64131735490156</v>
      </c>
      <c r="D342" s="13">
        <v>288.7</v>
      </c>
      <c r="E342" s="13">
        <v>2.3096620540909023</v>
      </c>
      <c r="F342" s="13">
        <f t="shared" si="29"/>
        <v>2.0276623374499314</v>
      </c>
      <c r="G342" s="13">
        <f t="shared" si="30"/>
        <v>291.00966205409088</v>
      </c>
      <c r="J342" s="10">
        <v>298.8</v>
      </c>
      <c r="K342" s="10">
        <v>247.46918633131011</v>
      </c>
      <c r="L342" s="10">
        <v>278.27502870100375</v>
      </c>
      <c r="M342" s="10">
        <v>1.6528130369857219</v>
      </c>
      <c r="N342" s="10">
        <v>1.8162420030857864</v>
      </c>
      <c r="R342" s="10">
        <v>298.7</v>
      </c>
      <c r="S342" s="13">
        <f>AVERAGE(K341:K$354)</f>
        <v>246.59839439651864</v>
      </c>
      <c r="T342" s="16">
        <f t="shared" si="31"/>
        <v>247.34732821770012</v>
      </c>
      <c r="U342" s="10">
        <v>298.7</v>
      </c>
      <c r="V342" s="13">
        <f>AVERAGE(L341:L$354)</f>
        <v>276.75298754505963</v>
      </c>
      <c r="W342" s="16">
        <f t="shared" si="32"/>
        <v>276.54496112034531</v>
      </c>
      <c r="X342" s="10">
        <v>298.7</v>
      </c>
      <c r="Y342" s="13">
        <f>AVERAGE(M341:M$354)</f>
        <v>1.6047572731984168</v>
      </c>
      <c r="Z342" s="16">
        <f t="shared" si="33"/>
        <v>1.5901783802983118</v>
      </c>
      <c r="AA342" s="10">
        <v>298.7</v>
      </c>
      <c r="AB342" s="13">
        <f>AVERAGE(N341:N$354)</f>
        <v>1.7610975914281806</v>
      </c>
      <c r="AC342" s="13">
        <f t="shared" si="34"/>
        <v>1.7512789667846391</v>
      </c>
    </row>
    <row r="343" spans="1:29" x14ac:dyDescent="0.25">
      <c r="A343" s="13">
        <v>288.8</v>
      </c>
      <c r="B343" s="13">
        <v>324.16636257885261</v>
      </c>
      <c r="C343" s="13">
        <v>301.47466905358493</v>
      </c>
      <c r="D343" s="13">
        <v>288.8</v>
      </c>
      <c r="E343" s="13">
        <v>2.3188921718702988</v>
      </c>
      <c r="F343" s="13">
        <f t="shared" si="29"/>
        <v>2.0436664156734228</v>
      </c>
      <c r="G343" s="13">
        <f t="shared" si="30"/>
        <v>291.1188921718703</v>
      </c>
      <c r="J343" s="10">
        <v>298.89999999999998</v>
      </c>
      <c r="K343" s="10">
        <v>247.30909386854188</v>
      </c>
      <c r="L343" s="10">
        <v>277.99952641690038</v>
      </c>
      <c r="M343" s="10">
        <v>1.6439877012001121</v>
      </c>
      <c r="N343" s="10">
        <v>1.8061198369705844</v>
      </c>
      <c r="R343" s="10">
        <v>298.8</v>
      </c>
      <c r="S343" s="13">
        <f>AVERAGE(K342:K$354)</f>
        <v>246.51906232306621</v>
      </c>
      <c r="T343" s="16">
        <f t="shared" si="31"/>
        <v>247.56893349532038</v>
      </c>
      <c r="U343" s="10">
        <v>298.8</v>
      </c>
      <c r="V343" s="13">
        <f>AVERAGE(L342:L$354)</f>
        <v>276.61474461499989</v>
      </c>
      <c r="W343" s="16">
        <f t="shared" si="32"/>
        <v>276.39146178953979</v>
      </c>
      <c r="X343" s="10">
        <v>298.8</v>
      </c>
      <c r="Y343" s="13">
        <f>AVERAGE(M342:M$354)</f>
        <v>1.6003800564519004</v>
      </c>
      <c r="Z343" s="16">
        <f t="shared" si="33"/>
        <v>1.5838490648966399</v>
      </c>
      <c r="AA343" s="10">
        <v>298.8</v>
      </c>
      <c r="AB343" s="13">
        <f>AVERAGE(N342:N$354)</f>
        <v>1.7560752029332458</v>
      </c>
      <c r="AC343" s="13">
        <f t="shared" si="34"/>
        <v>1.7427499906509638</v>
      </c>
    </row>
    <row r="344" spans="1:29" x14ac:dyDescent="0.25">
      <c r="A344" s="13">
        <v>288.89999999999998</v>
      </c>
      <c r="B344" s="13">
        <v>321.75028956111743</v>
      </c>
      <c r="C344" s="13">
        <v>301.30638847392885</v>
      </c>
      <c r="D344" s="13">
        <v>288.89999999999998</v>
      </c>
      <c r="E344" s="13">
        <v>2.3273928179726853</v>
      </c>
      <c r="F344" s="13">
        <f t="shared" si="29"/>
        <v>2.0598120957058623</v>
      </c>
      <c r="G344" s="13">
        <f t="shared" si="30"/>
        <v>291.22739281797266</v>
      </c>
      <c r="J344" s="10">
        <v>299</v>
      </c>
      <c r="K344" s="10">
        <v>247.14944453767279</v>
      </c>
      <c r="L344" s="10">
        <v>277.72365439417342</v>
      </c>
      <c r="M344" s="10">
        <v>1.6351853295742329</v>
      </c>
      <c r="N344" s="10">
        <v>1.7960225262316629</v>
      </c>
      <c r="R344" s="10">
        <v>298.89999999999998</v>
      </c>
      <c r="S344" s="13">
        <f>AVERAGE(K343:K$354)</f>
        <v>246.43988532237924</v>
      </c>
      <c r="T344" s="16">
        <f t="shared" si="31"/>
        <v>247.80399800278246</v>
      </c>
      <c r="U344" s="10">
        <v>298.89999999999998</v>
      </c>
      <c r="V344" s="13">
        <f>AVERAGE(L343:L$354)</f>
        <v>276.47638760783298</v>
      </c>
      <c r="W344" s="16">
        <f t="shared" si="32"/>
        <v>276.23747994012501</v>
      </c>
      <c r="X344" s="10">
        <v>298.89999999999998</v>
      </c>
      <c r="Y344" s="13">
        <f>AVERAGE(M343:M$354)</f>
        <v>1.5960106414074156</v>
      </c>
      <c r="Z344" s="16">
        <f t="shared" si="33"/>
        <v>1.5774921245902078</v>
      </c>
      <c r="AA344" s="10">
        <v>298.89999999999998</v>
      </c>
      <c r="AB344" s="13">
        <f>AVERAGE(N343:N$354)</f>
        <v>1.751061302920534</v>
      </c>
      <c r="AC344" s="13">
        <f t="shared" si="34"/>
        <v>1.7341040969706683</v>
      </c>
    </row>
    <row r="345" spans="1:29" x14ac:dyDescent="0.25">
      <c r="A345" s="13">
        <v>289</v>
      </c>
      <c r="B345" s="13">
        <v>319.27902389475582</v>
      </c>
      <c r="C345" s="13">
        <v>301.13648257331147</v>
      </c>
      <c r="D345" s="13">
        <v>289</v>
      </c>
      <c r="E345" s="13">
        <v>2.3351470453677998</v>
      </c>
      <c r="F345" s="13">
        <f t="shared" si="29"/>
        <v>2.0760836727394136</v>
      </c>
      <c r="G345" s="13">
        <f t="shared" si="30"/>
        <v>291.33514704536782</v>
      </c>
      <c r="J345" s="10">
        <v>299.10000000000002</v>
      </c>
      <c r="K345" s="10">
        <v>246.99024971782546</v>
      </c>
      <c r="L345" s="10">
        <v>277.4474282783525</v>
      </c>
      <c r="M345" s="10">
        <v>1.6264061697453034</v>
      </c>
      <c r="N345" s="10">
        <v>1.7859504399852997</v>
      </c>
      <c r="R345" s="10">
        <v>299</v>
      </c>
      <c r="S345" s="13">
        <f>AVERAGE(K344:K$354)</f>
        <v>246.36086636363717</v>
      </c>
      <c r="T345" s="16">
        <f t="shared" si="31"/>
        <v>248.05269424896687</v>
      </c>
      <c r="U345" s="10">
        <v>299</v>
      </c>
      <c r="V345" s="13">
        <f>AVERAGE(L344:L$354)</f>
        <v>276.33792044337224</v>
      </c>
      <c r="W345" s="16">
        <f t="shared" si="32"/>
        <v>276.08301557209961</v>
      </c>
      <c r="X345" s="10">
        <v>299</v>
      </c>
      <c r="Y345" s="13">
        <f>AVERAGE(M344:M$354)</f>
        <v>1.5916490905171705</v>
      </c>
      <c r="Z345" s="16">
        <f t="shared" si="33"/>
        <v>1.5711081943372847</v>
      </c>
      <c r="AA345" s="10">
        <v>299</v>
      </c>
      <c r="AB345" s="13">
        <f>AVERAGE(N344:N$354)</f>
        <v>1.7460559816432573</v>
      </c>
      <c r="AC345" s="13">
        <f t="shared" si="34"/>
        <v>1.7253407447999507</v>
      </c>
    </row>
    <row r="346" spans="1:29" x14ac:dyDescent="0.25">
      <c r="A346" s="13">
        <v>289.10000000000002</v>
      </c>
      <c r="B346" s="13">
        <v>316.76606396876406</v>
      </c>
      <c r="C346" s="13">
        <v>300.96495847600693</v>
      </c>
      <c r="D346" s="13">
        <v>289.10000000000002</v>
      </c>
      <c r="E346" s="13">
        <v>2.3421423785519435</v>
      </c>
      <c r="F346" s="13">
        <f t="shared" si="29"/>
        <v>2.09246142974634</v>
      </c>
      <c r="G346" s="13">
        <f t="shared" si="30"/>
        <v>291.44214237855198</v>
      </c>
      <c r="J346" s="10">
        <v>299.2</v>
      </c>
      <c r="K346" s="10">
        <v>246.83152148062572</v>
      </c>
      <c r="L346" s="10">
        <v>277.17086374949321</v>
      </c>
      <c r="M346" s="10">
        <v>1.6176504711839357</v>
      </c>
      <c r="N346" s="10">
        <v>1.7759039357913196</v>
      </c>
      <c r="R346" s="10">
        <v>299.10000000000002</v>
      </c>
      <c r="S346" s="13">
        <f>AVERAGE(K345:K$354)</f>
        <v>246.28200854623361</v>
      </c>
      <c r="T346" s="16">
        <f t="shared" si="31"/>
        <v>248.31519562471658</v>
      </c>
      <c r="U346" s="10">
        <v>299.10000000000002</v>
      </c>
      <c r="V346" s="13">
        <f>AVERAGE(L345:L$354)</f>
        <v>276.19934704829211</v>
      </c>
      <c r="W346" s="16">
        <f t="shared" si="32"/>
        <v>275.92806868546495</v>
      </c>
      <c r="X346" s="10">
        <v>299.10000000000002</v>
      </c>
      <c r="Y346" s="13">
        <f>AVERAGE(M345:M$354)</f>
        <v>1.5872954666114643</v>
      </c>
      <c r="Z346" s="16">
        <f t="shared" si="33"/>
        <v>1.5646979154698784</v>
      </c>
      <c r="AA346" s="10">
        <v>299.10000000000002</v>
      </c>
      <c r="AB346" s="13">
        <f>AVERAGE(N345:N$354)</f>
        <v>1.7410593271844164</v>
      </c>
      <c r="AC346" s="13">
        <f t="shared" si="34"/>
        <v>1.7164593931968284</v>
      </c>
    </row>
    <row r="347" spans="1:29" x14ac:dyDescent="0.25">
      <c r="A347" s="13">
        <v>289.2</v>
      </c>
      <c r="B347" s="13">
        <v>314.22526453880317</v>
      </c>
      <c r="C347" s="13">
        <v>300.79182347201908</v>
      </c>
      <c r="D347" s="13">
        <v>289.2</v>
      </c>
      <c r="E347" s="13">
        <v>2.3483708991561585</v>
      </c>
      <c r="F347" s="13">
        <f t="shared" si="29"/>
        <v>2.1089212604626191</v>
      </c>
      <c r="G347" s="13">
        <f t="shared" si="30"/>
        <v>291.54837089915617</v>
      </c>
      <c r="J347" s="10">
        <v>299.3</v>
      </c>
      <c r="K347" s="10">
        <v>246.6732724872343</v>
      </c>
      <c r="L347" s="10">
        <v>276.89397652179798</v>
      </c>
      <c r="M347" s="10">
        <v>1.6089184853839273</v>
      </c>
      <c r="N347" s="10">
        <v>1.7658833614978677</v>
      </c>
      <c r="R347" s="10">
        <v>299.2</v>
      </c>
      <c r="S347" s="13">
        <f>AVERAGE(K346:K$354)</f>
        <v>246.20331508272341</v>
      </c>
      <c r="T347" s="16">
        <f t="shared" si="31"/>
        <v>248.59167638979852</v>
      </c>
      <c r="U347" s="10">
        <v>299.2</v>
      </c>
      <c r="V347" s="13">
        <f>AVERAGE(L346:L$354)</f>
        <v>276.06067135606321</v>
      </c>
      <c r="W347" s="16">
        <f t="shared" si="32"/>
        <v>275.77263928021966</v>
      </c>
      <c r="X347" s="10">
        <v>299.2</v>
      </c>
      <c r="Y347" s="13">
        <f>AVERAGE(M346:M$354)</f>
        <v>1.5829498329299265</v>
      </c>
      <c r="Z347" s="16">
        <f t="shared" si="33"/>
        <v>1.5582619355554925</v>
      </c>
      <c r="AA347" s="10">
        <v>299.2</v>
      </c>
      <c r="AB347" s="13">
        <f>AVERAGE(N346:N$354)</f>
        <v>1.7360714257620962</v>
      </c>
      <c r="AC347" s="13">
        <f t="shared" si="34"/>
        <v>1.7074595012138616</v>
      </c>
    </row>
    <row r="348" spans="1:29" x14ac:dyDescent="0.25">
      <c r="A348" s="13">
        <v>289.3</v>
      </c>
      <c r="B348" s="13">
        <v>311.67055693921588</v>
      </c>
      <c r="C348" s="13">
        <v>300.61708501586293</v>
      </c>
      <c r="D348" s="13">
        <v>289.3</v>
      </c>
      <c r="E348" s="13">
        <v>2.3538292399713217</v>
      </c>
      <c r="F348" s="13">
        <f t="shared" si="29"/>
        <v>2.1254343565148179</v>
      </c>
      <c r="G348" s="13">
        <f t="shared" si="30"/>
        <v>291.65382923997134</v>
      </c>
      <c r="J348" s="10">
        <v>299.39999999999998</v>
      </c>
      <c r="K348" s="10">
        <v>246.51551589377479</v>
      </c>
      <c r="L348" s="10">
        <v>276.61678234320993</v>
      </c>
      <c r="M348" s="10">
        <v>1.6002104660203749</v>
      </c>
      <c r="N348" s="10">
        <v>1.755889056904945</v>
      </c>
      <c r="R348" s="10">
        <v>299.3</v>
      </c>
      <c r="S348" s="13">
        <f>AVERAGE(K347:K$354)</f>
        <v>246.12478928298557</v>
      </c>
      <c r="T348" s="16">
        <f t="shared" si="31"/>
        <v>248.88231168687344</v>
      </c>
      <c r="U348" s="10">
        <v>299.3</v>
      </c>
      <c r="V348" s="13">
        <f>AVERAGE(L347:L$354)</f>
        <v>275.92189730688449</v>
      </c>
      <c r="W348" s="16">
        <f t="shared" si="32"/>
        <v>275.61672735636466</v>
      </c>
      <c r="X348" s="10">
        <v>299.3</v>
      </c>
      <c r="Y348" s="13">
        <f>AVERAGE(M347:M$354)</f>
        <v>1.5786122531481754</v>
      </c>
      <c r="Z348" s="16">
        <f t="shared" si="33"/>
        <v>1.5518009083243669</v>
      </c>
      <c r="AA348" s="10">
        <v>299.3</v>
      </c>
      <c r="AB348" s="13">
        <f>AVERAGE(N347:N$354)</f>
        <v>1.7310923620084431</v>
      </c>
      <c r="AC348" s="13">
        <f t="shared" si="34"/>
        <v>1.6983405279108865</v>
      </c>
    </row>
    <row r="349" spans="1:29" x14ac:dyDescent="0.25">
      <c r="A349" s="13">
        <v>289.39999999999998</v>
      </c>
      <c r="B349" s="13">
        <v>309.11567397168182</v>
      </c>
      <c r="C349" s="13">
        <v>300.44075072529597</v>
      </c>
      <c r="D349" s="13">
        <v>289.39999999999998</v>
      </c>
      <c r="E349" s="13">
        <v>2.3585184903858583</v>
      </c>
      <c r="F349" s="13">
        <f t="shared" si="29"/>
        <v>2.1419669841332838</v>
      </c>
      <c r="G349" s="13">
        <f t="shared" si="30"/>
        <v>291.75851849038582</v>
      </c>
      <c r="J349" s="10">
        <v>299.5</v>
      </c>
      <c r="K349" s="10">
        <v>246.35826526453144</v>
      </c>
      <c r="L349" s="10">
        <v>276.33929699497759</v>
      </c>
      <c r="M349" s="10">
        <v>1.5915266690787289</v>
      </c>
      <c r="N349" s="10">
        <v>1.7459213552610904</v>
      </c>
      <c r="R349" s="10">
        <v>299.39999999999998</v>
      </c>
      <c r="S349" s="13">
        <f>AVERAGE(K348:K$354)</f>
        <v>246.04643453952147</v>
      </c>
      <c r="T349" s="16">
        <f t="shared" si="31"/>
        <v>249.18727752566338</v>
      </c>
      <c r="U349" s="10">
        <v>299.39999999999998</v>
      </c>
      <c r="V349" s="13">
        <f>AVERAGE(L348:L$354)</f>
        <v>275.78302884761115</v>
      </c>
      <c r="W349" s="16">
        <f t="shared" si="32"/>
        <v>275.4603329139004</v>
      </c>
      <c r="X349" s="10">
        <v>299.39999999999998</v>
      </c>
      <c r="Y349" s="13">
        <f>AVERAGE(M348:M$354)</f>
        <v>1.5742827914002109</v>
      </c>
      <c r="Z349" s="16">
        <f t="shared" si="33"/>
        <v>1.5453154939168599</v>
      </c>
      <c r="AA349" s="10">
        <v>299.39999999999998</v>
      </c>
      <c r="AB349" s="13">
        <f>AVERAGE(N348:N$354)</f>
        <v>1.7261222192242394</v>
      </c>
      <c r="AC349" s="13">
        <f t="shared" si="34"/>
        <v>1.689101932341373</v>
      </c>
    </row>
    <row r="350" spans="1:29" x14ac:dyDescent="0.25">
      <c r="A350" s="13">
        <v>289.5</v>
      </c>
      <c r="B350" s="13">
        <v>306.57389054155317</v>
      </c>
      <c r="C350" s="13">
        <v>300.26282837999855</v>
      </c>
      <c r="D350" s="13">
        <v>289.5</v>
      </c>
      <c r="E350" s="13">
        <v>2.3624440196913752</v>
      </c>
      <c r="F350" s="13">
        <f t="shared" si="29"/>
        <v>2.1584803757708158</v>
      </c>
      <c r="G350" s="13">
        <f t="shared" si="30"/>
        <v>291.8624440196914</v>
      </c>
      <c r="J350" s="10">
        <v>299.60000000000002</v>
      </c>
      <c r="K350" s="10">
        <v>246.2015344923384</v>
      </c>
      <c r="L350" s="10">
        <v>276.06153629118717</v>
      </c>
      <c r="M350" s="10">
        <v>1.5828673529569455</v>
      </c>
      <c r="N350" s="10">
        <v>1.7359805846065468</v>
      </c>
      <c r="R350" s="10">
        <v>299.5</v>
      </c>
      <c r="S350" s="13">
        <f>AVERAGE(K349:K$354)</f>
        <v>245.96825431381259</v>
      </c>
      <c r="T350" s="16">
        <f t="shared" si="31"/>
        <v>249.50675079785287</v>
      </c>
      <c r="U350" s="10">
        <v>299.5</v>
      </c>
      <c r="V350" s="13">
        <f>AVERAGE(L349:L$354)</f>
        <v>275.64406993167796</v>
      </c>
      <c r="W350" s="16">
        <f t="shared" si="32"/>
        <v>275.30345595282461</v>
      </c>
      <c r="X350" s="10">
        <v>299.5</v>
      </c>
      <c r="Y350" s="13">
        <f>AVERAGE(M349:M$354)</f>
        <v>1.5699615122968502</v>
      </c>
      <c r="Z350" s="16">
        <f t="shared" si="33"/>
        <v>1.5388063585705822</v>
      </c>
      <c r="AA350" s="10">
        <v>299.5</v>
      </c>
      <c r="AB350" s="13">
        <f>AVERAGE(N349:N$354)</f>
        <v>1.7211610796107886</v>
      </c>
      <c r="AC350" s="13">
        <f t="shared" si="34"/>
        <v>1.6797431735624286</v>
      </c>
    </row>
    <row r="351" spans="1:29" x14ac:dyDescent="0.25">
      <c r="A351" s="13">
        <v>289.60000000000002</v>
      </c>
      <c r="B351" s="13">
        <v>304.0577897396069</v>
      </c>
      <c r="C351" s="13">
        <v>300.08332592020599</v>
      </c>
      <c r="D351" s="13">
        <v>289.60000000000002</v>
      </c>
      <c r="E351" s="13">
        <v>2.3656152276377833</v>
      </c>
      <c r="F351" s="13">
        <f t="shared" si="29"/>
        <v>2.1749307599762666</v>
      </c>
      <c r="G351" s="13">
        <f t="shared" si="30"/>
        <v>291.96561522763778</v>
      </c>
      <c r="J351" s="10">
        <v>299.7</v>
      </c>
      <c r="K351" s="10">
        <v>246.04533772562542</v>
      </c>
      <c r="L351" s="10">
        <v>275.78351607825886</v>
      </c>
      <c r="M351" s="10">
        <v>1.5742327785429706</v>
      </c>
      <c r="N351" s="10">
        <v>1.726067068975446</v>
      </c>
      <c r="R351" s="10">
        <v>299.60000000000002</v>
      </c>
      <c r="S351" s="13">
        <f>AVERAGE(K350:K$354)</f>
        <v>245.89025212366883</v>
      </c>
      <c r="T351" s="16">
        <f t="shared" si="31"/>
        <v>249.84090926218778</v>
      </c>
      <c r="U351" s="10">
        <v>299.60000000000002</v>
      </c>
      <c r="V351" s="13">
        <f>AVERAGE(L350:L$354)</f>
        <v>275.50502451901809</v>
      </c>
      <c r="W351" s="16">
        <f t="shared" si="32"/>
        <v>275.14609647313955</v>
      </c>
      <c r="X351" s="10">
        <v>299.60000000000002</v>
      </c>
      <c r="Y351" s="13">
        <f>AVERAGE(M350:M$354)</f>
        <v>1.5656484809404745</v>
      </c>
      <c r="Z351" s="16">
        <f t="shared" si="33"/>
        <v>1.5322741749114357</v>
      </c>
      <c r="AA351" s="10">
        <v>299.60000000000002</v>
      </c>
      <c r="AB351" s="13">
        <f>AVERAGE(N350:N$354)</f>
        <v>1.7162090244807284</v>
      </c>
      <c r="AC351" s="13">
        <f t="shared" si="34"/>
        <v>1.6702637106320708</v>
      </c>
    </row>
    <row r="352" spans="1:29" x14ac:dyDescent="0.25">
      <c r="A352" s="13">
        <v>289.7</v>
      </c>
      <c r="B352" s="13">
        <v>301.57906211694967</v>
      </c>
      <c r="C352" s="13">
        <v>299.90225144529205</v>
      </c>
      <c r="D352" s="13">
        <v>289.7</v>
      </c>
      <c r="E352" s="13">
        <v>2.3680452338526488</v>
      </c>
      <c r="F352" s="13">
        <f t="shared" si="29"/>
        <v>2.1912695488764333</v>
      </c>
      <c r="G352" s="13">
        <f t="shared" si="30"/>
        <v>292.06804523385262</v>
      </c>
      <c r="J352" s="10">
        <v>299.8</v>
      </c>
      <c r="K352" s="10">
        <v>245.88968930162554</v>
      </c>
      <c r="L352" s="10">
        <v>275.50525223440525</v>
      </c>
      <c r="M352" s="10">
        <v>1.5656232092695974</v>
      </c>
      <c r="N352" s="10">
        <v>1.7161811294672853</v>
      </c>
      <c r="R352" s="10">
        <v>299.7</v>
      </c>
      <c r="S352" s="13">
        <f>AVERAGE(K351:K$354)</f>
        <v>245.81243153150143</v>
      </c>
      <c r="T352" s="16">
        <f t="shared" si="31"/>
        <v>250.18993156030774</v>
      </c>
      <c r="U352" s="10">
        <v>299.7</v>
      </c>
      <c r="V352" s="13">
        <f>AVERAGE(L351:L$354)</f>
        <v>275.36589657597585</v>
      </c>
      <c r="W352" s="16">
        <f t="shared" si="32"/>
        <v>274.98825447484478</v>
      </c>
      <c r="X352" s="10">
        <v>299.7</v>
      </c>
      <c r="Y352" s="13">
        <f>AVERAGE(M351:M$354)</f>
        <v>1.5613437629363567</v>
      </c>
      <c r="Z352" s="16">
        <f t="shared" si="33"/>
        <v>1.5257196217571618</v>
      </c>
      <c r="AA352" s="10">
        <v>299.7</v>
      </c>
      <c r="AB352" s="13">
        <f>AVERAGE(N351:N$354)</f>
        <v>1.7112661344492737</v>
      </c>
      <c r="AC352" s="13">
        <f t="shared" si="34"/>
        <v>1.6606630026028597</v>
      </c>
    </row>
    <row r="353" spans="1:29" x14ac:dyDescent="0.25">
      <c r="A353" s="13">
        <v>289.8</v>
      </c>
      <c r="B353" s="13">
        <v>299.1483435815457</v>
      </c>
      <c r="C353" s="13">
        <v>299.71961321230617</v>
      </c>
      <c r="D353" s="13">
        <v>289.8</v>
      </c>
      <c r="E353" s="13">
        <v>2.3697505191900219</v>
      </c>
      <c r="F353" s="13">
        <f t="shared" si="29"/>
        <v>2.2074436965581112</v>
      </c>
      <c r="G353" s="13">
        <f t="shared" si="30"/>
        <v>292.16975051919002</v>
      </c>
      <c r="J353" s="10">
        <v>299.89999999999998</v>
      </c>
      <c r="K353" s="10">
        <v>245.73460368528714</v>
      </c>
      <c r="L353" s="10">
        <v>275.22676066904813</v>
      </c>
      <c r="M353" s="10">
        <v>1.5570389111483685</v>
      </c>
      <c r="N353" s="10">
        <v>1.7063230852003461</v>
      </c>
      <c r="R353" s="10">
        <v>299.8</v>
      </c>
      <c r="S353" s="13">
        <f>AVERAGE(K352:K$354)</f>
        <v>245.73479613346012</v>
      </c>
      <c r="T353" s="16">
        <f t="shared" si="31"/>
        <v>250.55399720184505</v>
      </c>
      <c r="U353" s="10">
        <v>299.8</v>
      </c>
      <c r="V353" s="13">
        <f>AVERAGE(L352:L$354)</f>
        <v>275.22669007521478</v>
      </c>
      <c r="W353" s="16">
        <f t="shared" si="32"/>
        <v>274.82992995793984</v>
      </c>
      <c r="X353" s="10">
        <v>299.8</v>
      </c>
      <c r="Y353" s="13">
        <f>AVERAGE(M352:M$354)</f>
        <v>1.5570474244008186</v>
      </c>
      <c r="Z353" s="16">
        <f t="shared" si="33"/>
        <v>1.5191433841901016</v>
      </c>
      <c r="AA353" s="10">
        <v>299.8</v>
      </c>
      <c r="AB353" s="13">
        <f>AVERAGE(N352:N$354)</f>
        <v>1.7063324896072161</v>
      </c>
      <c r="AC353" s="13">
        <f t="shared" si="34"/>
        <v>1.6509405085346316</v>
      </c>
    </row>
    <row r="354" spans="1:29" x14ac:dyDescent="0.25">
      <c r="A354" s="13">
        <v>289.89999999999998</v>
      </c>
      <c r="B354" s="13">
        <v>296.77509488170182</v>
      </c>
      <c r="C354" s="13">
        <v>299.53541963446452</v>
      </c>
      <c r="D354" s="13">
        <v>289.89999999999998</v>
      </c>
      <c r="E354" s="13">
        <v>2.3707505327246432</v>
      </c>
      <c r="F354" s="13">
        <f t="shared" si="29"/>
        <v>2.2233962337146482</v>
      </c>
      <c r="G354" s="13">
        <f t="shared" si="30"/>
        <v>292.27075053272461</v>
      </c>
      <c r="J354" s="10">
        <v>300</v>
      </c>
      <c r="K354" s="10">
        <v>245.58009541346772</v>
      </c>
      <c r="L354" s="10">
        <v>274.94805732219106</v>
      </c>
      <c r="M354" s="10">
        <v>1.54848015278449</v>
      </c>
      <c r="N354" s="10">
        <v>1.6964932541540172</v>
      </c>
      <c r="R354" s="10">
        <v>299.89999999999998</v>
      </c>
      <c r="S354" s="13">
        <f>AVERAGE(K353:K$354)</f>
        <v>245.65734954937744</v>
      </c>
      <c r="T354" s="16">
        <f t="shared" si="31"/>
        <v>250.93328657187521</v>
      </c>
      <c r="U354" s="10">
        <v>299.89999999999998</v>
      </c>
      <c r="V354" s="13">
        <f>AVERAGE(L353:L$354)</f>
        <v>275.08740899561963</v>
      </c>
      <c r="W354" s="16">
        <f t="shared" si="32"/>
        <v>274.67112292242473</v>
      </c>
      <c r="X354" s="10">
        <v>299.89999999999998</v>
      </c>
      <c r="Y354" s="13">
        <f>AVERAGE(M353:M$354)</f>
        <v>1.5527595319664291</v>
      </c>
      <c r="Z354" s="16">
        <f t="shared" si="33"/>
        <v>1.5125461535353679</v>
      </c>
      <c r="AA354" s="10">
        <v>299.89999999999998</v>
      </c>
      <c r="AB354" s="13">
        <f>AVERAGE(N353:N$354)</f>
        <v>1.7014081696771817</v>
      </c>
      <c r="AC354" s="13">
        <f t="shared" si="34"/>
        <v>1.6410956874808562</v>
      </c>
    </row>
    <row r="355" spans="1:29" x14ac:dyDescent="0.25">
      <c r="A355" s="13">
        <v>290</v>
      </c>
      <c r="B355" s="13">
        <v>294.46752324954008</v>
      </c>
      <c r="C355" s="13">
        <v>299.3496792795969</v>
      </c>
      <c r="D355" s="13">
        <v>290</v>
      </c>
      <c r="E355" s="13">
        <v>2.3710672780079172</v>
      </c>
      <c r="F355" s="13">
        <f t="shared" si="29"/>
        <v>2.2390669745810623</v>
      </c>
      <c r="G355" s="13">
        <f t="shared" si="30"/>
        <v>292.3710672780079</v>
      </c>
      <c r="R355" s="10">
        <v>300</v>
      </c>
      <c r="S355" s="13">
        <f>AVERAGE(K354:K$354)</f>
        <v>245.58009541346772</v>
      </c>
      <c r="T355" s="16">
        <f t="shared" si="31"/>
        <v>251.32798094023019</v>
      </c>
      <c r="U355" s="10">
        <v>300</v>
      </c>
      <c r="V355" s="13">
        <f>AVERAGE(L354:L$354)</f>
        <v>274.94805732219106</v>
      </c>
      <c r="W355" s="16">
        <f t="shared" si="32"/>
        <v>274.5118333682999</v>
      </c>
      <c r="X355" s="10">
        <v>300</v>
      </c>
      <c r="Y355" s="13">
        <f>AVERAGE(M354:M$354)</f>
        <v>1.54848015278449</v>
      </c>
      <c r="Z355" s="16">
        <f t="shared" si="33"/>
        <v>1.5059286274045007</v>
      </c>
      <c r="AA355" s="10">
        <v>300</v>
      </c>
      <c r="AB355" s="13">
        <f>AVERAGE(N354:N$354)</f>
        <v>1.6964932541540172</v>
      </c>
      <c r="AC355" s="13">
        <f t="shared" si="34"/>
        <v>1.6311279985013698</v>
      </c>
    </row>
    <row r="356" spans="1:29" x14ac:dyDescent="0.25">
      <c r="A356" s="13">
        <v>290.10000000000002</v>
      </c>
      <c r="B356" s="13">
        <v>292.23254463647453</v>
      </c>
      <c r="C356" s="13">
        <v>299.16240086855032</v>
      </c>
      <c r="D356" s="13">
        <v>290.10000000000002</v>
      </c>
      <c r="E356" s="13">
        <v>2.3707248914524137</v>
      </c>
      <c r="F356" s="13">
        <f t="shared" si="29"/>
        <v>2.2543933820385136</v>
      </c>
      <c r="G356" s="13">
        <f t="shared" si="30"/>
        <v>292.47072489145245</v>
      </c>
    </row>
    <row r="357" spans="1:29" x14ac:dyDescent="0.25">
      <c r="A357" s="13">
        <v>290.2</v>
      </c>
      <c r="B357" s="13">
        <v>290.07578321373256</v>
      </c>
      <c r="C357" s="13">
        <v>298.97359327355133</v>
      </c>
      <c r="D357" s="13">
        <v>290.2</v>
      </c>
      <c r="E357" s="13">
        <v>2.3697492244486167</v>
      </c>
      <c r="F357" s="13">
        <f t="shared" si="29"/>
        <v>2.2693115666929815</v>
      </c>
      <c r="G357" s="13">
        <f t="shared" si="30"/>
        <v>292.56974922444863</v>
      </c>
    </row>
    <row r="358" spans="1:29" x14ac:dyDescent="0.25">
      <c r="A358" s="13">
        <v>290.3</v>
      </c>
      <c r="B358" s="13">
        <v>288.00160350866435</v>
      </c>
      <c r="C358" s="13">
        <v>298.78326551652754</v>
      </c>
      <c r="D358" s="13">
        <v>290.3</v>
      </c>
      <c r="E358" s="13">
        <v>2.3681674391929701</v>
      </c>
      <c r="F358" s="13">
        <f t="shared" si="29"/>
        <v>2.2837573865723777</v>
      </c>
      <c r="G358" s="13">
        <f t="shared" si="30"/>
        <v>292.66816743919298</v>
      </c>
    </row>
    <row r="359" spans="1:29" x14ac:dyDescent="0.25">
      <c r="A359" s="13">
        <v>290.39999999999998</v>
      </c>
      <c r="B359" s="13">
        <v>286.01316972247827</v>
      </c>
      <c r="C359" s="13">
        <v>298.591426767391</v>
      </c>
      <c r="D359" s="13">
        <v>290.39999999999998</v>
      </c>
      <c r="E359" s="13">
        <v>2.3660076263734147</v>
      </c>
      <c r="F359" s="13">
        <f t="shared" si="29"/>
        <v>2.2976676067566797</v>
      </c>
      <c r="G359" s="13">
        <f t="shared" si="30"/>
        <v>292.76600762637338</v>
      </c>
    </row>
    <row r="360" spans="1:29" x14ac:dyDescent="0.25">
      <c r="A360" s="13">
        <v>290.5</v>
      </c>
      <c r="B360" s="13">
        <v>284.11252640181698</v>
      </c>
      <c r="C360" s="13">
        <v>298.39808634228416</v>
      </c>
      <c r="D360" s="13">
        <v>290.5</v>
      </c>
      <c r="E360" s="13">
        <v>2.3632984509568828</v>
      </c>
      <c r="F360" s="13">
        <f t="shared" si="29"/>
        <v>2.3109810734628375</v>
      </c>
      <c r="G360" s="13">
        <f t="shared" si="30"/>
        <v>292.8632984509569</v>
      </c>
    </row>
    <row r="361" spans="1:29" x14ac:dyDescent="0.25">
      <c r="A361" s="13">
        <v>290.60000000000002</v>
      </c>
      <c r="B361" s="13">
        <v>282.30069465624484</v>
      </c>
      <c r="C361" s="13">
        <v>298.20325370179035</v>
      </c>
      <c r="D361" s="13">
        <v>290.60000000000002</v>
      </c>
      <c r="E361" s="13">
        <v>2.3600688304702464</v>
      </c>
      <c r="F361" s="13">
        <f t="shared" si="29"/>
        <v>2.3236398553626891</v>
      </c>
      <c r="G361" s="13">
        <f t="shared" si="30"/>
        <v>292.96006883047028</v>
      </c>
    </row>
    <row r="362" spans="1:29" x14ac:dyDescent="0.25">
      <c r="A362" s="13">
        <v>290.7</v>
      </c>
      <c r="B362" s="13">
        <v>280.57777844687195</v>
      </c>
      <c r="C362" s="13">
        <v>298.00693844911075</v>
      </c>
      <c r="D362" s="13">
        <v>290.7</v>
      </c>
      <c r="E362" s="13">
        <v>2.3563476484523025</v>
      </c>
      <c r="F362" s="13">
        <f t="shared" si="29"/>
        <v>2.3355903064019308</v>
      </c>
      <c r="G362" s="13">
        <f t="shared" si="30"/>
        <v>293.05634764845229</v>
      </c>
    </row>
    <row r="363" spans="1:29" x14ac:dyDescent="0.25">
      <c r="A363" s="13">
        <v>290.8</v>
      </c>
      <c r="B363" s="13">
        <v>278.94307603068614</v>
      </c>
      <c r="C363" s="13">
        <v>297.80915032820906</v>
      </c>
      <c r="D363" s="13">
        <v>290.8</v>
      </c>
      <c r="E363" s="13">
        <v>2.352163504242045</v>
      </c>
      <c r="F363" s="13">
        <f t="shared" si="29"/>
        <v>2.3467840089591623</v>
      </c>
      <c r="G363" s="13">
        <f t="shared" si="30"/>
        <v>293.15216350424208</v>
      </c>
    </row>
    <row r="364" spans="1:29" x14ac:dyDescent="0.25">
      <c r="A364" s="13">
        <v>290.89999999999998</v>
      </c>
      <c r="B364" s="13">
        <v>277.39519234566063</v>
      </c>
      <c r="C364" s="13">
        <v>297.6098992219263</v>
      </c>
      <c r="D364" s="13">
        <v>290.89999999999998</v>
      </c>
      <c r="E364" s="13">
        <v>2.3475444989929342</v>
      </c>
      <c r="F364" s="13">
        <f t="shared" ref="F364:F427" si="35">E353+(E354-E353)*(A364-G353)/(G354-G353)</f>
        <v>2.3571785634016433</v>
      </c>
      <c r="G364" s="13">
        <f t="shared" si="30"/>
        <v>293.24754449899291</v>
      </c>
    </row>
    <row r="365" spans="1:29" x14ac:dyDescent="0.25">
      <c r="A365" s="13">
        <v>291</v>
      </c>
      <c r="B365" s="13">
        <v>275.93214888780955</v>
      </c>
      <c r="C365" s="13">
        <v>297.40919515006709</v>
      </c>
      <c r="D365" s="13">
        <v>291</v>
      </c>
      <c r="E365" s="13">
        <v>2.342518056777902</v>
      </c>
      <c r="F365" s="13">
        <f t="shared" si="35"/>
        <v>2.3667381992271626</v>
      </c>
      <c r="G365" s="13">
        <f t="shared" si="30"/>
        <v>293.34251805677792</v>
      </c>
    </row>
    <row r="366" spans="1:29" x14ac:dyDescent="0.25">
      <c r="A366" s="13">
        <v>291.10000000000002</v>
      </c>
      <c r="B366" s="13">
        <v>274.55148840130869</v>
      </c>
      <c r="C366" s="13">
        <v>297.20704826745936</v>
      </c>
      <c r="D366" s="13">
        <v>291.10000000000002</v>
      </c>
      <c r="E366" s="13">
        <v>2.3371107788693921</v>
      </c>
      <c r="F366" s="13">
        <f t="shared" si="35"/>
        <v>2.3754341932097587</v>
      </c>
      <c r="G366" s="13">
        <f t="shared" si="30"/>
        <v>293.4371107788694</v>
      </c>
    </row>
    <row r="367" spans="1:29" x14ac:dyDescent="0.25">
      <c r="A367" s="13">
        <v>291.2</v>
      </c>
      <c r="B367" s="13">
        <v>273.250372430212</v>
      </c>
      <c r="C367" s="13">
        <v>297.00346886199003</v>
      </c>
      <c r="D367" s="13">
        <v>291.2</v>
      </c>
      <c r="E367" s="13">
        <v>2.331348328726035</v>
      </c>
      <c r="F367" s="13">
        <f t="shared" si="35"/>
        <v>2.3832450903770717</v>
      </c>
      <c r="G367" s="13">
        <f t="shared" si="30"/>
        <v>293.53134832872604</v>
      </c>
    </row>
    <row r="368" spans="1:29" x14ac:dyDescent="0.25">
      <c r="A368" s="13">
        <v>291.3</v>
      </c>
      <c r="B368" s="13">
        <v>272.02567043386375</v>
      </c>
      <c r="C368" s="13">
        <v>296.79846735261788</v>
      </c>
      <c r="D368" s="13">
        <v>291.3</v>
      </c>
      <c r="E368" s="13">
        <v>2.3252553448650328</v>
      </c>
      <c r="F368" s="13">
        <f t="shared" si="35"/>
        <v>2.3901567334327871</v>
      </c>
      <c r="G368" s="13">
        <f t="shared" si="30"/>
        <v>293.62525534486502</v>
      </c>
    </row>
    <row r="369" spans="1:7" x14ac:dyDescent="0.25">
      <c r="A369" s="13">
        <v>291.39999999999998</v>
      </c>
      <c r="B369" s="13">
        <v>270.87403972984572</v>
      </c>
      <c r="C369" s="13">
        <v>296.59205428736595</v>
      </c>
      <c r="D369" s="13">
        <v>291.39999999999998</v>
      </c>
      <c r="E369" s="13">
        <v>2.3188553786167332</v>
      </c>
      <c r="F369" s="13">
        <f t="shared" si="35"/>
        <v>2.3961621147086842</v>
      </c>
      <c r="G369" s="13">
        <f t="shared" si="30"/>
        <v>293.71885537861669</v>
      </c>
    </row>
    <row r="370" spans="1:7" x14ac:dyDescent="0.25">
      <c r="A370" s="13">
        <v>291.5</v>
      </c>
      <c r="B370" s="13">
        <v>269.79199599115083</v>
      </c>
      <c r="C370" s="13">
        <v>296.38424034129571</v>
      </c>
      <c r="D370" s="13">
        <v>291.5</v>
      </c>
      <c r="E370" s="13">
        <v>2.312170853713599</v>
      </c>
      <c r="F370" s="13">
        <f t="shared" si="35"/>
        <v>2.4012610714253482</v>
      </c>
      <c r="G370" s="13">
        <f t="shared" si="30"/>
        <v>293.81217085371361</v>
      </c>
    </row>
    <row r="371" spans="1:7" x14ac:dyDescent="0.25">
      <c r="A371" s="13">
        <v>291.60000000000002</v>
      </c>
      <c r="B371" s="13">
        <v>268.77597438941496</v>
      </c>
      <c r="C371" s="13">
        <v>296.17503631446482</v>
      </c>
      <c r="D371" s="13">
        <v>291.60000000000002</v>
      </c>
      <c r="E371" s="13">
        <v>2.30522304472774</v>
      </c>
      <c r="F371" s="13">
        <f t="shared" si="35"/>
        <v>2.405459849707857</v>
      </c>
      <c r="G371" s="13">
        <f t="shared" si="30"/>
        <v>293.90522304472779</v>
      </c>
    </row>
    <row r="372" spans="1:7" x14ac:dyDescent="0.25">
      <c r="A372" s="13">
        <v>291.7</v>
      </c>
      <c r="B372" s="13">
        <v>267.82238175036872</v>
      </c>
      <c r="C372" s="13">
        <v>295.96445312987055</v>
      </c>
      <c r="D372" s="13">
        <v>291.7</v>
      </c>
      <c r="E372" s="13">
        <v>2.298032071513084</v>
      </c>
      <c r="F372" s="13">
        <f t="shared" si="35"/>
        <v>2.4087705654063125</v>
      </c>
      <c r="G372" s="13">
        <f t="shared" si="30"/>
        <v>293.99803207151308</v>
      </c>
    </row>
    <row r="373" spans="1:7" x14ac:dyDescent="0.25">
      <c r="A373" s="13">
        <v>291.8</v>
      </c>
      <c r="B373" s="13">
        <v>266.92764028156085</v>
      </c>
      <c r="C373" s="13">
        <v>295.75250183138172</v>
      </c>
      <c r="D373" s="13">
        <v>291.8</v>
      </c>
      <c r="E373" s="13">
        <v>2.2906169070036331</v>
      </c>
      <c r="F373" s="13">
        <f t="shared" si="35"/>
        <v>2.4112105904571695</v>
      </c>
      <c r="G373" s="13">
        <f t="shared" si="30"/>
        <v>294.09061690700366</v>
      </c>
    </row>
    <row r="374" spans="1:7" x14ac:dyDescent="0.25">
      <c r="A374" s="13">
        <v>291.89999999999998</v>
      </c>
      <c r="B374" s="13">
        <v>266.08822355794734</v>
      </c>
      <c r="C374" s="13">
        <v>295.53919358165984</v>
      </c>
      <c r="D374" s="13">
        <v>291.89999999999998</v>
      </c>
      <c r="E374" s="13">
        <v>2.282995395949035</v>
      </c>
      <c r="F374" s="13">
        <f t="shared" si="35"/>
        <v>2.4128018925703363</v>
      </c>
      <c r="G374" s="13">
        <f t="shared" si="30"/>
        <v>294.18299539594904</v>
      </c>
    </row>
    <row r="375" spans="1:7" x14ac:dyDescent="0.25">
      <c r="A375" s="13">
        <v>292</v>
      </c>
      <c r="B375" s="13">
        <v>265.30068552057628</v>
      </c>
      <c r="C375" s="13">
        <v>295.32453966007324</v>
      </c>
      <c r="D375" s="13">
        <v>292</v>
      </c>
      <c r="E375" s="13">
        <v>2.2751842824156383</v>
      </c>
      <c r="F375" s="13">
        <f t="shared" si="35"/>
        <v>2.4135703537794204</v>
      </c>
      <c r="G375" s="13">
        <f t="shared" si="30"/>
        <v>294.27518428241564</v>
      </c>
    </row>
    <row r="376" spans="1:7" x14ac:dyDescent="0.25">
      <c r="A376" s="13">
        <v>292.10000000000002</v>
      </c>
      <c r="B376" s="13">
        <v>264.56168326922153</v>
      </c>
      <c r="C376" s="13">
        <v>295.10855146060538</v>
      </c>
      <c r="D376" s="13">
        <v>292.10000000000002</v>
      </c>
      <c r="E376" s="13">
        <v>2.2671992441321995</v>
      </c>
      <c r="F376" s="13">
        <f t="shared" si="35"/>
        <v>2.4135450902619628</v>
      </c>
      <c r="G376" s="13">
        <f t="shared" si="30"/>
        <v>294.36719924413222</v>
      </c>
    </row>
    <row r="377" spans="1:7" x14ac:dyDescent="0.25">
      <c r="A377" s="13">
        <v>292.2</v>
      </c>
      <c r="B377" s="13">
        <v>263.86799442217318</v>
      </c>
      <c r="C377" s="13">
        <v>294.89124048975987</v>
      </c>
      <c r="D377" s="13">
        <v>292.2</v>
      </c>
      <c r="E377" s="13">
        <v>2.2590549320053821</v>
      </c>
      <c r="F377" s="13">
        <f t="shared" si="35"/>
        <v>2.4127577921447703</v>
      </c>
      <c r="G377" s="13">
        <f t="shared" si="30"/>
        <v>294.45905493200536</v>
      </c>
    </row>
    <row r="378" spans="1:7" x14ac:dyDescent="0.25">
      <c r="A378" s="13">
        <v>292.3</v>
      </c>
      <c r="B378" s="13">
        <v>263.21652978478926</v>
      </c>
      <c r="C378" s="13">
        <v>294.67261836446414</v>
      </c>
      <c r="D378" s="13">
        <v>292.3</v>
      </c>
      <c r="E378" s="13">
        <v>2.2507650133640404</v>
      </c>
      <c r="F378" s="13">
        <f t="shared" si="35"/>
        <v>2.4112420981446663</v>
      </c>
      <c r="G378" s="13">
        <f t="shared" si="30"/>
        <v>294.55076501336407</v>
      </c>
    </row>
    <row r="379" spans="1:7" x14ac:dyDescent="0.25">
      <c r="A379" s="13">
        <v>292.39999999999998</v>
      </c>
      <c r="B379" s="13">
        <v>262.60434202061924</v>
      </c>
      <c r="C379" s="13">
        <v>294.45269680997427</v>
      </c>
      <c r="D379" s="13">
        <v>292.39999999999998</v>
      </c>
      <c r="E379" s="13">
        <v>2.2423422177085022</v>
      </c>
      <c r="F379" s="13">
        <f t="shared" si="35"/>
        <v>2.4090330160728182</v>
      </c>
      <c r="G379" s="13">
        <f t="shared" si="30"/>
        <v>294.64234221770846</v>
      </c>
    </row>
    <row r="380" spans="1:7" x14ac:dyDescent="0.25">
      <c r="A380" s="13">
        <v>292.5</v>
      </c>
      <c r="B380" s="13">
        <v>262.02863096118853</v>
      </c>
      <c r="C380" s="13">
        <v>294.2314876577833</v>
      </c>
      <c r="D380" s="13">
        <v>292.5</v>
      </c>
      <c r="E380" s="13">
        <v>2.2337983839391278</v>
      </c>
      <c r="F380" s="13">
        <f t="shared" si="35"/>
        <v>2.4061663966790707</v>
      </c>
      <c r="G380" s="13">
        <f t="shared" si="30"/>
        <v>294.73379838393913</v>
      </c>
    </row>
    <row r="381" spans="1:7" x14ac:dyDescent="0.25">
      <c r="A381" s="13">
        <v>292.60000000000002</v>
      </c>
      <c r="B381" s="13">
        <v>261.48674612777165</v>
      </c>
      <c r="C381" s="13">
        <v>294.00900284353429</v>
      </c>
      <c r="D381" s="13">
        <v>292.60000000000002</v>
      </c>
      <c r="E381" s="13">
        <v>2.225144508216264</v>
      </c>
      <c r="F381" s="13">
        <f t="shared" si="35"/>
        <v>2.4026784651737545</v>
      </c>
      <c r="G381" s="13">
        <f t="shared" si="30"/>
        <v>294.82514450821628</v>
      </c>
    </row>
    <row r="382" spans="1:7" x14ac:dyDescent="0.25">
      <c r="A382" s="13">
        <v>292.7</v>
      </c>
      <c r="B382" s="13">
        <v>260.97618697435951</v>
      </c>
      <c r="C382" s="13">
        <v>293.7852544049415</v>
      </c>
      <c r="D382" s="13">
        <v>292.7</v>
      </c>
      <c r="E382" s="13">
        <v>2.2163907917608441</v>
      </c>
      <c r="F382" s="13">
        <f t="shared" si="35"/>
        <v>2.3986054120741183</v>
      </c>
      <c r="G382" s="13">
        <f t="shared" si="30"/>
        <v>294.91639079176082</v>
      </c>
    </row>
    <row r="383" spans="1:7" x14ac:dyDescent="0.25">
      <c r="A383" s="13">
        <v>292.8</v>
      </c>
      <c r="B383" s="13">
        <v>260.4946012982</v>
      </c>
      <c r="C383" s="13">
        <v>293.56025447972087</v>
      </c>
      <c r="D383" s="13">
        <v>292.8</v>
      </c>
      <c r="E383" s="13">
        <v>2.2075466880423775</v>
      </c>
      <c r="F383" s="13">
        <f t="shared" si="35"/>
        <v>2.3939830428659588</v>
      </c>
      <c r="G383" s="13">
        <f t="shared" si="30"/>
        <v>295.0075466880424</v>
      </c>
    </row>
    <row r="384" spans="1:7" x14ac:dyDescent="0.25">
      <c r="A384" s="13">
        <v>292.89999999999998</v>
      </c>
      <c r="B384" s="13">
        <v>260.03978220458811</v>
      </c>
      <c r="C384" s="13">
        <v>293.33401530353279</v>
      </c>
      <c r="D384" s="13">
        <v>292.89999999999998</v>
      </c>
      <c r="E384" s="13">
        <v>2.1986209489196398</v>
      </c>
      <c r="F384" s="13">
        <f t="shared" si="35"/>
        <v>2.3888464842798549</v>
      </c>
      <c r="G384" s="13">
        <f t="shared" si="30"/>
        <v>295.09862094891963</v>
      </c>
    </row>
    <row r="385" spans="1:7" x14ac:dyDescent="0.25">
      <c r="A385" s="13">
        <v>293</v>
      </c>
      <c r="B385" s="13">
        <v>259.60966395716679</v>
      </c>
      <c r="C385" s="13">
        <v>293.10654920793814</v>
      </c>
      <c r="D385" s="13">
        <v>293</v>
      </c>
      <c r="E385" s="13">
        <v>2.1896216694007724</v>
      </c>
      <c r="F385" s="13">
        <f t="shared" si="35"/>
        <v>2.3832299437498827</v>
      </c>
      <c r="G385" s="13">
        <f t="shared" si="30"/>
        <v>295.18962166940076</v>
      </c>
    </row>
    <row r="386" spans="1:7" x14ac:dyDescent="0.25">
      <c r="A386" s="13">
        <v>293.10000000000002</v>
      </c>
      <c r="B386" s="13">
        <v>259.20231699452125</v>
      </c>
      <c r="C386" s="13">
        <v>292.87786861837083</v>
      </c>
      <c r="D386" s="13">
        <v>293.10000000000002</v>
      </c>
      <c r="E386" s="13">
        <v>2.1805563307753428</v>
      </c>
      <c r="F386" s="13">
        <f t="shared" si="35"/>
        <v>2.3771665178056542</v>
      </c>
      <c r="G386" s="13">
        <f t="shared" si="30"/>
        <v>295.28055633077537</v>
      </c>
    </row>
    <row r="387" spans="1:7" x14ac:dyDescent="0.25">
      <c r="A387" s="13">
        <v>293.2</v>
      </c>
      <c r="B387" s="13">
        <v>258.81594234859057</v>
      </c>
      <c r="C387" s="13">
        <v>292.6479860521282</v>
      </c>
      <c r="D387" s="13">
        <v>293.2</v>
      </c>
      <c r="E387" s="13">
        <v>2.1714318419424421</v>
      </c>
      <c r="F387" s="13">
        <f t="shared" si="35"/>
        <v>2.3706880446464083</v>
      </c>
      <c r="G387" s="13">
        <f t="shared" si="30"/>
        <v>295.37143184194241</v>
      </c>
    </row>
    <row r="388" spans="1:7" x14ac:dyDescent="0.25">
      <c r="A388" s="13">
        <v>293.3</v>
      </c>
      <c r="B388" s="13">
        <v>258.44886566036877</v>
      </c>
      <c r="C388" s="13">
        <v>292.41691411638112</v>
      </c>
      <c r="D388" s="13">
        <v>293.3</v>
      </c>
      <c r="E388" s="13">
        <v>2.1622545788185037</v>
      </c>
      <c r="F388" s="13">
        <f t="shared" si="35"/>
        <v>2.3638249959374789</v>
      </c>
      <c r="G388" s="13">
        <f t="shared" si="30"/>
        <v>295.46225457881849</v>
      </c>
    </row>
    <row r="389" spans="1:7" x14ac:dyDescent="0.25">
      <c r="A389" s="13">
        <v>293.39999999999998</v>
      </c>
      <c r="B389" s="13">
        <v>258.09953095334151</v>
      </c>
      <c r="C389" s="13">
        <v>292.18466550620644</v>
      </c>
      <c r="D389" s="13">
        <v>293.39999999999998</v>
      </c>
      <c r="E389" s="13">
        <v>2.1530304217570593</v>
      </c>
      <c r="F389" s="13">
        <f t="shared" si="35"/>
        <v>2.3566064028724805</v>
      </c>
      <c r="G389" s="13">
        <f t="shared" si="30"/>
        <v>295.55303042175706</v>
      </c>
    </row>
    <row r="390" spans="1:7" x14ac:dyDescent="0.25">
      <c r="A390" s="13">
        <v>293.5</v>
      </c>
      <c r="B390" s="13">
        <v>257.76649429478709</v>
      </c>
      <c r="C390" s="13">
        <v>291.95125300264323</v>
      </c>
      <c r="D390" s="13">
        <v>293.5</v>
      </c>
      <c r="E390" s="13">
        <v>2.1437647909520448</v>
      </c>
      <c r="F390" s="13">
        <f t="shared" si="35"/>
        <v>2.3490598117001737</v>
      </c>
      <c r="G390" s="13">
        <f t="shared" ref="G390:G453" si="36">A390+E390</f>
        <v>295.64376479095205</v>
      </c>
    </row>
    <row r="391" spans="1:7" x14ac:dyDescent="0.25">
      <c r="A391" s="13">
        <v>293.60000000000002</v>
      </c>
      <c r="B391" s="13">
        <v>257.44841744907654</v>
      </c>
      <c r="C391" s="13">
        <v>291.71668947077427</v>
      </c>
      <c r="D391" s="13">
        <v>293.60000000000002</v>
      </c>
      <c r="E391" s="13">
        <v>2.1344626798277075</v>
      </c>
      <c r="F391" s="13">
        <f t="shared" si="35"/>
        <v>2.3412112642012741</v>
      </c>
      <c r="G391" s="13">
        <f t="shared" si="36"/>
        <v>295.73446267982774</v>
      </c>
    </row>
    <row r="392" spans="1:7" x14ac:dyDescent="0.25">
      <c r="A392" s="13">
        <v>293.7</v>
      </c>
      <c r="B392" s="13">
        <v>257.14406160501801</v>
      </c>
      <c r="C392" s="13">
        <v>291.48098785783554</v>
      </c>
      <c r="D392" s="13">
        <v>293.7</v>
      </c>
      <c r="E392" s="13">
        <v>2.1251286864427725</v>
      </c>
      <c r="F392" s="13">
        <f t="shared" si="35"/>
        <v>2.3330852989388924</v>
      </c>
      <c r="G392" s="13">
        <f t="shared" si="36"/>
        <v>295.82512868644278</v>
      </c>
    </row>
    <row r="393" spans="1:7" x14ac:dyDescent="0.25">
      <c r="A393" s="13">
        <v>293.8</v>
      </c>
      <c r="B393" s="13">
        <v>256.85228124067822</v>
      </c>
      <c r="C393" s="13">
        <v>291.24416119135458</v>
      </c>
      <c r="D393" s="13">
        <v>293.8</v>
      </c>
      <c r="E393" s="13">
        <v>2.1157670429556474</v>
      </c>
      <c r="F393" s="13">
        <f t="shared" si="35"/>
        <v>2.3247049695094204</v>
      </c>
      <c r="G393" s="13">
        <f t="shared" si="36"/>
        <v>295.91576704295568</v>
      </c>
    </row>
    <row r="394" spans="1:7" x14ac:dyDescent="0.25">
      <c r="A394" s="13">
        <v>293.89999999999998</v>
      </c>
      <c r="B394" s="13">
        <v>256.57201817355804</v>
      </c>
      <c r="C394" s="13">
        <v>291.00622257731987</v>
      </c>
      <c r="D394" s="13">
        <v>293.89999999999998</v>
      </c>
      <c r="E394" s="13">
        <v>2.1063816432115781</v>
      </c>
      <c r="F394" s="13">
        <f t="shared" si="35"/>
        <v>2.3160918764249039</v>
      </c>
      <c r="G394" s="13">
        <f t="shared" si="36"/>
        <v>296.00638164321157</v>
      </c>
    </row>
    <row r="395" spans="1:7" x14ac:dyDescent="0.25">
      <c r="A395" s="13">
        <v>294</v>
      </c>
      <c r="B395" s="13">
        <v>256.30229583111236</v>
      </c>
      <c r="C395" s="13">
        <v>290.76718519838278</v>
      </c>
      <c r="D395" s="13">
        <v>294</v>
      </c>
      <c r="E395" s="13">
        <v>2.0969760685231567</v>
      </c>
      <c r="F395" s="13">
        <f t="shared" si="35"/>
        <v>2.3072662096641503</v>
      </c>
      <c r="G395" s="13">
        <f t="shared" si="36"/>
        <v>296.09697606852313</v>
      </c>
    </row>
    <row r="396" spans="1:7" x14ac:dyDescent="0.25">
      <c r="A396" s="13">
        <v>294.10000000000002</v>
      </c>
      <c r="B396" s="13">
        <v>256.04221376601379</v>
      </c>
      <c r="C396" s="13">
        <v>290.52706231209288</v>
      </c>
      <c r="D396" s="13">
        <v>294.10000000000002</v>
      </c>
      <c r="E396" s="13">
        <v>2.0875536117226616</v>
      </c>
      <c r="F396" s="13">
        <f t="shared" si="35"/>
        <v>2.298246799328207</v>
      </c>
      <c r="G396" s="13">
        <f t="shared" si="36"/>
        <v>296.18755361172271</v>
      </c>
    </row>
    <row r="397" spans="1:7" x14ac:dyDescent="0.25">
      <c r="A397" s="13">
        <v>294.2</v>
      </c>
      <c r="B397" s="13">
        <v>255.79094243194146</v>
      </c>
      <c r="C397" s="13">
        <v>290.28586724916977</v>
      </c>
      <c r="D397" s="13">
        <v>294.2</v>
      </c>
      <c r="E397" s="13">
        <v>2.078117299569306</v>
      </c>
      <c r="F397" s="13">
        <f t="shared" si="35"/>
        <v>2.2890511722003004</v>
      </c>
      <c r="G397" s="13">
        <f t="shared" si="36"/>
        <v>296.27811729956932</v>
      </c>
    </row>
    <row r="398" spans="1:7" x14ac:dyDescent="0.25">
      <c r="A398" s="13">
        <v>294.3</v>
      </c>
      <c r="B398" s="13">
        <v>255.54771822873153</v>
      </c>
      <c r="C398" s="13">
        <v>290.04361341181067</v>
      </c>
      <c r="D398" s="13">
        <v>294.3</v>
      </c>
      <c r="E398" s="13">
        <v>2.0686699135968478</v>
      </c>
      <c r="F398" s="13">
        <f t="shared" si="35"/>
        <v>2.2796956123492698</v>
      </c>
      <c r="G398" s="13">
        <f t="shared" si="36"/>
        <v>296.36866991359688</v>
      </c>
    </row>
    <row r="399" spans="1:7" x14ac:dyDescent="0.25">
      <c r="A399" s="13">
        <v>294.39999999999998</v>
      </c>
      <c r="B399" s="13">
        <v>255.31183882019292</v>
      </c>
      <c r="C399" s="13">
        <v>289.80031427203664</v>
      </c>
      <c r="D399" s="13">
        <v>294.39999999999998</v>
      </c>
      <c r="E399" s="13">
        <v>2.0592140094878348</v>
      </c>
      <c r="F399" s="13">
        <f t="shared" si="35"/>
        <v>2.2701952242266801</v>
      </c>
      <c r="G399" s="13">
        <f t="shared" si="36"/>
        <v>296.45921400948782</v>
      </c>
    </row>
    <row r="400" spans="1:7" x14ac:dyDescent="0.25">
      <c r="A400" s="13">
        <v>294.5</v>
      </c>
      <c r="B400" s="13">
        <v>255.08265872354491</v>
      </c>
      <c r="C400" s="13">
        <v>289.55598337007814</v>
      </c>
      <c r="D400" s="13">
        <v>294.5</v>
      </c>
      <c r="E400" s="13">
        <v>2.0497519350602276</v>
      </c>
      <c r="F400" s="13">
        <f t="shared" si="35"/>
        <v>2.26056399697244</v>
      </c>
      <c r="G400" s="13">
        <f t="shared" si="36"/>
        <v>296.54975193506021</v>
      </c>
    </row>
    <row r="401" spans="1:7" x14ac:dyDescent="0.25">
      <c r="A401" s="13">
        <v>294.60000000000002</v>
      </c>
      <c r="B401" s="13">
        <v>254.85958516606939</v>
      </c>
      <c r="C401" s="13">
        <v>289.31063431280063</v>
      </c>
      <c r="D401" s="13">
        <v>294.60000000000002</v>
      </c>
      <c r="E401" s="13">
        <v>2.0402858469506087</v>
      </c>
      <c r="F401" s="13">
        <f t="shared" si="35"/>
        <v>2.2508148688917107</v>
      </c>
      <c r="G401" s="13">
        <f t="shared" si="36"/>
        <v>296.64028584695063</v>
      </c>
    </row>
    <row r="402" spans="1:7" x14ac:dyDescent="0.25">
      <c r="A402" s="13">
        <v>294.7</v>
      </c>
      <c r="B402" s="13">
        <v>254.64207420202595</v>
      </c>
      <c r="C402" s="13">
        <v>289.06428077217203</v>
      </c>
      <c r="D402" s="13">
        <v>294.7</v>
      </c>
      <c r="E402" s="13">
        <v>2.0308177260758216</v>
      </c>
      <c r="F402" s="13">
        <f t="shared" si="35"/>
        <v>2.2409597912696149</v>
      </c>
      <c r="G402" s="13">
        <f t="shared" si="36"/>
        <v>296.73081772607583</v>
      </c>
    </row>
    <row r="403" spans="1:7" x14ac:dyDescent="0.25">
      <c r="A403" s="13">
        <v>294.8</v>
      </c>
      <c r="B403" s="13">
        <v>254.42962708099884</v>
      </c>
      <c r="C403" s="13">
        <v>288.816936483772</v>
      </c>
      <c r="D403" s="13">
        <v>294.8</v>
      </c>
      <c r="E403" s="13">
        <v>2.021349391952088</v>
      </c>
      <c r="F403" s="13">
        <f t="shared" si="35"/>
        <v>2.2310097908683195</v>
      </c>
      <c r="G403" s="13">
        <f t="shared" si="36"/>
        <v>296.82134939195208</v>
      </c>
    </row>
    <row r="404" spans="1:7" x14ac:dyDescent="0.25">
      <c r="A404" s="13">
        <v>294.89999999999998</v>
      </c>
      <c r="B404" s="13">
        <v>254.22178685751601</v>
      </c>
      <c r="C404" s="13">
        <v>288.56861524534509</v>
      </c>
      <c r="D404" s="13">
        <v>294.89999999999998</v>
      </c>
      <c r="E404" s="13">
        <v>2.0118825159473874</v>
      </c>
      <c r="F404" s="13">
        <f t="shared" si="35"/>
        <v>2.2209750306096114</v>
      </c>
      <c r="G404" s="13">
        <f t="shared" si="36"/>
        <v>296.91188251594735</v>
      </c>
    </row>
    <row r="405" spans="1:7" x14ac:dyDescent="0.25">
      <c r="A405" s="13">
        <v>295</v>
      </c>
      <c r="B405" s="13">
        <v>254.01813523088981</v>
      </c>
      <c r="C405" s="13">
        <v>288.31933091539707</v>
      </c>
      <c r="D405" s="13">
        <v>295</v>
      </c>
      <c r="E405" s="13">
        <v>2.0024186335393046</v>
      </c>
      <c r="F405" s="13">
        <f t="shared" si="35"/>
        <v>2.2108648680648662</v>
      </c>
      <c r="G405" s="13">
        <f t="shared" si="36"/>
        <v>297.00241863353932</v>
      </c>
    </row>
    <row r="406" spans="1:7" x14ac:dyDescent="0.25">
      <c r="A406" s="13">
        <v>295.10000000000002</v>
      </c>
      <c r="B406" s="13">
        <v>253.81828960369504</v>
      </c>
      <c r="C406" s="13">
        <v>288.06909741183625</v>
      </c>
      <c r="D406" s="13">
        <v>295.10000000000002</v>
      </c>
      <c r="E406" s="13">
        <v>1.9929591556469395</v>
      </c>
      <c r="F406" s="13">
        <f t="shared" si="35"/>
        <v>2.2006879114916549</v>
      </c>
      <c r="G406" s="13">
        <f t="shared" si="36"/>
        <v>297.09295915564695</v>
      </c>
    </row>
    <row r="407" spans="1:7" x14ac:dyDescent="0.25">
      <c r="A407" s="13">
        <v>295.2</v>
      </c>
      <c r="B407" s="13">
        <v>253.62190034704557</v>
      </c>
      <c r="C407" s="13">
        <v>287.8179287106596</v>
      </c>
      <c r="D407" s="13">
        <v>295.2</v>
      </c>
      <c r="E407" s="13">
        <v>1.9835053791017963</v>
      </c>
      <c r="F407" s="13">
        <f t="shared" si="35"/>
        <v>2.1904520732359867</v>
      </c>
      <c r="G407" s="13">
        <f t="shared" si="36"/>
        <v>297.1835053791018</v>
      </c>
    </row>
    <row r="408" spans="1:7" x14ac:dyDescent="0.25">
      <c r="A408" s="13">
        <v>295.3</v>
      </c>
      <c r="B408" s="13">
        <v>253.42864826079821</v>
      </c>
      <c r="C408" s="13">
        <v>287.56583884468438</v>
      </c>
      <c r="D408" s="13">
        <v>295.3</v>
      </c>
      <c r="E408" s="13">
        <v>1.9740584963186216</v>
      </c>
      <c r="F408" s="13">
        <f t="shared" si="35"/>
        <v>2.1801646203960412</v>
      </c>
      <c r="G408" s="13">
        <f t="shared" si="36"/>
        <v>297.27405849631862</v>
      </c>
    </row>
    <row r="409" spans="1:7" x14ac:dyDescent="0.25">
      <c r="A409" s="13">
        <v>295.39999999999998</v>
      </c>
      <c r="B409" s="13">
        <v>253.23824221694827</v>
      </c>
      <c r="C409" s="13">
        <v>287.31284190232549</v>
      </c>
      <c r="D409" s="13">
        <v>295.39999999999998</v>
      </c>
      <c r="E409" s="13">
        <v>1.9646196042237352</v>
      </c>
      <c r="F409" s="13">
        <f t="shared" si="35"/>
        <v>2.1698322227030111</v>
      </c>
      <c r="G409" s="13">
        <f t="shared" si="36"/>
        <v>297.36461960422372</v>
      </c>
    </row>
    <row r="410" spans="1:7" x14ac:dyDescent="0.25">
      <c r="A410" s="13">
        <v>295.5</v>
      </c>
      <c r="B410" s="13">
        <v>253.05041697474823</v>
      </c>
      <c r="C410" s="13">
        <v>287.05895202641886</v>
      </c>
      <c r="D410" s="13">
        <v>295.5</v>
      </c>
      <c r="E410" s="13">
        <v>1.9551897124946107</v>
      </c>
      <c r="F410" s="13">
        <f t="shared" si="35"/>
        <v>2.1594609976134942</v>
      </c>
      <c r="G410" s="13">
        <f t="shared" si="36"/>
        <v>297.45518971249459</v>
      </c>
    </row>
    <row r="411" spans="1:7" x14ac:dyDescent="0.25">
      <c r="A411" s="13">
        <v>295.60000000000002</v>
      </c>
      <c r="B411" s="13">
        <v>252.86493115644268</v>
      </c>
      <c r="C411" s="13">
        <v>286.80418341309053</v>
      </c>
      <c r="D411" s="13">
        <v>295.60000000000002</v>
      </c>
      <c r="E411" s="13">
        <v>1.9457697511610452</v>
      </c>
      <c r="F411" s="13">
        <f t="shared" si="35"/>
        <v>2.149056552654161</v>
      </c>
      <c r="G411" s="13">
        <f t="shared" si="36"/>
        <v>297.54576975116106</v>
      </c>
    </row>
    <row r="412" spans="1:7" x14ac:dyDescent="0.25">
      <c r="A412" s="13">
        <v>295.7</v>
      </c>
      <c r="B412" s="13">
        <v>252.68156537294178</v>
      </c>
      <c r="C412" s="13">
        <v>286.54855031067177</v>
      </c>
      <c r="D412" s="13">
        <v>295.7</v>
      </c>
      <c r="E412" s="13">
        <v>1.9363605776149617</v>
      </c>
      <c r="F412" s="13">
        <f t="shared" si="35"/>
        <v>2.138624025079761</v>
      </c>
      <c r="G412" s="13">
        <f t="shared" si="36"/>
        <v>297.63636057761494</v>
      </c>
    </row>
    <row r="413" spans="1:7" x14ac:dyDescent="0.25">
      <c r="A413" s="13">
        <v>295.8</v>
      </c>
      <c r="B413" s="13">
        <v>252.50012048923347</v>
      </c>
      <c r="C413" s="13">
        <v>286.29206701866036</v>
      </c>
      <c r="D413" s="13">
        <v>295.8</v>
      </c>
      <c r="E413" s="13">
        <v>1.9269629830725217</v>
      </c>
      <c r="F413" s="13">
        <f t="shared" si="35"/>
        <v>2.1281681189298127</v>
      </c>
      <c r="G413" s="13">
        <f t="shared" si="36"/>
        <v>297.72696298307255</v>
      </c>
    </row>
    <row r="414" spans="1:7" x14ac:dyDescent="0.25">
      <c r="A414" s="13">
        <v>295.89999999999998</v>
      </c>
      <c r="B414" s="13">
        <v>252.32041601983872</v>
      </c>
      <c r="C414" s="13">
        <v>286.03474788672685</v>
      </c>
      <c r="D414" s="13">
        <v>295.89999999999998</v>
      </c>
      <c r="E414" s="13">
        <v>1.9175776985294772</v>
      </c>
      <c r="F414" s="13">
        <f t="shared" si="35"/>
        <v>2.1176931395849694</v>
      </c>
      <c r="G414" s="13">
        <f t="shared" si="36"/>
        <v>297.81757769852948</v>
      </c>
    </row>
    <row r="415" spans="1:7" x14ac:dyDescent="0.25">
      <c r="A415" s="13">
        <v>296</v>
      </c>
      <c r="B415" s="13">
        <v>252.14228864513581</v>
      </c>
      <c r="C415" s="13">
        <v>285.77660731376602</v>
      </c>
      <c r="D415" s="13">
        <v>296</v>
      </c>
      <c r="E415" s="13">
        <v>1.9082054002475155</v>
      </c>
      <c r="F415" s="13">
        <f t="shared" si="35"/>
        <v>2.1072030259322139</v>
      </c>
      <c r="G415" s="13">
        <f t="shared" si="36"/>
        <v>297.90820540024754</v>
      </c>
    </row>
    <row r="416" spans="1:7" x14ac:dyDescent="0.25">
      <c r="A416" s="13">
        <v>296.10000000000002</v>
      </c>
      <c r="B416" s="13">
        <v>251.9655908399038</v>
      </c>
      <c r="C416" s="13">
        <v>285.51765974699339</v>
      </c>
      <c r="D416" s="13">
        <v>296.10000000000002</v>
      </c>
      <c r="E416" s="13">
        <v>1.8988467148068757</v>
      </c>
      <c r="F416" s="13">
        <f t="shared" si="35"/>
        <v>2.0967013802576813</v>
      </c>
      <c r="G416" s="13">
        <f t="shared" si="36"/>
        <v>297.99884671480692</v>
      </c>
    </row>
    <row r="417" spans="1:7" x14ac:dyDescent="0.25">
      <c r="A417" s="13">
        <v>296.2</v>
      </c>
      <c r="B417" s="13">
        <v>251.79018960595621</v>
      </c>
      <c r="C417" s="13">
        <v>285.25791968108518</v>
      </c>
      <c r="D417" s="13">
        <v>296.2</v>
      </c>
      <c r="E417" s="13">
        <v>1.8895022237577941</v>
      </c>
      <c r="F417" s="13">
        <f t="shared" si="35"/>
        <v>2.0861914959845298</v>
      </c>
      <c r="G417" s="13">
        <f t="shared" si="36"/>
        <v>298.08950222375779</v>
      </c>
    </row>
    <row r="418" spans="1:7" x14ac:dyDescent="0.25">
      <c r="A418" s="13">
        <v>296.3</v>
      </c>
      <c r="B418" s="13">
        <v>251.61596530124626</v>
      </c>
      <c r="C418" s="13">
        <v>284.99740165736171</v>
      </c>
      <c r="D418" s="13">
        <v>296.3</v>
      </c>
      <c r="E418" s="13">
        <v>1.880172467901176</v>
      </c>
      <c r="F418" s="13">
        <f t="shared" si="35"/>
        <v>2.075676383383128</v>
      </c>
      <c r="G418" s="13">
        <f t="shared" si="36"/>
        <v>298.18017246790117</v>
      </c>
    </row>
    <row r="419" spans="1:7" x14ac:dyDescent="0.25">
      <c r="A419" s="13">
        <v>296.39999999999998</v>
      </c>
      <c r="B419" s="13">
        <v>251.44281055831956</v>
      </c>
      <c r="C419" s="13">
        <v>284.73612026301322</v>
      </c>
      <c r="D419" s="13">
        <v>296.39999999999998</v>
      </c>
      <c r="E419" s="13">
        <v>1.8708579512263865</v>
      </c>
      <c r="F419" s="13">
        <f t="shared" si="35"/>
        <v>2.0651587933690454</v>
      </c>
      <c r="G419" s="13">
        <f t="shared" si="36"/>
        <v>298.27085795122639</v>
      </c>
    </row>
    <row r="420" spans="1:7" x14ac:dyDescent="0.25">
      <c r="A420" s="13">
        <v>296.5</v>
      </c>
      <c r="B420" s="13">
        <v>251.27062928546778</v>
      </c>
      <c r="C420" s="13">
        <v>284.47409013036696</v>
      </c>
      <c r="D420" s="13">
        <v>296.5</v>
      </c>
      <c r="E420" s="13">
        <v>1.8615591445322244</v>
      </c>
      <c r="F420" s="13">
        <f t="shared" si="35"/>
        <v>2.0546412395112208</v>
      </c>
      <c r="G420" s="13">
        <f t="shared" si="36"/>
        <v>298.36155914453224</v>
      </c>
    </row>
    <row r="421" spans="1:7" x14ac:dyDescent="0.25">
      <c r="A421" s="13">
        <v>296.60000000000002</v>
      </c>
      <c r="B421" s="13">
        <v>251.09933574439029</v>
      </c>
      <c r="C421" s="13">
        <v>284.21132593619473</v>
      </c>
      <c r="D421" s="13">
        <v>296.60000000000002</v>
      </c>
      <c r="E421" s="13">
        <v>1.8522764887550458</v>
      </c>
      <c r="F421" s="13">
        <f t="shared" si="35"/>
        <v>2.0441260183646532</v>
      </c>
      <c r="G421" s="13">
        <f t="shared" si="36"/>
        <v>298.45227648875505</v>
      </c>
    </row>
    <row r="422" spans="1:7" x14ac:dyDescent="0.25">
      <c r="A422" s="13">
        <v>296.7</v>
      </c>
      <c r="B422" s="13">
        <v>250.92885369860656</v>
      </c>
      <c r="C422" s="13">
        <v>283.94784240105912</v>
      </c>
      <c r="D422" s="13">
        <v>296.7</v>
      </c>
      <c r="E422" s="13">
        <v>1.843010398026266</v>
      </c>
      <c r="F422" s="13">
        <f t="shared" si="35"/>
        <v>2.0336152282387285</v>
      </c>
      <c r="G422" s="13">
        <f t="shared" si="36"/>
        <v>298.54301039802624</v>
      </c>
    </row>
    <row r="423" spans="1:7" x14ac:dyDescent="0.25">
      <c r="A423" s="13">
        <v>296.8</v>
      </c>
      <c r="B423" s="13">
        <v>250.75911562726958</v>
      </c>
      <c r="C423" s="13">
        <v>283.68365428869816</v>
      </c>
      <c r="D423" s="13">
        <v>296.8</v>
      </c>
      <c r="E423" s="13">
        <v>1.833761262479852</v>
      </c>
      <c r="F423" s="13">
        <f t="shared" si="35"/>
        <v>2.0231107865085081</v>
      </c>
      <c r="G423" s="13">
        <f t="shared" si="36"/>
        <v>298.63376126247988</v>
      </c>
    </row>
    <row r="424" spans="1:7" x14ac:dyDescent="0.25">
      <c r="A424" s="13">
        <v>296.89999999999998</v>
      </c>
      <c r="B424" s="13">
        <v>250.59006199941885</v>
      </c>
      <c r="C424" s="13">
        <v>283.41877640544556</v>
      </c>
      <c r="D424" s="13">
        <v>296.89999999999998</v>
      </c>
      <c r="E424" s="13">
        <v>1.8245294508286771</v>
      </c>
      <c r="F424" s="13">
        <f t="shared" si="35"/>
        <v>2.0126144455702506</v>
      </c>
      <c r="G424" s="13">
        <f t="shared" si="36"/>
        <v>298.72452945082864</v>
      </c>
    </row>
    <row r="425" spans="1:7" x14ac:dyDescent="0.25">
      <c r="A425" s="13">
        <v>297</v>
      </c>
      <c r="B425" s="13">
        <v>250.42164060407401</v>
      </c>
      <c r="C425" s="13">
        <v>283.15322359968616</v>
      </c>
      <c r="D425" s="13">
        <v>297</v>
      </c>
      <c r="E425" s="13">
        <v>1.8153153127274304</v>
      </c>
      <c r="F425" s="13">
        <f t="shared" si="35"/>
        <v>2.0021278075362781</v>
      </c>
      <c r="G425" s="13">
        <f t="shared" si="36"/>
        <v>298.81531531272742</v>
      </c>
    </row>
    <row r="426" spans="1:7" x14ac:dyDescent="0.25">
      <c r="A426" s="13">
        <v>297.10000000000002</v>
      </c>
      <c r="B426" s="13">
        <v>250.25380593191034</v>
      </c>
      <c r="C426" s="13">
        <v>282.88701076134447</v>
      </c>
      <c r="D426" s="13">
        <v>297.10000000000002</v>
      </c>
      <c r="E426" s="13">
        <v>1.8061191809382193</v>
      </c>
      <c r="F426" s="13">
        <f t="shared" si="35"/>
        <v>1.9916523377628359</v>
      </c>
      <c r="G426" s="13">
        <f t="shared" si="36"/>
        <v>298.90611918093822</v>
      </c>
    </row>
    <row r="427" spans="1:7" x14ac:dyDescent="0.25">
      <c r="A427" s="13">
        <v>297.2</v>
      </c>
      <c r="B427" s="13">
        <v>250.08651860457576</v>
      </c>
      <c r="C427" s="13">
        <v>282.62015282140436</v>
      </c>
      <c r="D427" s="13">
        <v>297.2</v>
      </c>
      <c r="E427" s="13">
        <v>1.7969413733138915</v>
      </c>
      <c r="F427" s="13">
        <f t="shared" si="35"/>
        <v>1.9811893772935731</v>
      </c>
      <c r="G427" s="13">
        <f t="shared" si="36"/>
        <v>298.99694137331386</v>
      </c>
    </row>
    <row r="428" spans="1:7" x14ac:dyDescent="0.25">
      <c r="A428" s="13">
        <v>297.3</v>
      </c>
      <c r="B428" s="13">
        <v>249.91974484800545</v>
      </c>
      <c r="C428" s="13">
        <v>282.35266475145835</v>
      </c>
      <c r="D428" s="13">
        <v>297.3</v>
      </c>
      <c r="E428" s="13">
        <v>1.7877821946129235</v>
      </c>
      <c r="F428" s="13">
        <f t="shared" ref="F428:F491" si="37">E417+(E418-E417)*(A428-G417)/(G418-G417)</f>
        <v>1.9707401542994731</v>
      </c>
      <c r="G428" s="13">
        <f t="shared" si="36"/>
        <v>299.08778219461294</v>
      </c>
    </row>
    <row r="429" spans="1:7" x14ac:dyDescent="0.25">
      <c r="A429" s="13">
        <v>297.39999999999998</v>
      </c>
      <c r="B429" s="13">
        <v>249.75345600636589</v>
      </c>
      <c r="C429" s="13">
        <v>282.0845615632843</v>
      </c>
      <c r="D429" s="13">
        <v>297.39999999999998</v>
      </c>
      <c r="E429" s="13">
        <v>1.7786419381586729</v>
      </c>
      <c r="F429" s="13">
        <f t="shared" si="37"/>
        <v>1.9603057945926885</v>
      </c>
      <c r="G429" s="13">
        <f t="shared" si="36"/>
        <v>299.17864193815865</v>
      </c>
    </row>
    <row r="430" spans="1:7" x14ac:dyDescent="0.25">
      <c r="A430" s="13">
        <v>297.5</v>
      </c>
      <c r="B430" s="13">
        <v>249.58762809351757</v>
      </c>
      <c r="C430" s="13">
        <v>281.81585830844784</v>
      </c>
      <c r="D430" s="13">
        <v>297.5</v>
      </c>
      <c r="E430" s="13">
        <v>1.7695208873548318</v>
      </c>
      <c r="F430" s="13">
        <f t="shared" si="37"/>
        <v>1.9498873312803091</v>
      </c>
      <c r="G430" s="13">
        <f t="shared" si="36"/>
        <v>299.26952088735482</v>
      </c>
    </row>
    <row r="431" spans="1:7" x14ac:dyDescent="0.25">
      <c r="A431" s="13">
        <v>297.60000000000002</v>
      </c>
      <c r="B431" s="13">
        <v>249.42224137912268</v>
      </c>
      <c r="C431" s="13">
        <v>281.54657007792792</v>
      </c>
      <c r="D431" s="13">
        <v>297.60000000000002</v>
      </c>
      <c r="E431" s="13">
        <v>1.7604193170679754</v>
      </c>
      <c r="F431" s="13">
        <f t="shared" si="37"/>
        <v>1.9394857136267991</v>
      </c>
      <c r="G431" s="13">
        <f t="shared" si="36"/>
        <v>299.36041931706802</v>
      </c>
    </row>
    <row r="432" spans="1:7" x14ac:dyDescent="0.25">
      <c r="A432" s="13">
        <v>297.7</v>
      </c>
      <c r="B432" s="13">
        <v>249.25728000674584</v>
      </c>
      <c r="C432" s="13">
        <v>281.27671200176297</v>
      </c>
      <c r="D432" s="13">
        <v>297.7</v>
      </c>
      <c r="E432" s="13">
        <v>1.7513374948873364</v>
      </c>
      <c r="F432" s="13">
        <f t="shared" si="37"/>
        <v>1.9291018151839747</v>
      </c>
      <c r="G432" s="13">
        <f t="shared" si="36"/>
        <v>299.4513374948873</v>
      </c>
    </row>
    <row r="433" spans="1:7" x14ac:dyDescent="0.25">
      <c r="A433" s="13">
        <v>297.8</v>
      </c>
      <c r="B433" s="13">
        <v>249.09273164149943</v>
      </c>
      <c r="C433" s="13">
        <v>281.00629924871674</v>
      </c>
      <c r="D433" s="13">
        <v>297.8</v>
      </c>
      <c r="E433" s="13">
        <v>1.7422756822710885</v>
      </c>
      <c r="F433" s="13">
        <f t="shared" si="37"/>
        <v>1.9187364412448435</v>
      </c>
      <c r="G433" s="13">
        <f t="shared" si="36"/>
        <v>299.54227568227111</v>
      </c>
    </row>
    <row r="434" spans="1:7" x14ac:dyDescent="0.25">
      <c r="A434" s="13">
        <v>297.89999999999998</v>
      </c>
      <c r="B434" s="13">
        <v>248.92858714497478</v>
      </c>
      <c r="C434" s="13">
        <v>280.73534702595941</v>
      </c>
      <c r="D434" s="13">
        <v>297.89999999999998</v>
      </c>
      <c r="E434" s="13">
        <v>1.7332341355878251</v>
      </c>
      <c r="F434" s="13">
        <f t="shared" si="37"/>
        <v>1.9083903356757945</v>
      </c>
      <c r="G434" s="13">
        <f t="shared" si="36"/>
        <v>299.63323413558783</v>
      </c>
    </row>
    <row r="435" spans="1:7" x14ac:dyDescent="0.25">
      <c r="A435" s="13">
        <v>298</v>
      </c>
      <c r="B435" s="13">
        <v>248.76484027537489</v>
      </c>
      <c r="C435" s="13">
        <v>280.46387057876296</v>
      </c>
      <c r="D435" s="13">
        <v>298</v>
      </c>
      <c r="E435" s="13">
        <v>1.7242131070610953</v>
      </c>
      <c r="F435" s="13">
        <f t="shared" si="37"/>
        <v>1.8980641871712005</v>
      </c>
      <c r="G435" s="13">
        <f t="shared" si="36"/>
        <v>299.72421310706108</v>
      </c>
    </row>
    <row r="436" spans="1:7" x14ac:dyDescent="0.25">
      <c r="A436" s="13">
        <v>298.10000000000002</v>
      </c>
      <c r="B436" s="13">
        <v>248.6014874109259</v>
      </c>
      <c r="C436" s="13">
        <v>280.19188519020815</v>
      </c>
      <c r="D436" s="13">
        <v>298.10000000000002</v>
      </c>
      <c r="E436" s="13">
        <v>1.7152128456244891</v>
      </c>
      <c r="F436" s="13">
        <f t="shared" si="37"/>
        <v>1.8877586349811801</v>
      </c>
      <c r="G436" s="13">
        <f t="shared" si="36"/>
        <v>299.8152128456245</v>
      </c>
    </row>
    <row r="437" spans="1:7" x14ac:dyDescent="0.25">
      <c r="A437" s="13">
        <v>298.2</v>
      </c>
      <c r="B437" s="13">
        <v>248.43852729479352</v>
      </c>
      <c r="C437" s="13">
        <v>279.91940618089899</v>
      </c>
      <c r="D437" s="13">
        <v>298.2</v>
      </c>
      <c r="E437" s="13">
        <v>1.7062335976939715</v>
      </c>
      <c r="F437" s="13">
        <f t="shared" si="37"/>
        <v>1.8774742741482049</v>
      </c>
      <c r="G437" s="13">
        <f t="shared" si="36"/>
        <v>299.90623359769398</v>
      </c>
    </row>
    <row r="438" spans="1:7" x14ac:dyDescent="0.25">
      <c r="A438" s="13">
        <v>298.3</v>
      </c>
      <c r="B438" s="13">
        <v>248.27596079986816</v>
      </c>
      <c r="C438" s="13">
        <v>279.64644890868419</v>
      </c>
      <c r="D438" s="13">
        <v>298.3</v>
      </c>
      <c r="E438" s="13">
        <v>1.6972756078637827</v>
      </c>
      <c r="F438" s="13">
        <f t="shared" si="37"/>
        <v>1.8672116602949278</v>
      </c>
      <c r="G438" s="13">
        <f t="shared" si="36"/>
        <v>299.9972756078638</v>
      </c>
    </row>
    <row r="439" spans="1:7" x14ac:dyDescent="0.25">
      <c r="A439" s="13">
        <v>298.39999999999998</v>
      </c>
      <c r="B439" s="13">
        <v>248.11379071190959</v>
      </c>
      <c r="C439" s="13">
        <v>279.37302876838118</v>
      </c>
      <c r="D439" s="13">
        <v>298.39999999999998</v>
      </c>
      <c r="E439" s="13">
        <v>1.6883391195317872</v>
      </c>
      <c r="F439" s="13">
        <f t="shared" si="37"/>
        <v>1.8569713139974331</v>
      </c>
      <c r="G439" s="13">
        <f t="shared" si="36"/>
        <v>300.08833911953178</v>
      </c>
    </row>
    <row r="440" spans="1:7" x14ac:dyDescent="0.25">
      <c r="A440" s="13">
        <v>298.5</v>
      </c>
      <c r="B440" s="13">
        <v>247.95202152965817</v>
      </c>
      <c r="C440" s="13">
        <v>279.09916119150017</v>
      </c>
      <c r="D440" s="13">
        <v>298.5</v>
      </c>
      <c r="E440" s="13">
        <v>1.6794243754595721</v>
      </c>
      <c r="F440" s="13">
        <f t="shared" si="37"/>
        <v>1.8467537247749652</v>
      </c>
      <c r="G440" s="13">
        <f t="shared" si="36"/>
        <v>300.17942437545958</v>
      </c>
    </row>
    <row r="441" spans="1:7" x14ac:dyDescent="0.25">
      <c r="A441" s="13">
        <v>298.60000000000002</v>
      </c>
      <c r="B441" s="13">
        <v>247.79065928062855</v>
      </c>
      <c r="C441" s="13">
        <v>278.82486164596639</v>
      </c>
      <c r="D441" s="13">
        <v>298.60000000000002</v>
      </c>
      <c r="E441" s="13">
        <v>1.670531618272344</v>
      </c>
      <c r="F441" s="13">
        <f t="shared" si="37"/>
        <v>1.8365593547299486</v>
      </c>
      <c r="G441" s="13">
        <f t="shared" si="36"/>
        <v>300.27053161827234</v>
      </c>
    </row>
    <row r="442" spans="1:7" x14ac:dyDescent="0.25">
      <c r="A442" s="13">
        <v>298.7</v>
      </c>
      <c r="B442" s="13">
        <v>247.6297113514</v>
      </c>
      <c r="C442" s="13">
        <v>278.55014563583586</v>
      </c>
      <c r="D442" s="13">
        <v>298.7</v>
      </c>
      <c r="E442" s="13">
        <v>1.661661090903132</v>
      </c>
      <c r="F442" s="13">
        <f t="shared" si="37"/>
        <v>1.8263886418623325</v>
      </c>
      <c r="G442" s="13">
        <f t="shared" si="36"/>
        <v>300.36166109090311</v>
      </c>
    </row>
    <row r="443" spans="1:7" x14ac:dyDescent="0.25">
      <c r="A443" s="13">
        <v>298.8</v>
      </c>
      <c r="B443" s="13">
        <v>247.46918633131011</v>
      </c>
      <c r="C443" s="13">
        <v>278.27502870100375</v>
      </c>
      <c r="D443" s="13">
        <v>298.8</v>
      </c>
      <c r="E443" s="13">
        <v>1.6528130369857219</v>
      </c>
      <c r="F443" s="13">
        <f t="shared" si="37"/>
        <v>1.8162420030857864</v>
      </c>
      <c r="G443" s="13">
        <f t="shared" si="36"/>
        <v>300.45281303698573</v>
      </c>
    </row>
    <row r="444" spans="1:7" x14ac:dyDescent="0.25">
      <c r="A444" s="13">
        <v>298.89999999999998</v>
      </c>
      <c r="B444" s="13">
        <v>247.30909386854188</v>
      </c>
      <c r="C444" s="13">
        <v>277.99952641690038</v>
      </c>
      <c r="D444" s="13">
        <v>298.89999999999998</v>
      </c>
      <c r="E444" s="13">
        <v>1.6439877012001121</v>
      </c>
      <c r="F444" s="13">
        <f t="shared" si="37"/>
        <v>1.8061198369705844</v>
      </c>
      <c r="G444" s="13">
        <f t="shared" si="36"/>
        <v>300.54398770120008</v>
      </c>
    </row>
    <row r="445" spans="1:7" x14ac:dyDescent="0.25">
      <c r="A445" s="13">
        <v>299</v>
      </c>
      <c r="B445" s="13">
        <v>247.14944453767279</v>
      </c>
      <c r="C445" s="13">
        <v>277.72365439417342</v>
      </c>
      <c r="D445" s="13">
        <v>299</v>
      </c>
      <c r="E445" s="13">
        <v>1.6351853295742329</v>
      </c>
      <c r="F445" s="13">
        <f t="shared" si="37"/>
        <v>1.7960225262316629</v>
      </c>
      <c r="G445" s="13">
        <f t="shared" si="36"/>
        <v>300.63518532957426</v>
      </c>
    </row>
    <row r="446" spans="1:7" x14ac:dyDescent="0.25">
      <c r="A446" s="13">
        <v>299.10000000000002</v>
      </c>
      <c r="B446" s="13">
        <v>246.99024971782546</v>
      </c>
      <c r="C446" s="13">
        <v>277.4474282783525</v>
      </c>
      <c r="D446" s="13">
        <v>299.10000000000002</v>
      </c>
      <c r="E446" s="13">
        <v>1.6264061697453034</v>
      </c>
      <c r="F446" s="13">
        <f t="shared" si="37"/>
        <v>1.7859504399852997</v>
      </c>
      <c r="G446" s="13">
        <f t="shared" si="36"/>
        <v>300.7264061697453</v>
      </c>
    </row>
    <row r="447" spans="1:7" x14ac:dyDescent="0.25">
      <c r="A447" s="13">
        <v>299.2</v>
      </c>
      <c r="B447" s="13">
        <v>246.83152148062572</v>
      </c>
      <c r="C447" s="13">
        <v>277.17086374949321</v>
      </c>
      <c r="D447" s="13">
        <v>299.2</v>
      </c>
      <c r="E447" s="13">
        <v>1.6176504711839357</v>
      </c>
      <c r="F447" s="13">
        <f t="shared" si="37"/>
        <v>1.7759039357913196</v>
      </c>
      <c r="G447" s="13">
        <f t="shared" si="36"/>
        <v>300.81765047118392</v>
      </c>
    </row>
    <row r="448" spans="1:7" x14ac:dyDescent="0.25">
      <c r="A448" s="13">
        <v>299.3</v>
      </c>
      <c r="B448" s="13">
        <v>246.6732724872343</v>
      </c>
      <c r="C448" s="13">
        <v>276.89397652179798</v>
      </c>
      <c r="D448" s="13">
        <v>299.3</v>
      </c>
      <c r="E448" s="13">
        <v>1.6089184853839273</v>
      </c>
      <c r="F448" s="13">
        <f t="shared" si="37"/>
        <v>1.7658833614978677</v>
      </c>
      <c r="G448" s="13">
        <f t="shared" si="36"/>
        <v>300.90891848538394</v>
      </c>
    </row>
    <row r="449" spans="1:7" x14ac:dyDescent="0.25">
      <c r="A449" s="13">
        <v>299.39999999999998</v>
      </c>
      <c r="B449" s="13">
        <v>246.51551589377479</v>
      </c>
      <c r="C449" s="13">
        <v>276.61678234320993</v>
      </c>
      <c r="D449" s="13">
        <v>299.39999999999998</v>
      </c>
      <c r="E449" s="13">
        <v>1.6002104660203749</v>
      </c>
      <c r="F449" s="13">
        <f t="shared" si="37"/>
        <v>1.755889056904945</v>
      </c>
      <c r="G449" s="13">
        <f t="shared" si="36"/>
        <v>301.00021046602035</v>
      </c>
    </row>
    <row r="450" spans="1:7" x14ac:dyDescent="0.25">
      <c r="A450" s="13">
        <v>299.5</v>
      </c>
      <c r="B450" s="13">
        <v>246.35826526453144</v>
      </c>
      <c r="C450" s="13">
        <v>276.33929699497759</v>
      </c>
      <c r="D450" s="13">
        <v>299.5</v>
      </c>
      <c r="E450" s="13">
        <v>1.5915266690787289</v>
      </c>
      <c r="F450" s="13">
        <f t="shared" si="37"/>
        <v>1.7459213552610904</v>
      </c>
      <c r="G450" s="13">
        <f t="shared" si="36"/>
        <v>301.09152666907875</v>
      </c>
    </row>
    <row r="451" spans="1:7" x14ac:dyDescent="0.25">
      <c r="A451" s="13">
        <v>299.60000000000002</v>
      </c>
      <c r="B451" s="13">
        <v>246.2015344923384</v>
      </c>
      <c r="C451" s="13">
        <v>276.06153629118717</v>
      </c>
      <c r="D451" s="13">
        <v>299.60000000000002</v>
      </c>
      <c r="E451" s="13">
        <v>1.5828673529569455</v>
      </c>
      <c r="F451" s="13">
        <f t="shared" si="37"/>
        <v>1.7359805846065468</v>
      </c>
      <c r="G451" s="13">
        <f t="shared" si="36"/>
        <v>301.18286735295698</v>
      </c>
    </row>
    <row r="452" spans="1:7" x14ac:dyDescent="0.25">
      <c r="A452" s="13">
        <v>299.7</v>
      </c>
      <c r="B452" s="13">
        <v>246.04533772562542</v>
      </c>
      <c r="C452" s="13">
        <v>275.78351607825886</v>
      </c>
      <c r="D452" s="13">
        <v>299.7</v>
      </c>
      <c r="E452" s="13">
        <v>1.5742327785429706</v>
      </c>
      <c r="F452" s="13">
        <f t="shared" si="37"/>
        <v>1.726067068975446</v>
      </c>
      <c r="G452" s="13">
        <f t="shared" si="36"/>
        <v>301.27423277854297</v>
      </c>
    </row>
    <row r="453" spans="1:7" x14ac:dyDescent="0.25">
      <c r="A453" s="13">
        <v>299.8</v>
      </c>
      <c r="B453" s="13">
        <v>245.88968930162554</v>
      </c>
      <c r="C453" s="13">
        <v>275.50525223440525</v>
      </c>
      <c r="D453" s="13">
        <v>299.8</v>
      </c>
      <c r="E453" s="13">
        <v>1.5656232092695974</v>
      </c>
      <c r="F453" s="13">
        <f t="shared" si="37"/>
        <v>1.7161811294672853</v>
      </c>
      <c r="G453" s="13">
        <f t="shared" si="36"/>
        <v>301.36562320926959</v>
      </c>
    </row>
    <row r="454" spans="1:7" x14ac:dyDescent="0.25">
      <c r="A454" s="13">
        <v>299.89999999999998</v>
      </c>
      <c r="B454" s="13">
        <v>245.73460368528714</v>
      </c>
      <c r="C454" s="13">
        <v>275.22676066904813</v>
      </c>
      <c r="D454" s="13">
        <v>299.89999999999998</v>
      </c>
      <c r="E454" s="13">
        <v>1.5570389111483685</v>
      </c>
      <c r="F454" s="13">
        <f t="shared" si="37"/>
        <v>1.7063230852003461</v>
      </c>
      <c r="G454" s="13">
        <f t="shared" ref="G454:G517" si="38">A454+E454</f>
        <v>301.45703891114835</v>
      </c>
    </row>
    <row r="455" spans="1:7" x14ac:dyDescent="0.25">
      <c r="A455" s="13">
        <v>300</v>
      </c>
      <c r="B455" s="13">
        <v>245.58009541346772</v>
      </c>
      <c r="C455" s="13">
        <v>274.94805732219106</v>
      </c>
      <c r="D455" s="13">
        <v>300</v>
      </c>
      <c r="E455" s="13">
        <v>1.54848015278449</v>
      </c>
      <c r="F455" s="13">
        <f t="shared" si="37"/>
        <v>1.6964932541540172</v>
      </c>
      <c r="G455" s="13">
        <f t="shared" si="38"/>
        <v>301.54848015278446</v>
      </c>
    </row>
    <row r="456" spans="1:7" x14ac:dyDescent="0.25">
      <c r="A456" s="13">
        <v>300.10000000000002</v>
      </c>
      <c r="B456" s="13">
        <v>245.4261790440172</v>
      </c>
      <c r="C456" s="13">
        <v>274.66915816374518</v>
      </c>
      <c r="D456" s="13">
        <v>300.10000000000002</v>
      </c>
      <c r="E456" s="13">
        <v>1.5399472053740455</v>
      </c>
      <c r="F456" s="13">
        <f t="shared" si="37"/>
        <v>1.686691953911615</v>
      </c>
      <c r="G456" s="13">
        <f t="shared" si="38"/>
        <v>301.63994720537409</v>
      </c>
    </row>
    <row r="457" spans="1:7" x14ac:dyDescent="0.25">
      <c r="A457" s="13">
        <v>300.2</v>
      </c>
      <c r="B457" s="13">
        <v>245.27286910938918</v>
      </c>
      <c r="C457" s="13">
        <v>274.39007919280516</v>
      </c>
      <c r="D457" s="13">
        <v>300.2</v>
      </c>
      <c r="E457" s="13">
        <v>1.531440342685336</v>
      </c>
      <c r="F457" s="13">
        <f t="shared" si="37"/>
        <v>1.6769195023092507</v>
      </c>
      <c r="G457" s="13">
        <f t="shared" si="38"/>
        <v>301.73144034268535</v>
      </c>
    </row>
    <row r="458" spans="1:7" x14ac:dyDescent="0.25">
      <c r="A458" s="13">
        <v>300.3</v>
      </c>
      <c r="B458" s="13">
        <v>245.12018007444388</v>
      </c>
      <c r="C458" s="13">
        <v>274.11083643687294</v>
      </c>
      <c r="D458" s="13">
        <v>300.3</v>
      </c>
      <c r="E458" s="13">
        <v>1.5229598410253458</v>
      </c>
      <c r="F458" s="13">
        <f t="shared" si="37"/>
        <v>1.6671762180007761</v>
      </c>
      <c r="G458" s="13">
        <f t="shared" si="38"/>
        <v>301.82295984102535</v>
      </c>
    </row>
    <row r="459" spans="1:7" x14ac:dyDescent="0.25">
      <c r="A459" s="13">
        <v>300.39999999999998</v>
      </c>
      <c r="B459" s="13">
        <v>244.96812629813272</v>
      </c>
      <c r="C459" s="13">
        <v>273.83144595102641</v>
      </c>
      <c r="D459" s="13">
        <v>300.39999999999998</v>
      </c>
      <c r="E459" s="13">
        <v>1.514505979192917</v>
      </c>
      <c r="F459" s="13">
        <f t="shared" si="37"/>
        <v>1.6574624209443054</v>
      </c>
      <c r="G459" s="13">
        <f t="shared" si="38"/>
        <v>301.91450597919288</v>
      </c>
    </row>
    <row r="460" spans="1:7" x14ac:dyDescent="0.25">
      <c r="A460" s="13">
        <v>300.5</v>
      </c>
      <c r="B460" s="13">
        <v>244.81672199877644</v>
      </c>
      <c r="C460" s="13">
        <v>273.55192381703068</v>
      </c>
      <c r="D460" s="13">
        <v>300.5</v>
      </c>
      <c r="E460" s="13">
        <v>1.5060790384196352</v>
      </c>
      <c r="F460" s="13">
        <f t="shared" si="37"/>
        <v>1.6477784328162455</v>
      </c>
      <c r="G460" s="13">
        <f t="shared" si="38"/>
        <v>302.00607903841961</v>
      </c>
    </row>
    <row r="461" spans="1:7" x14ac:dyDescent="0.25">
      <c r="A461" s="13">
        <v>300.60000000000002</v>
      </c>
      <c r="B461" s="13">
        <v>244.66598122267024</v>
      </c>
      <c r="C461" s="13">
        <v>273.27228614238953</v>
      </c>
      <c r="D461" s="13">
        <v>300.60000000000002</v>
      </c>
      <c r="E461" s="13">
        <v>1.497679302299594</v>
      </c>
      <c r="F461" s="13">
        <f t="shared" si="37"/>
        <v>1.6381245773614623</v>
      </c>
      <c r="G461" s="13">
        <f t="shared" si="38"/>
        <v>302.09767930229964</v>
      </c>
    </row>
    <row r="462" spans="1:7" x14ac:dyDescent="0.25">
      <c r="A462" s="13">
        <v>300.7</v>
      </c>
      <c r="B462" s="13">
        <v>244.51591781576866</v>
      </c>
      <c r="C462" s="13">
        <v>272.99254905933486</v>
      </c>
      <c r="D462" s="13">
        <v>300.7</v>
      </c>
      <c r="E462" s="13">
        <v>1.4893070567090587</v>
      </c>
      <c r="F462" s="13">
        <f t="shared" si="37"/>
        <v>1.6285011806816581</v>
      </c>
      <c r="G462" s="13">
        <f t="shared" si="38"/>
        <v>302.18930705670903</v>
      </c>
    </row>
    <row r="463" spans="1:7" x14ac:dyDescent="0.25">
      <c r="A463" s="13">
        <v>300.8</v>
      </c>
      <c r="B463" s="13">
        <v>244.36654539822138</v>
      </c>
      <c r="C463" s="13">
        <v>272.71272872375158</v>
      </c>
      <c r="D463" s="13">
        <v>300.8</v>
      </c>
      <c r="E463" s="13">
        <v>1.4809625897169694</v>
      </c>
      <c r="F463" s="13">
        <f t="shared" si="37"/>
        <v>1.6189085714690739</v>
      </c>
      <c r="G463" s="13">
        <f t="shared" si="38"/>
        <v>302.28096258971698</v>
      </c>
    </row>
    <row r="464" spans="1:7" x14ac:dyDescent="0.25">
      <c r="A464" s="13">
        <v>300.89999999999998</v>
      </c>
      <c r="B464" s="13">
        <v>244.21787734154745</v>
      </c>
      <c r="C464" s="13">
        <v>272.43284131403647</v>
      </c>
      <c r="D464" s="13">
        <v>300.89999999999998</v>
      </c>
      <c r="E464" s="13">
        <v>1.4726461914870916</v>
      </c>
      <c r="F464" s="13">
        <f t="shared" si="37"/>
        <v>1.6093470811907999</v>
      </c>
      <c r="G464" s="13">
        <f t="shared" si="38"/>
        <v>302.37264619148709</v>
      </c>
    </row>
    <row r="465" spans="1:7" x14ac:dyDescent="0.25">
      <c r="A465" s="13">
        <v>301</v>
      </c>
      <c r="B465" s="13">
        <v>244.06992674825085</v>
      </c>
      <c r="C465" s="13">
        <v>272.15290302988848</v>
      </c>
      <c r="D465" s="13">
        <v>301</v>
      </c>
      <c r="E465" s="13">
        <v>1.4643581541727837</v>
      </c>
      <c r="F465" s="13">
        <f t="shared" si="37"/>
        <v>1.5998170442250708</v>
      </c>
      <c r="G465" s="13">
        <f t="shared" si="38"/>
        <v>302.46435815417277</v>
      </c>
    </row>
    <row r="466" spans="1:7" x14ac:dyDescent="0.25">
      <c r="A466" s="13">
        <v>301.10000000000002</v>
      </c>
      <c r="B466" s="13">
        <v>243.92270643369457</v>
      </c>
      <c r="C466" s="13">
        <v>271.87293009102876</v>
      </c>
      <c r="D466" s="13">
        <v>301.10000000000002</v>
      </c>
      <c r="E466" s="13">
        <v>1.4560987718050022</v>
      </c>
      <c r="F466" s="13">
        <f t="shared" si="37"/>
        <v>1.5903187979577138</v>
      </c>
      <c r="G466" s="13">
        <f t="shared" si="38"/>
        <v>302.55609877180501</v>
      </c>
    </row>
    <row r="467" spans="1:7" x14ac:dyDescent="0.25">
      <c r="A467" s="13">
        <v>301.2</v>
      </c>
      <c r="B467" s="13">
        <v>243.77622891006385</v>
      </c>
      <c r="C467" s="13">
        <v>271.59293873584949</v>
      </c>
      <c r="D467" s="13">
        <v>301.2</v>
      </c>
      <c r="E467" s="13">
        <v>1.4478683401744101</v>
      </c>
      <c r="F467" s="13">
        <f t="shared" si="37"/>
        <v>1.5808526828380725</v>
      </c>
      <c r="G467" s="13">
        <f t="shared" si="38"/>
        <v>302.6478683401744</v>
      </c>
    </row>
    <row r="468" spans="1:7" x14ac:dyDescent="0.25">
      <c r="A468" s="13">
        <v>301.3</v>
      </c>
      <c r="B468" s="13">
        <v>243.63050637226081</v>
      </c>
      <c r="C468" s="13">
        <v>271.31294521998871</v>
      </c>
      <c r="D468" s="13">
        <v>301.3</v>
      </c>
      <c r="E468" s="13">
        <v>1.4396671567079791</v>
      </c>
      <c r="F468" s="13">
        <f t="shared" si="37"/>
        <v>1.571419042401726</v>
      </c>
      <c r="G468" s="13">
        <f t="shared" si="38"/>
        <v>302.73966715670798</v>
      </c>
    </row>
    <row r="469" spans="1:7" x14ac:dyDescent="0.25">
      <c r="A469" s="13">
        <v>301.39999999999998</v>
      </c>
      <c r="B469" s="13">
        <v>243.48555068558488</v>
      </c>
      <c r="C469" s="13">
        <v>271.03296581483107</v>
      </c>
      <c r="D469" s="13">
        <v>301.39999999999998</v>
      </c>
      <c r="E469" s="13">
        <v>1.4314955203410717</v>
      </c>
      <c r="F469" s="13">
        <f t="shared" si="37"/>
        <v>1.5620182232604447</v>
      </c>
      <c r="G469" s="13">
        <f t="shared" si="38"/>
        <v>302.83149552034104</v>
      </c>
    </row>
    <row r="470" spans="1:7" x14ac:dyDescent="0.25">
      <c r="A470" s="13">
        <v>301.5</v>
      </c>
      <c r="B470" s="13">
        <v>243.3413733750624</v>
      </c>
      <c r="C470" s="13">
        <v>270.75301680593213</v>
      </c>
      <c r="D470" s="13">
        <v>301.5</v>
      </c>
      <c r="E470" s="13">
        <v>1.4233537313851443</v>
      </c>
      <c r="F470" s="13">
        <f t="shared" si="37"/>
        <v>1.5526505750634225</v>
      </c>
      <c r="G470" s="13">
        <f t="shared" si="38"/>
        <v>302.92335373138513</v>
      </c>
    </row>
    <row r="471" spans="1:7" x14ac:dyDescent="0.25">
      <c r="A471" s="13">
        <v>301.60000000000002</v>
      </c>
      <c r="B471" s="13">
        <v>243.19798561630046</v>
      </c>
      <c r="C471" s="13">
        <v>270.47311449136635</v>
      </c>
      <c r="D471" s="13">
        <v>301.60000000000002</v>
      </c>
      <c r="E471" s="13">
        <v>1.4152420913919974</v>
      </c>
      <c r="F471" s="13">
        <f t="shared" si="37"/>
        <v>1.5433164504326857</v>
      </c>
      <c r="G471" s="13">
        <f t="shared" si="38"/>
        <v>303.015242091392</v>
      </c>
    </row>
    <row r="472" spans="1:7" x14ac:dyDescent="0.25">
      <c r="A472" s="13">
        <v>301.7</v>
      </c>
      <c r="B472" s="13">
        <v>243.05539822774685</v>
      </c>
      <c r="C472" s="13">
        <v>270.19327517999687</v>
      </c>
      <c r="D472" s="13">
        <v>301.7</v>
      </c>
      <c r="E472" s="13">
        <v>1.4071609030148546</v>
      </c>
      <c r="F472" s="13">
        <f t="shared" si="37"/>
        <v>1.5340162048744355</v>
      </c>
      <c r="G472" s="13">
        <f t="shared" si="38"/>
        <v>303.10716090301486</v>
      </c>
    </row>
    <row r="473" spans="1:7" x14ac:dyDescent="0.25">
      <c r="A473" s="13">
        <v>301.8</v>
      </c>
      <c r="B473" s="13">
        <v>242.9136216642481</v>
      </c>
      <c r="C473" s="13">
        <v>269.91351518966718</v>
      </c>
      <c r="D473" s="13">
        <v>301.8</v>
      </c>
      <c r="E473" s="13">
        <v>1.3991104698666816</v>
      </c>
      <c r="F473" s="13">
        <f t="shared" si="37"/>
        <v>1.5247501966689125</v>
      </c>
      <c r="G473" s="13">
        <f t="shared" si="38"/>
        <v>303.1991104698667</v>
      </c>
    </row>
    <row r="474" spans="1:7" x14ac:dyDescent="0.25">
      <c r="A474" s="13">
        <v>301.89999999999998</v>
      </c>
      <c r="B474" s="13">
        <v>242.77266601180386</v>
      </c>
      <c r="C474" s="13">
        <v>269.63385084531348</v>
      </c>
      <c r="D474" s="13">
        <v>301.89999999999998</v>
      </c>
      <c r="E474" s="13">
        <v>1.3910910963763001</v>
      </c>
      <c r="F474" s="13">
        <f t="shared" si="37"/>
        <v>1.5155187867424318</v>
      </c>
      <c r="G474" s="13">
        <f t="shared" si="38"/>
        <v>303.29109109637625</v>
      </c>
    </row>
    <row r="475" spans="1:7" x14ac:dyDescent="0.25">
      <c r="A475" s="13">
        <v>302</v>
      </c>
      <c r="B475" s="13">
        <v>242.63254098342438</v>
      </c>
      <c r="C475" s="13">
        <v>269.35429847699828</v>
      </c>
      <c r="D475" s="13">
        <v>302</v>
      </c>
      <c r="E475" s="13">
        <v>1.3831030876426975</v>
      </c>
      <c r="F475" s="13">
        <f t="shared" si="37"/>
        <v>1.5063223385200026</v>
      </c>
      <c r="G475" s="13">
        <f t="shared" si="38"/>
        <v>303.38310308764272</v>
      </c>
    </row>
    <row r="476" spans="1:7" x14ac:dyDescent="0.25">
      <c r="A476" s="13">
        <v>302.10000000000002</v>
      </c>
      <c r="B476" s="13">
        <v>242.4932559160026</v>
      </c>
      <c r="C476" s="13">
        <v>269.07487441786452</v>
      </c>
      <c r="D476" s="13">
        <v>302.10000000000002</v>
      </c>
      <c r="E476" s="13">
        <v>1.3751467492876999</v>
      </c>
      <c r="F476" s="13">
        <f t="shared" si="37"/>
        <v>1.4971612177644793</v>
      </c>
      <c r="G476" s="13">
        <f t="shared" si="38"/>
        <v>303.47514674928772</v>
      </c>
    </row>
    <row r="477" spans="1:7" x14ac:dyDescent="0.25">
      <c r="A477" s="13">
        <v>302.2</v>
      </c>
      <c r="B477" s="13">
        <v>242.35481976812093</v>
      </c>
      <c r="C477" s="13">
        <v>268.7955950020102</v>
      </c>
      <c r="D477" s="13">
        <v>302.2</v>
      </c>
      <c r="E477" s="13">
        <v>1.367222387307639</v>
      </c>
      <c r="F477" s="13">
        <f t="shared" si="37"/>
        <v>1.4880357924007837</v>
      </c>
      <c r="G477" s="13">
        <f t="shared" si="38"/>
        <v>303.56722238730765</v>
      </c>
    </row>
    <row r="478" spans="1:7" x14ac:dyDescent="0.25">
      <c r="A478" s="13">
        <v>302.3</v>
      </c>
      <c r="B478" s="13">
        <v>242.21724111871606</v>
      </c>
      <c r="C478" s="13">
        <v>268.51647656228494</v>
      </c>
      <c r="D478" s="13">
        <v>302.3</v>
      </c>
      <c r="E478" s="13">
        <v>1.3593303079240193</v>
      </c>
      <c r="F478" s="13">
        <f t="shared" si="37"/>
        <v>1.4789464323292181</v>
      </c>
      <c r="G478" s="13">
        <f t="shared" si="38"/>
        <v>303.65933030792405</v>
      </c>
    </row>
    <row r="479" spans="1:7" x14ac:dyDescent="0.25">
      <c r="A479" s="13">
        <v>302.39999999999998</v>
      </c>
      <c r="B479" s="13">
        <v>242.08052816653216</v>
      </c>
      <c r="C479" s="13">
        <v>268.23753542800728</v>
      </c>
      <c r="D479" s="13">
        <v>302.39999999999998</v>
      </c>
      <c r="E479" s="13">
        <v>1.3514708174337866</v>
      </c>
      <c r="F479" s="13">
        <f t="shared" si="37"/>
        <v>1.4698935092267991</v>
      </c>
      <c r="G479" s="13">
        <f t="shared" si="38"/>
        <v>303.75147081743376</v>
      </c>
    </row>
    <row r="480" spans="1:7" x14ac:dyDescent="0.25">
      <c r="A480" s="13">
        <v>302.5</v>
      </c>
      <c r="B480" s="13">
        <v>241.94468873029678</v>
      </c>
      <c r="C480" s="13">
        <v>267.9587879226055</v>
      </c>
      <c r="D480" s="13">
        <v>302.5</v>
      </c>
      <c r="E480" s="13">
        <v>1.3436442220592388</v>
      </c>
      <c r="F480" s="13">
        <f t="shared" si="37"/>
        <v>1.4608773963407728</v>
      </c>
      <c r="G480" s="13">
        <f t="shared" si="38"/>
        <v>303.84364422205925</v>
      </c>
    </row>
    <row r="481" spans="1:7" x14ac:dyDescent="0.25">
      <c r="A481" s="13">
        <v>302.60000000000002</v>
      </c>
      <c r="B481" s="13">
        <v>241.80973024955892</v>
      </c>
      <c r="C481" s="13">
        <v>267.68025036118075</v>
      </c>
      <c r="D481" s="13">
        <v>302.60000000000002</v>
      </c>
      <c r="E481" s="13">
        <v>1.3358508277978809</v>
      </c>
      <c r="F481" s="13">
        <f t="shared" si="37"/>
        <v>1.4518984682728291</v>
      </c>
      <c r="G481" s="13">
        <f t="shared" si="38"/>
        <v>303.93585082779788</v>
      </c>
    </row>
    <row r="482" spans="1:7" x14ac:dyDescent="0.25">
      <c r="A482" s="13">
        <v>302.7</v>
      </c>
      <c r="B482" s="13">
        <v>241.67565978613248</v>
      </c>
      <c r="C482" s="13">
        <v>267.40193904799622</v>
      </c>
      <c r="D482" s="13">
        <v>302.7</v>
      </c>
      <c r="E482" s="13">
        <v>1.328090940272574</v>
      </c>
      <c r="F482" s="13">
        <f t="shared" si="37"/>
        <v>1.4429571007569539</v>
      </c>
      <c r="G482" s="13">
        <f t="shared" si="38"/>
        <v>304.02809094027259</v>
      </c>
    </row>
    <row r="483" spans="1:7" x14ac:dyDescent="0.25">
      <c r="A483" s="13">
        <v>302.8</v>
      </c>
      <c r="B483" s="13">
        <v>241.54248402609269</v>
      </c>
      <c r="C483" s="13">
        <v>267.12387027389116</v>
      </c>
      <c r="D483" s="13">
        <v>302.8</v>
      </c>
      <c r="E483" s="13">
        <v>1.3203648645819532</v>
      </c>
      <c r="F483" s="13">
        <f t="shared" si="37"/>
        <v>1.4340536704319971</v>
      </c>
      <c r="G483" s="13">
        <f t="shared" si="38"/>
        <v>304.12036486458197</v>
      </c>
    </row>
    <row r="484" spans="1:7" x14ac:dyDescent="0.25">
      <c r="A484" s="13">
        <v>302.89999999999998</v>
      </c>
      <c r="B484" s="13">
        <v>241.41020928227618</v>
      </c>
      <c r="C484" s="13">
        <v>266.84606031362404</v>
      </c>
      <c r="D484" s="13">
        <v>302.89999999999998</v>
      </c>
      <c r="E484" s="13">
        <v>1.3126729051516401</v>
      </c>
      <c r="F484" s="13">
        <f t="shared" si="37"/>
        <v>1.4251885546087506</v>
      </c>
      <c r="G484" s="13">
        <f t="shared" si="38"/>
        <v>304.21267290515163</v>
      </c>
    </row>
    <row r="485" spans="1:7" x14ac:dyDescent="0.25">
      <c r="A485" s="13">
        <v>303</v>
      </c>
      <c r="B485" s="13">
        <v>241.27884149723968</v>
      </c>
      <c r="C485" s="13">
        <v>266.56852542314448</v>
      </c>
      <c r="D485" s="13">
        <v>303</v>
      </c>
      <c r="E485" s="13">
        <v>1.3050153655861052</v>
      </c>
      <c r="F485" s="13">
        <f t="shared" si="37"/>
        <v>1.4163621310330043</v>
      </c>
      <c r="G485" s="13">
        <f t="shared" si="38"/>
        <v>304.30501536558609</v>
      </c>
    </row>
    <row r="486" spans="1:7" x14ac:dyDescent="0.25">
      <c r="A486" s="13">
        <v>303.10000000000002</v>
      </c>
      <c r="B486" s="13">
        <v>241.14838624663454</v>
      </c>
      <c r="C486" s="13">
        <v>266.29128183679791</v>
      </c>
      <c r="D486" s="13">
        <v>303.10000000000002</v>
      </c>
      <c r="E486" s="13">
        <v>1.2973925485215994</v>
      </c>
      <c r="F486" s="13">
        <f t="shared" si="37"/>
        <v>1.4075747776469207</v>
      </c>
      <c r="G486" s="13">
        <f t="shared" si="38"/>
        <v>304.39739254852162</v>
      </c>
    </row>
    <row r="487" spans="1:7" x14ac:dyDescent="0.25">
      <c r="A487" s="13">
        <v>303.2</v>
      </c>
      <c r="B487" s="13">
        <v>241.01884874295774</v>
      </c>
      <c r="C487" s="13">
        <v>266.01434576446457</v>
      </c>
      <c r="D487" s="13">
        <v>303.2</v>
      </c>
      <c r="E487" s="13">
        <v>1.289804755480098</v>
      </c>
      <c r="F487" s="13">
        <f t="shared" si="37"/>
        <v>1.3988268723461026</v>
      </c>
      <c r="G487" s="13">
        <f t="shared" si="38"/>
        <v>304.48980475548007</v>
      </c>
    </row>
    <row r="488" spans="1:7" x14ac:dyDescent="0.25">
      <c r="A488" s="13">
        <v>303.3</v>
      </c>
      <c r="B488" s="13">
        <v>240.89023383964295</v>
      </c>
      <c r="C488" s="13">
        <v>265.73773338863532</v>
      </c>
      <c r="D488" s="13">
        <v>303.3</v>
      </c>
      <c r="E488" s="13">
        <v>1.2822522867246227</v>
      </c>
      <c r="F488" s="13">
        <f t="shared" si="37"/>
        <v>1.3901187927372582</v>
      </c>
      <c r="G488" s="13">
        <f t="shared" si="38"/>
        <v>304.58225228672461</v>
      </c>
    </row>
    <row r="489" spans="1:7" x14ac:dyDescent="0.25">
      <c r="A489" s="13">
        <v>303.39999999999998</v>
      </c>
      <c r="B489" s="13">
        <v>240.76254603545721</v>
      </c>
      <c r="C489" s="13">
        <v>265.46146086142824</v>
      </c>
      <c r="D489" s="13">
        <v>303.39999999999998</v>
      </c>
      <c r="E489" s="13">
        <v>1.274735441115846</v>
      </c>
      <c r="F489" s="13">
        <f t="shared" si="37"/>
        <v>1.3814509158933481</v>
      </c>
      <c r="G489" s="13">
        <f t="shared" si="38"/>
        <v>304.67473544111584</v>
      </c>
    </row>
    <row r="490" spans="1:7" x14ac:dyDescent="0.25">
      <c r="A490" s="13">
        <v>303.5</v>
      </c>
      <c r="B490" s="13">
        <v>240.63578947917154</v>
      </c>
      <c r="C490" s="13">
        <v>265.18554430154808</v>
      </c>
      <c r="D490" s="13">
        <v>303.5</v>
      </c>
      <c r="E490" s="13">
        <v>1.2672545159702988</v>
      </c>
      <c r="F490" s="13">
        <f t="shared" si="37"/>
        <v>1.3728236181093985</v>
      </c>
      <c r="G490" s="13">
        <f t="shared" si="38"/>
        <v>304.76725451597031</v>
      </c>
    </row>
    <row r="491" spans="1:7" x14ac:dyDescent="0.25">
      <c r="A491" s="13">
        <v>303.60000000000002</v>
      </c>
      <c r="B491" s="13">
        <v>240.50996797447638</v>
      </c>
      <c r="C491" s="13">
        <v>264.90999979119249</v>
      </c>
      <c r="D491" s="13">
        <v>303.60000000000002</v>
      </c>
      <c r="E491" s="13">
        <v>1.2598098069201413</v>
      </c>
      <c r="F491" s="13">
        <f t="shared" si="37"/>
        <v>1.3642372746588753</v>
      </c>
      <c r="G491" s="13">
        <f t="shared" si="38"/>
        <v>304.85980980692017</v>
      </c>
    </row>
    <row r="492" spans="1:7" x14ac:dyDescent="0.25">
      <c r="A492" s="13">
        <v>303.7</v>
      </c>
      <c r="B492" s="13">
        <v>240.38508498511371</v>
      </c>
      <c r="C492" s="13">
        <v>264.63484337290896</v>
      </c>
      <c r="D492" s="13">
        <v>303.7</v>
      </c>
      <c r="E492" s="13">
        <v>1.2524016077746063</v>
      </c>
      <c r="F492" s="13">
        <f t="shared" ref="F492:F555" si="39">E481+(E482-E481)*(A492-G481)/(G482-G481)</f>
        <v>1.3556922595498628</v>
      </c>
      <c r="G492" s="13">
        <f t="shared" si="38"/>
        <v>304.95240160777462</v>
      </c>
    </row>
    <row r="493" spans="1:7" x14ac:dyDescent="0.25">
      <c r="A493" s="13">
        <v>303.8</v>
      </c>
      <c r="B493" s="13">
        <v>240.261143640201</v>
      </c>
      <c r="C493" s="13">
        <v>264.36009104640635</v>
      </c>
      <c r="D493" s="13">
        <v>303.8</v>
      </c>
      <c r="E493" s="13">
        <v>1.2450302103833748</v>
      </c>
      <c r="F493" s="13">
        <f t="shared" si="39"/>
        <v>1.3471889452840684</v>
      </c>
      <c r="G493" s="13">
        <f t="shared" si="38"/>
        <v>305.0450302103834</v>
      </c>
    </row>
    <row r="494" spans="1:7" x14ac:dyDescent="0.25">
      <c r="A494" s="13">
        <v>303.89999999999998</v>
      </c>
      <c r="B494" s="13">
        <v>240.13814673972306</v>
      </c>
      <c r="C494" s="13">
        <v>264.08575876532461</v>
      </c>
      <c r="D494" s="13">
        <v>303.89999999999998</v>
      </c>
      <c r="E494" s="13">
        <v>1.237695904501726</v>
      </c>
      <c r="F494" s="13">
        <f t="shared" si="39"/>
        <v>1.3387277026161106</v>
      </c>
      <c r="G494" s="13">
        <f t="shared" si="38"/>
        <v>305.1376959045017</v>
      </c>
    </row>
    <row r="495" spans="1:7" x14ac:dyDescent="0.25">
      <c r="A495" s="13">
        <v>304</v>
      </c>
      <c r="B495" s="13">
        <v>240.01609676016946</v>
      </c>
      <c r="C495" s="13">
        <v>263.81186243396843</v>
      </c>
      <c r="D495" s="13">
        <v>304</v>
      </c>
      <c r="E495" s="13">
        <v>1.2303989776576227</v>
      </c>
      <c r="F495" s="13">
        <f t="shared" si="39"/>
        <v>1.3303089003163122</v>
      </c>
      <c r="G495" s="13">
        <f t="shared" si="38"/>
        <v>305.23039897765761</v>
      </c>
    </row>
    <row r="496" spans="1:7" x14ac:dyDescent="0.25">
      <c r="A496" s="13">
        <v>304.10000000000002</v>
      </c>
      <c r="B496" s="13">
        <v>239.8949958602976</v>
      </c>
      <c r="C496" s="13">
        <v>263.53841790400787</v>
      </c>
      <c r="D496" s="13">
        <v>304.10000000000002</v>
      </c>
      <c r="E496" s="13">
        <v>1.2231397150208834</v>
      </c>
      <c r="F496" s="13">
        <f t="shared" si="39"/>
        <v>1.3219329049352531</v>
      </c>
      <c r="G496" s="13">
        <f t="shared" si="38"/>
        <v>305.32313971502089</v>
      </c>
    </row>
    <row r="497" spans="1:7" x14ac:dyDescent="0.25">
      <c r="A497" s="13">
        <v>304.2</v>
      </c>
      <c r="B497" s="13">
        <v>239.77484588700216</v>
      </c>
      <c r="C497" s="13">
        <v>263.265440971153</v>
      </c>
      <c r="D497" s="13">
        <v>304.2</v>
      </c>
      <c r="E497" s="13">
        <v>1.2159183992743752</v>
      </c>
      <c r="F497" s="13">
        <f t="shared" si="39"/>
        <v>1.3136000805718859</v>
      </c>
      <c r="G497" s="13">
        <f t="shared" si="38"/>
        <v>305.41591839927435</v>
      </c>
    </row>
    <row r="498" spans="1:7" x14ac:dyDescent="0.25">
      <c r="A498" s="13">
        <v>304.3</v>
      </c>
      <c r="B498" s="13">
        <v>239.65564838127312</v>
      </c>
      <c r="C498" s="13">
        <v>262.9929473718056</v>
      </c>
      <c r="D498" s="13">
        <v>304.3</v>
      </c>
      <c r="E498" s="13">
        <v>1.2087353104873633</v>
      </c>
      <c r="F498" s="13">
        <f t="shared" si="39"/>
        <v>1.3053107886440536</v>
      </c>
      <c r="G498" s="13">
        <f t="shared" si="38"/>
        <v>305.5087353104874</v>
      </c>
    </row>
    <row r="499" spans="1:7" x14ac:dyDescent="0.25">
      <c r="A499" s="13">
        <v>304.39999999999998</v>
      </c>
      <c r="B499" s="13">
        <v>239.53740458422652</v>
      </c>
      <c r="C499" s="13">
        <v>262.72095277969538</v>
      </c>
      <c r="D499" s="13">
        <v>304.39999999999998</v>
      </c>
      <c r="E499" s="13">
        <v>1.201590725990912</v>
      </c>
      <c r="F499" s="13">
        <f t="shared" si="39"/>
        <v>1.2970653876636349</v>
      </c>
      <c r="G499" s="13">
        <f t="shared" si="38"/>
        <v>305.60159072599089</v>
      </c>
    </row>
    <row r="500" spans="1:7" x14ac:dyDescent="0.25">
      <c r="A500" s="13">
        <v>304.5</v>
      </c>
      <c r="B500" s="13">
        <v>239.42011544319215</v>
      </c>
      <c r="C500" s="13">
        <v>262.44947280250489</v>
      </c>
      <c r="D500" s="13">
        <v>304.5</v>
      </c>
      <c r="E500" s="13">
        <v>1.1944849202556076</v>
      </c>
      <c r="F500" s="13">
        <f t="shared" si="39"/>
        <v>1.2888642330143603</v>
      </c>
      <c r="G500" s="13">
        <f t="shared" si="38"/>
        <v>305.6944849202556</v>
      </c>
    </row>
    <row r="501" spans="1:7" x14ac:dyDescent="0.25">
      <c r="A501" s="13">
        <v>304.60000000000002</v>
      </c>
      <c r="B501" s="13">
        <v>239.30378161784472</v>
      </c>
      <c r="C501" s="13">
        <v>262.17852297849038</v>
      </c>
      <c r="D501" s="13">
        <v>304.60000000000002</v>
      </c>
      <c r="E501" s="13">
        <v>1.1874181647713733</v>
      </c>
      <c r="F501" s="13">
        <f t="shared" si="39"/>
        <v>1.2807076767344763</v>
      </c>
      <c r="G501" s="13">
        <f t="shared" si="38"/>
        <v>305.7874181647714</v>
      </c>
    </row>
    <row r="502" spans="1:7" x14ac:dyDescent="0.25">
      <c r="A502" s="13">
        <v>304.7</v>
      </c>
      <c r="B502" s="13">
        <v>239.18840348636508</v>
      </c>
      <c r="C502" s="13">
        <v>261.90811877310358</v>
      </c>
      <c r="D502" s="13">
        <v>304.7</v>
      </c>
      <c r="E502" s="13">
        <v>1.1803907279295554</v>
      </c>
      <c r="F502" s="13">
        <f t="shared" si="39"/>
        <v>1.2725960673033392</v>
      </c>
      <c r="G502" s="13">
        <f t="shared" si="38"/>
        <v>305.88039072792952</v>
      </c>
    </row>
    <row r="503" spans="1:7" x14ac:dyDescent="0.25">
      <c r="A503" s="13">
        <v>304.8</v>
      </c>
      <c r="B503" s="13">
        <v>239.07398115161979</v>
      </c>
      <c r="C503" s="13">
        <v>261.63827557562206</v>
      </c>
      <c r="D503" s="13">
        <v>304.8</v>
      </c>
      <c r="E503" s="13">
        <v>1.1734028749073477</v>
      </c>
      <c r="F503" s="13">
        <f t="shared" si="39"/>
        <v>1.2645297494320373</v>
      </c>
      <c r="G503" s="13">
        <f t="shared" si="38"/>
        <v>305.97340287490738</v>
      </c>
    </row>
    <row r="504" spans="1:7" x14ac:dyDescent="0.25">
      <c r="A504" s="13">
        <v>304.89999999999998</v>
      </c>
      <c r="B504" s="13">
        <v>238.96051444734758</v>
      </c>
      <c r="C504" s="13">
        <v>261.36900869579392</v>
      </c>
      <c r="D504" s="13">
        <v>304.89999999999998</v>
      </c>
      <c r="E504" s="13">
        <v>1.1664548675542428</v>
      </c>
      <c r="F504" s="13">
        <f t="shared" si="39"/>
        <v>1.2565090638593335</v>
      </c>
      <c r="G504" s="13">
        <f t="shared" si="38"/>
        <v>306.06645486755423</v>
      </c>
    </row>
    <row r="505" spans="1:7" x14ac:dyDescent="0.25">
      <c r="A505" s="13">
        <v>305</v>
      </c>
      <c r="B505" s="13">
        <v>238.84800294434254</v>
      </c>
      <c r="C505" s="13">
        <v>261.10033336050401</v>
      </c>
      <c r="D505" s="13">
        <v>305</v>
      </c>
      <c r="E505" s="13">
        <v>1.1595469642810008</v>
      </c>
      <c r="F505" s="13">
        <f t="shared" si="39"/>
        <v>1.2485343471517512</v>
      </c>
      <c r="G505" s="13">
        <f t="shared" si="38"/>
        <v>306.15954696428099</v>
      </c>
    </row>
    <row r="506" spans="1:7" x14ac:dyDescent="0.25">
      <c r="A506" s="13">
        <v>305.10000000000002</v>
      </c>
      <c r="B506" s="13">
        <v>238.73644595662481</v>
      </c>
      <c r="C506" s="13">
        <v>260.83226471046919</v>
      </c>
      <c r="D506" s="13">
        <v>305.10000000000002</v>
      </c>
      <c r="E506" s="13">
        <v>1.1526794199506714</v>
      </c>
      <c r="F506" s="13">
        <f t="shared" si="39"/>
        <v>1.2406059315086675</v>
      </c>
      <c r="G506" s="13">
        <f t="shared" si="38"/>
        <v>306.25267941995071</v>
      </c>
    </row>
    <row r="507" spans="1:7" x14ac:dyDescent="0.25">
      <c r="A507" s="13">
        <v>305.2</v>
      </c>
      <c r="B507" s="13">
        <v>238.62584254758963</v>
      </c>
      <c r="C507" s="13">
        <v>260.56481779696912</v>
      </c>
      <c r="D507" s="13">
        <v>305.2</v>
      </c>
      <c r="E507" s="13">
        <v>1.1458524857719321</v>
      </c>
      <c r="F507" s="13">
        <f t="shared" si="39"/>
        <v>1.2327241445723056</v>
      </c>
      <c r="G507" s="13">
        <f t="shared" si="38"/>
        <v>306.3458524857719</v>
      </c>
    </row>
    <row r="508" spans="1:7" x14ac:dyDescent="0.25">
      <c r="A508" s="13">
        <v>305.3</v>
      </c>
      <c r="B508" s="13">
        <v>238.51619153612683</v>
      </c>
      <c r="C508" s="13">
        <v>260.29800757862091</v>
      </c>
      <c r="D508" s="13">
        <v>305.3</v>
      </c>
      <c r="E508" s="13">
        <v>1.1390664091946963</v>
      </c>
      <c r="F508" s="13">
        <f t="shared" si="39"/>
        <v>1.2248893092427602</v>
      </c>
      <c r="G508" s="13">
        <f t="shared" si="38"/>
        <v>306.43906640919471</v>
      </c>
    </row>
    <row r="509" spans="1:7" x14ac:dyDescent="0.25">
      <c r="A509" s="13">
        <v>305.39999999999998</v>
      </c>
      <c r="B509" s="13">
        <v>238.40749150270335</v>
      </c>
      <c r="C509" s="13">
        <v>260.03184891820507</v>
      </c>
      <c r="D509" s="13">
        <v>305.39999999999998</v>
      </c>
      <c r="E509" s="13">
        <v>1.132321433807832</v>
      </c>
      <c r="F509" s="13">
        <f t="shared" si="39"/>
        <v>1.2171017434984353</v>
      </c>
      <c r="G509" s="13">
        <f t="shared" si="38"/>
        <v>306.53232143380779</v>
      </c>
    </row>
    <row r="510" spans="1:7" x14ac:dyDescent="0.25">
      <c r="A510" s="13">
        <v>305.5</v>
      </c>
      <c r="B510" s="13">
        <v>238.2997407954023</v>
      </c>
      <c r="C510" s="13">
        <v>259.76635657955029</v>
      </c>
      <c r="D510" s="13">
        <v>305.5</v>
      </c>
      <c r="E510" s="13">
        <v>1.1256177992391736</v>
      </c>
      <c r="F510" s="13">
        <f t="shared" si="39"/>
        <v>1.2093617602209166</v>
      </c>
      <c r="G510" s="13">
        <f t="shared" si="38"/>
        <v>306.62561779923919</v>
      </c>
    </row>
    <row r="511" spans="1:7" x14ac:dyDescent="0.25">
      <c r="A511" s="13">
        <v>305.60000000000002</v>
      </c>
      <c r="B511" s="13">
        <v>238.19293753591162</v>
      </c>
      <c r="C511" s="13">
        <v>259.50154522448599</v>
      </c>
      <c r="D511" s="13">
        <v>305.60000000000002</v>
      </c>
      <c r="E511" s="13">
        <v>1.1189557410576263</v>
      </c>
      <c r="F511" s="13">
        <f t="shared" si="39"/>
        <v>1.2016696670259639</v>
      </c>
      <c r="G511" s="13">
        <f t="shared" si="38"/>
        <v>306.71895574105764</v>
      </c>
    </row>
    <row r="512" spans="1:7" x14ac:dyDescent="0.25">
      <c r="A512" s="13">
        <v>305.7</v>
      </c>
      <c r="B512" s="13">
        <v>238.08707962545719</v>
      </c>
      <c r="C512" s="13">
        <v>259.23742940986978</v>
      </c>
      <c r="D512" s="13">
        <v>305.7</v>
      </c>
      <c r="E512" s="13">
        <v>1.1123354906773675</v>
      </c>
      <c r="F512" s="13">
        <f t="shared" si="39"/>
        <v>1.1940257660990237</v>
      </c>
      <c r="G512" s="13">
        <f t="shared" si="38"/>
        <v>306.81233549067736</v>
      </c>
    </row>
    <row r="513" spans="1:7" x14ac:dyDescent="0.25">
      <c r="A513" s="13">
        <v>305.8</v>
      </c>
      <c r="B513" s="13">
        <v>237.98216475067508</v>
      </c>
      <c r="C513" s="13">
        <v>258.97402358469952</v>
      </c>
      <c r="D513" s="13">
        <v>305.8</v>
      </c>
      <c r="E513" s="13">
        <v>1.1057572752642115</v>
      </c>
      <c r="F513" s="13">
        <f t="shared" si="39"/>
        <v>1.1864303540361698</v>
      </c>
      <c r="G513" s="13">
        <f t="shared" si="38"/>
        <v>306.90575727526425</v>
      </c>
    </row>
    <row r="514" spans="1:7" x14ac:dyDescent="0.25">
      <c r="A514" s="13">
        <v>305.89999999999998</v>
      </c>
      <c r="B514" s="13">
        <v>237.87819038941799</v>
      </c>
      <c r="C514" s="13">
        <v>258.7113420873178</v>
      </c>
      <c r="D514" s="13">
        <v>305.89999999999998</v>
      </c>
      <c r="E514" s="13">
        <v>1.0992213176439902</v>
      </c>
      <c r="F514" s="13">
        <f t="shared" si="39"/>
        <v>1.1788837216908361</v>
      </c>
      <c r="G514" s="13">
        <f t="shared" si="38"/>
        <v>306.99922131764396</v>
      </c>
    </row>
    <row r="515" spans="1:7" x14ac:dyDescent="0.25">
      <c r="A515" s="13">
        <v>306</v>
      </c>
      <c r="B515" s="13">
        <v>237.77515381649164</v>
      </c>
      <c r="C515" s="13">
        <v>258.44939914271708</v>
      </c>
      <c r="D515" s="13">
        <v>306</v>
      </c>
      <c r="E515" s="13">
        <v>1.0927278362129071</v>
      </c>
      <c r="F515" s="13">
        <f t="shared" si="39"/>
        <v>1.1713861540247594</v>
      </c>
      <c r="G515" s="13">
        <f t="shared" si="38"/>
        <v>307.09272783621293</v>
      </c>
    </row>
    <row r="516" spans="1:7" x14ac:dyDescent="0.25">
      <c r="A516" s="13">
        <v>306.10000000000002</v>
      </c>
      <c r="B516" s="13">
        <v>237.67305210931724</v>
      </c>
      <c r="C516" s="13">
        <v>258.18820885995586</v>
      </c>
      <c r="D516" s="13">
        <v>306.10000000000002</v>
      </c>
      <c r="E516" s="13">
        <v>1.0862770448498578</v>
      </c>
      <c r="F516" s="13">
        <f t="shared" si="39"/>
        <v>1.1639379299652555</v>
      </c>
      <c r="G516" s="13">
        <f t="shared" si="38"/>
        <v>307.18627704484987</v>
      </c>
    </row>
    <row r="517" spans="1:7" x14ac:dyDescent="0.25">
      <c r="A517" s="13">
        <v>306.2</v>
      </c>
      <c r="B517" s="13">
        <v>237.57188215351638</v>
      </c>
      <c r="C517" s="13">
        <v>257.92778522969354</v>
      </c>
      <c r="D517" s="13">
        <v>306.2</v>
      </c>
      <c r="E517" s="13">
        <v>1.0798691528306315</v>
      </c>
      <c r="F517" s="13">
        <f t="shared" si="39"/>
        <v>1.1565393222669471</v>
      </c>
      <c r="G517" s="13">
        <f t="shared" si="38"/>
        <v>307.2798691528306</v>
      </c>
    </row>
    <row r="518" spans="1:7" x14ac:dyDescent="0.25">
      <c r="A518" s="13">
        <v>306.3</v>
      </c>
      <c r="B518" s="13">
        <v>237.47164064841522</v>
      </c>
      <c r="C518" s="13">
        <v>257.66814212185341</v>
      </c>
      <c r="D518" s="13">
        <v>306.3</v>
      </c>
      <c r="E518" s="13">
        <v>1.0735043647439906</v>
      </c>
      <c r="F518" s="13">
        <f t="shared" si="39"/>
        <v>1.1491905973788565</v>
      </c>
      <c r="G518" s="13">
        <f t="shared" ref="G518:G581" si="40">A518+E518</f>
        <v>307.37350436474401</v>
      </c>
    </row>
    <row r="519" spans="1:7" x14ac:dyDescent="0.25">
      <c r="A519" s="13">
        <v>306.39999999999998</v>
      </c>
      <c r="B519" s="13">
        <v>237.37232411246501</v>
      </c>
      <c r="C519" s="13">
        <v>257.4092932834231</v>
      </c>
      <c r="D519" s="13">
        <v>306.39999999999998</v>
      </c>
      <c r="E519" s="13">
        <v>1.0671828804093979</v>
      </c>
      <c r="F519" s="13">
        <f t="shared" si="39"/>
        <v>1.1418920153168854</v>
      </c>
      <c r="G519" s="13">
        <f t="shared" si="40"/>
        <v>307.46718288040938</v>
      </c>
    </row>
    <row r="520" spans="1:7" x14ac:dyDescent="0.25">
      <c r="A520" s="13">
        <v>306.5</v>
      </c>
      <c r="B520" s="13">
        <v>237.27392888857645</v>
      </c>
      <c r="C520" s="13">
        <v>257.15125233640202</v>
      </c>
      <c r="D520" s="13">
        <v>306.5</v>
      </c>
      <c r="E520" s="13">
        <v>1.0609048947965822</v>
      </c>
      <c r="F520" s="13">
        <f t="shared" si="39"/>
        <v>1.1346438295408348</v>
      </c>
      <c r="G520" s="13">
        <f t="shared" si="40"/>
        <v>307.56090489479658</v>
      </c>
    </row>
    <row r="521" spans="1:7" x14ac:dyDescent="0.25">
      <c r="A521" s="13">
        <v>306.60000000000002</v>
      </c>
      <c r="B521" s="13">
        <v>237.1764511493655</v>
      </c>
      <c r="C521" s="13">
        <v>256.89403277590435</v>
      </c>
      <c r="D521" s="13">
        <v>306.60000000000002</v>
      </c>
      <c r="E521" s="13">
        <v>1.0546705979466438</v>
      </c>
      <c r="F521" s="13">
        <f t="shared" si="39"/>
        <v>1.1274462868369237</v>
      </c>
      <c r="G521" s="13">
        <f t="shared" si="40"/>
        <v>307.65467059794668</v>
      </c>
    </row>
    <row r="522" spans="1:7" x14ac:dyDescent="0.25">
      <c r="A522" s="13">
        <v>306.7</v>
      </c>
      <c r="B522" s="13">
        <v>237.07988690230869</v>
      </c>
      <c r="C522" s="13">
        <v>256.63764796842787</v>
      </c>
      <c r="D522" s="13">
        <v>306.7</v>
      </c>
      <c r="E522" s="13">
        <v>1.0484801748947339</v>
      </c>
      <c r="F522" s="13">
        <f t="shared" si="39"/>
        <v>1.1202996272048484</v>
      </c>
      <c r="G522" s="13">
        <f t="shared" si="40"/>
        <v>307.74848017489472</v>
      </c>
    </row>
    <row r="523" spans="1:7" x14ac:dyDescent="0.25">
      <c r="A523" s="13">
        <v>306.8</v>
      </c>
      <c r="B523" s="13">
        <v>236.98423199480615</v>
      </c>
      <c r="C523" s="13">
        <v>256.38211115029736</v>
      </c>
      <c r="D523" s="13">
        <v>306.8</v>
      </c>
      <c r="E523" s="13">
        <v>1.042333805594204</v>
      </c>
      <c r="F523" s="13">
        <f t="shared" si="39"/>
        <v>1.1132040837497581</v>
      </c>
      <c r="G523" s="13">
        <f t="shared" si="40"/>
        <v>307.84233380559419</v>
      </c>
    </row>
    <row r="524" spans="1:7" x14ac:dyDescent="0.25">
      <c r="A524" s="13">
        <v>306.89999999999998</v>
      </c>
      <c r="B524" s="13">
        <v>236.88948211915073</v>
      </c>
      <c r="C524" s="13">
        <v>256.12743542629255</v>
      </c>
      <c r="D524" s="13">
        <v>306.89999999999998</v>
      </c>
      <c r="E524" s="13">
        <v>1.0362316648421321</v>
      </c>
      <c r="F524" s="13">
        <f t="shared" si="39"/>
        <v>1.1061598825790371</v>
      </c>
      <c r="G524" s="13">
        <f t="shared" si="40"/>
        <v>307.93623166484213</v>
      </c>
    </row>
    <row r="525" spans="1:7" x14ac:dyDescent="0.25">
      <c r="A525" s="13">
        <v>307</v>
      </c>
      <c r="B525" s="13">
        <v>236.79563281740187</v>
      </c>
      <c r="C525" s="13">
        <v>255.87363376847006</v>
      </c>
      <c r="D525" s="13">
        <v>307</v>
      </c>
      <c r="E525" s="13">
        <v>1.0301739222061743</v>
      </c>
      <c r="F525" s="13">
        <f t="shared" si="39"/>
        <v>1.099167242703579</v>
      </c>
      <c r="G525" s="13">
        <f t="shared" si="40"/>
        <v>308.03017392220619</v>
      </c>
    </row>
    <row r="526" spans="1:7" x14ac:dyDescent="0.25">
      <c r="A526" s="13">
        <v>307.10000000000002</v>
      </c>
      <c r="B526" s="13">
        <v>236.70267948616313</v>
      </c>
      <c r="C526" s="13">
        <v>255.6207190151884</v>
      </c>
      <c r="D526" s="13">
        <v>307.10000000000002</v>
      </c>
      <c r="E526" s="13">
        <v>1.0241607419525167</v>
      </c>
      <c r="F526" s="13">
        <f t="shared" si="39"/>
        <v>1.0922263759436865</v>
      </c>
      <c r="G526" s="13">
        <f t="shared" si="40"/>
        <v>308.12416074195255</v>
      </c>
    </row>
    <row r="527" spans="1:7" x14ac:dyDescent="0.25">
      <c r="A527" s="13">
        <v>307.2</v>
      </c>
      <c r="B527" s="13">
        <v>236.61061738126261</v>
      </c>
      <c r="C527" s="13">
        <v>255.36870387034628</v>
      </c>
      <c r="D527" s="13">
        <v>307.2</v>
      </c>
      <c r="E527" s="13">
        <v>1.0181922829750432</v>
      </c>
      <c r="F527" s="13">
        <f t="shared" si="39"/>
        <v>1.0853374868392109</v>
      </c>
      <c r="G527" s="13">
        <f t="shared" si="40"/>
        <v>308.21819228297505</v>
      </c>
    </row>
    <row r="528" spans="1:7" x14ac:dyDescent="0.25">
      <c r="A528" s="13">
        <v>307.3</v>
      </c>
      <c r="B528" s="13">
        <v>236.51944162233482</v>
      </c>
      <c r="C528" s="13">
        <v>255.11760090284295</v>
      </c>
      <c r="D528" s="13">
        <v>307.3</v>
      </c>
      <c r="E528" s="13">
        <v>1.0122686987255081</v>
      </c>
      <c r="F528" s="13">
        <f t="shared" si="39"/>
        <v>1.0785007725640674</v>
      </c>
      <c r="G528" s="13">
        <f t="shared" si="40"/>
        <v>308.31226869872552</v>
      </c>
    </row>
    <row r="529" spans="1:7" x14ac:dyDescent="0.25">
      <c r="A529" s="13">
        <v>307.39999999999998</v>
      </c>
      <c r="B529" s="13">
        <v>236.42914719730425</v>
      </c>
      <c r="C529" s="13">
        <v>254.86742254627052</v>
      </c>
      <c r="D529" s="13">
        <v>307.39999999999998</v>
      </c>
      <c r="E529" s="13">
        <v>1.0063901371444903</v>
      </c>
      <c r="F529" s="13">
        <f t="shared" si="39"/>
        <v>1.0717164228448683</v>
      </c>
      <c r="G529" s="13">
        <f t="shared" si="40"/>
        <v>308.40639013714446</v>
      </c>
    </row>
    <row r="530" spans="1:7" x14ac:dyDescent="0.25">
      <c r="A530" s="13">
        <v>307.5</v>
      </c>
      <c r="B530" s="13">
        <v>236.33972896676943</v>
      </c>
      <c r="C530" s="13">
        <v>254.6181810988474</v>
      </c>
      <c r="D530" s="13">
        <v>307.5</v>
      </c>
      <c r="E530" s="13">
        <v>1.0005567405932771</v>
      </c>
      <c r="F530" s="13">
        <f t="shared" si="39"/>
        <v>1.0649846198834045</v>
      </c>
      <c r="G530" s="13">
        <f t="shared" si="40"/>
        <v>308.50055674059325</v>
      </c>
    </row>
    <row r="531" spans="1:7" x14ac:dyDescent="0.25">
      <c r="A531" s="13">
        <v>307.60000000000002</v>
      </c>
      <c r="B531" s="13">
        <v>236.2511816682875</v>
      </c>
      <c r="C531" s="13">
        <v>254.36988872360234</v>
      </c>
      <c r="D531" s="13">
        <v>307.60000000000002</v>
      </c>
      <c r="E531" s="13">
        <v>0.99476864578627755</v>
      </c>
      <c r="F531" s="13">
        <f t="shared" si="39"/>
        <v>1.0583055382831705</v>
      </c>
      <c r="G531" s="13">
        <f t="shared" si="40"/>
        <v>308.5947686457863</v>
      </c>
    </row>
    <row r="532" spans="1:7" x14ac:dyDescent="0.25">
      <c r="A532" s="13">
        <v>307.7</v>
      </c>
      <c r="B532" s="13">
        <v>236.16349992055902</v>
      </c>
      <c r="C532" s="13">
        <v>254.12255744881793</v>
      </c>
      <c r="D532" s="13">
        <v>307.7</v>
      </c>
      <c r="E532" s="13">
        <v>0.98902598372415007</v>
      </c>
      <c r="F532" s="13">
        <f t="shared" si="39"/>
        <v>1.0516793449794173</v>
      </c>
      <c r="G532" s="13">
        <f t="shared" si="40"/>
        <v>308.68902598372415</v>
      </c>
    </row>
    <row r="533" spans="1:7" x14ac:dyDescent="0.25">
      <c r="A533" s="13">
        <v>307.8</v>
      </c>
      <c r="B533" s="13">
        <v>236.0766782275127</v>
      </c>
      <c r="C533" s="13">
        <v>253.87619916874314</v>
      </c>
      <c r="D533" s="13">
        <v>307.8</v>
      </c>
      <c r="E533" s="13">
        <v>0.98332887962724569</v>
      </c>
      <c r="F533" s="13">
        <f t="shared" si="39"/>
        <v>1.0451061991727952</v>
      </c>
      <c r="G533" s="13">
        <f t="shared" si="40"/>
        <v>308.78332887962728</v>
      </c>
    </row>
    <row r="534" spans="1:7" x14ac:dyDescent="0.25">
      <c r="A534" s="13">
        <v>307.89999999999998</v>
      </c>
      <c r="B534" s="13">
        <v>235.99071098229032</v>
      </c>
      <c r="C534" s="13">
        <v>253.63082564458364</v>
      </c>
      <c r="D534" s="13">
        <v>307.89999999999998</v>
      </c>
      <c r="E534" s="13">
        <v>0.9776774528694403</v>
      </c>
      <c r="F534" s="13">
        <f t="shared" si="39"/>
        <v>1.0385862522663769</v>
      </c>
      <c r="G534" s="13">
        <f t="shared" si="40"/>
        <v>308.87767745286942</v>
      </c>
    </row>
    <row r="535" spans="1:7" x14ac:dyDescent="0.25">
      <c r="A535" s="13">
        <v>308</v>
      </c>
      <c r="B535" s="13">
        <v>235.90559247113183</v>
      </c>
      <c r="C535" s="13">
        <v>253.38644850577853</v>
      </c>
      <c r="D535" s="13">
        <v>308</v>
      </c>
      <c r="E535" s="13">
        <v>0.97207181691211575</v>
      </c>
      <c r="F535" s="13">
        <f t="shared" si="39"/>
        <v>1.0321196478058279</v>
      </c>
      <c r="G535" s="13">
        <f t="shared" si="40"/>
        <v>308.97207181691209</v>
      </c>
    </row>
    <row r="536" spans="1:7" x14ac:dyDescent="0.25">
      <c r="A536" s="13">
        <v>308.10000000000002</v>
      </c>
      <c r="B536" s="13">
        <v>235.82131687716046</v>
      </c>
      <c r="C536" s="13">
        <v>253.14307925157277</v>
      </c>
      <c r="D536" s="13">
        <v>308.10000000000002</v>
      </c>
      <c r="E536" s="13">
        <v>0.96651207923817428</v>
      </c>
      <c r="F536" s="13">
        <f t="shared" si="39"/>
        <v>1.0257065214226033</v>
      </c>
      <c r="G536" s="13">
        <f t="shared" si="40"/>
        <v>309.06651207923818</v>
      </c>
    </row>
    <row r="537" spans="1:7" x14ac:dyDescent="0.25">
      <c r="A537" s="13">
        <v>308.2</v>
      </c>
      <c r="B537" s="13">
        <v>235.73787828406893</v>
      </c>
      <c r="C537" s="13">
        <v>252.90072925289311</v>
      </c>
      <c r="D537" s="13">
        <v>308.2</v>
      </c>
      <c r="E537" s="13">
        <v>0.96099834128604233</v>
      </c>
      <c r="F537" s="13">
        <f t="shared" si="39"/>
        <v>1.0193470007799685</v>
      </c>
      <c r="G537" s="13">
        <f t="shared" si="40"/>
        <v>309.16099834128602</v>
      </c>
    </row>
    <row r="538" spans="1:7" x14ac:dyDescent="0.25">
      <c r="A538" s="13">
        <v>308.3</v>
      </c>
      <c r="B538" s="13">
        <v>235.65527067970606</v>
      </c>
      <c r="C538" s="13">
        <v>252.65940975453648</v>
      </c>
      <c r="D538" s="13">
        <v>308.3</v>
      </c>
      <c r="E538" s="13">
        <v>0.95553069838342086</v>
      </c>
      <c r="F538" s="13">
        <f t="shared" si="39"/>
        <v>1.0130412055217435</v>
      </c>
      <c r="G538" s="13">
        <f t="shared" si="40"/>
        <v>309.25553069838344</v>
      </c>
    </row>
    <row r="539" spans="1:7" x14ac:dyDescent="0.25">
      <c r="A539" s="13">
        <v>308.39999999999998</v>
      </c>
      <c r="B539" s="13">
        <v>235.573487959565</v>
      </c>
      <c r="C539" s="13">
        <v>252.41913187767858</v>
      </c>
      <c r="D539" s="13">
        <v>308.39999999999998</v>
      </c>
      <c r="E539" s="13">
        <v>0.95010923968062244</v>
      </c>
      <c r="F539" s="13">
        <f t="shared" si="39"/>
        <v>1.0067892472234052</v>
      </c>
      <c r="G539" s="13">
        <f t="shared" si="40"/>
        <v>309.35010923968059</v>
      </c>
    </row>
    <row r="540" spans="1:7" x14ac:dyDescent="0.25">
      <c r="A540" s="13">
        <v>308.5</v>
      </c>
      <c r="B540" s="13">
        <v>235.49252393017298</v>
      </c>
      <c r="C540" s="13">
        <v>252.17990662271069</v>
      </c>
      <c r="D540" s="13">
        <v>308.5</v>
      </c>
      <c r="E540" s="13">
        <v>0.9447340480834443</v>
      </c>
      <c r="F540" s="13">
        <f t="shared" si="39"/>
        <v>1.0005912293455275</v>
      </c>
      <c r="G540" s="13">
        <f t="shared" si="40"/>
        <v>309.44473404808343</v>
      </c>
    </row>
    <row r="541" spans="1:7" x14ac:dyDescent="0.25">
      <c r="A541" s="13">
        <v>308.60000000000002</v>
      </c>
      <c r="B541" s="13">
        <v>235.41237231238352</v>
      </c>
      <c r="C541" s="13">
        <v>251.94174487241233</v>
      </c>
      <c r="D541" s="13">
        <v>308.60000000000002</v>
      </c>
      <c r="E541" s="13">
        <v>0.93940520018540186</v>
      </c>
      <c r="F541" s="13">
        <f t="shared" si="39"/>
        <v>0.99444724718918986</v>
      </c>
      <c r="G541" s="13">
        <f t="shared" si="40"/>
        <v>309.5394052001854</v>
      </c>
    </row>
    <row r="542" spans="1:7" x14ac:dyDescent="0.25">
      <c r="A542" s="13">
        <v>308.7</v>
      </c>
      <c r="B542" s="13">
        <v>235.3330267445713</v>
      </c>
      <c r="C542" s="13">
        <v>251.70465739546734</v>
      </c>
      <c r="D542" s="13">
        <v>308.7</v>
      </c>
      <c r="E542" s="13">
        <v>0.93412276619917556</v>
      </c>
      <c r="F542" s="13">
        <f t="shared" si="39"/>
        <v>0.98835738785336513</v>
      </c>
      <c r="G542" s="13">
        <f t="shared" si="40"/>
        <v>309.63412276619914</v>
      </c>
    </row>
    <row r="543" spans="1:7" x14ac:dyDescent="0.25">
      <c r="A543" s="13">
        <v>308.8</v>
      </c>
      <c r="B543" s="13">
        <v>235.25448078573041</v>
      </c>
      <c r="C543" s="13">
        <v>251.46865485033001</v>
      </c>
      <c r="D543" s="13">
        <v>308.8</v>
      </c>
      <c r="E543" s="13">
        <v>0.92888680988691186</v>
      </c>
      <c r="F543" s="13">
        <f t="shared" si="39"/>
        <v>0.98232173019385971</v>
      </c>
      <c r="G543" s="13">
        <f t="shared" si="40"/>
        <v>309.72888680988694</v>
      </c>
    </row>
    <row r="544" spans="1:7" x14ac:dyDescent="0.25">
      <c r="A544" s="13">
        <v>308.89999999999998</v>
      </c>
      <c r="B544" s="13">
        <v>235.17672791847679</v>
      </c>
      <c r="C544" s="13">
        <v>251.23374778944898</v>
      </c>
      <c r="D544" s="13">
        <v>308.89999999999998</v>
      </c>
      <c r="E544" s="13">
        <v>0.92369738848966976</v>
      </c>
      <c r="F544" s="13">
        <f t="shared" si="39"/>
        <v>0.97634034478374376</v>
      </c>
      <c r="G544" s="13">
        <f t="shared" si="40"/>
        <v>309.82369738848962</v>
      </c>
    </row>
    <row r="545" spans="1:7" x14ac:dyDescent="0.25">
      <c r="A545" s="13">
        <v>309</v>
      </c>
      <c r="B545" s="13">
        <v>235.09976155195514</v>
      </c>
      <c r="C545" s="13">
        <v>250.99994666385422</v>
      </c>
      <c r="D545" s="13">
        <v>309</v>
      </c>
      <c r="E545" s="13">
        <v>0.91855455265534824</v>
      </c>
      <c r="F545" s="13">
        <f t="shared" si="39"/>
        <v>0.97041329387498243</v>
      </c>
      <c r="G545" s="13">
        <f t="shared" si="40"/>
        <v>309.91855455265534</v>
      </c>
    </row>
    <row r="546" spans="1:7" x14ac:dyDescent="0.25">
      <c r="A546" s="13">
        <v>309.10000000000002</v>
      </c>
      <c r="B546" s="13">
        <v>235.02357502465142</v>
      </c>
      <c r="C546" s="13">
        <v>250.76726182811453</v>
      </c>
      <c r="D546" s="13">
        <v>309.10000000000002</v>
      </c>
      <c r="E546" s="13">
        <v>0.91345834636525614</v>
      </c>
      <c r="F546" s="13">
        <f t="shared" si="39"/>
        <v>0.9645406313610102</v>
      </c>
      <c r="G546" s="13">
        <f t="shared" si="40"/>
        <v>310.01345834636527</v>
      </c>
    </row>
    <row r="547" spans="1:7" x14ac:dyDescent="0.25">
      <c r="A547" s="13">
        <v>309.2</v>
      </c>
      <c r="B547" s="13">
        <v>234.94816160711116</v>
      </c>
      <c r="C547" s="13">
        <v>250.53570354567046</v>
      </c>
      <c r="D547" s="13">
        <v>309.2</v>
      </c>
      <c r="E547" s="13">
        <v>0.90840880685909275</v>
      </c>
      <c r="F547" s="13">
        <f t="shared" si="39"/>
        <v>0.95872240274019904</v>
      </c>
      <c r="G547" s="13">
        <f t="shared" si="40"/>
        <v>310.10840880685907</v>
      </c>
    </row>
    <row r="548" spans="1:7" x14ac:dyDescent="0.25">
      <c r="A548" s="13">
        <v>309.3</v>
      </c>
      <c r="B548" s="13">
        <v>234.87351450456495</v>
      </c>
      <c r="C548" s="13">
        <v>250.30528199454861</v>
      </c>
      <c r="D548" s="13">
        <v>309.3</v>
      </c>
      <c r="E548" s="13">
        <v>0.90340596455808608</v>
      </c>
      <c r="F548" s="13">
        <f t="shared" si="39"/>
        <v>0.95295864507983274</v>
      </c>
      <c r="G548" s="13">
        <f t="shared" si="40"/>
        <v>310.2034059645581</v>
      </c>
    </row>
    <row r="549" spans="1:7" x14ac:dyDescent="0.25">
      <c r="A549" s="13">
        <v>309.39999999999998</v>
      </c>
      <c r="B549" s="13">
        <v>234.79962685946111</v>
      </c>
      <c r="C549" s="13">
        <v>250.0760072734623</v>
      </c>
      <c r="D549" s="13">
        <v>309.39999999999998</v>
      </c>
      <c r="E549" s="13">
        <v>0.89844984298613007</v>
      </c>
      <c r="F549" s="13">
        <f t="shared" si="39"/>
        <v>0.94724938698028371</v>
      </c>
      <c r="G549" s="13">
        <f t="shared" si="40"/>
        <v>310.29844984298609</v>
      </c>
    </row>
    <row r="550" spans="1:7" x14ac:dyDescent="0.25">
      <c r="A550" s="13">
        <v>309.5</v>
      </c>
      <c r="B550" s="13">
        <v>234.72649175390686</v>
      </c>
      <c r="C550" s="13">
        <v>249.84788940830325</v>
      </c>
      <c r="D550" s="13">
        <v>309.5</v>
      </c>
      <c r="E550" s="13">
        <v>0.89354045868886878</v>
      </c>
      <c r="F550" s="13">
        <f t="shared" si="39"/>
        <v>0.94159464853943353</v>
      </c>
      <c r="G550" s="13">
        <f t="shared" si="40"/>
        <v>310.39354045868885</v>
      </c>
    </row>
    <row r="551" spans="1:7" x14ac:dyDescent="0.25">
      <c r="A551" s="13">
        <v>309.60000000000002</v>
      </c>
      <c r="B551" s="13">
        <v>234.65410221201856</v>
      </c>
      <c r="C551" s="13">
        <v>249.62093835902868</v>
      </c>
      <c r="D551" s="13">
        <v>309.60000000000002</v>
      </c>
      <c r="E551" s="13">
        <v>0.88867782115036742</v>
      </c>
      <c r="F551" s="13">
        <f t="shared" si="39"/>
        <v>0.93599444131688536</v>
      </c>
      <c r="G551" s="13">
        <f t="shared" si="40"/>
        <v>310.48867782115042</v>
      </c>
    </row>
    <row r="552" spans="1:7" x14ac:dyDescent="0.25">
      <c r="A552" s="13">
        <v>309.7</v>
      </c>
      <c r="B552" s="13">
        <v>234.58245120218169</v>
      </c>
      <c r="C552" s="13">
        <v>249.39516402694764</v>
      </c>
      <c r="D552" s="13">
        <v>309.7</v>
      </c>
      <c r="E552" s="13">
        <v>0.88386193270738611</v>
      </c>
      <c r="F552" s="13">
        <f t="shared" si="39"/>
        <v>0.93044876829790257</v>
      </c>
      <c r="G552" s="13">
        <f t="shared" si="40"/>
        <v>310.58386193270735</v>
      </c>
    </row>
    <row r="553" spans="1:7" x14ac:dyDescent="0.25">
      <c r="A553" s="13">
        <v>309.8</v>
      </c>
      <c r="B553" s="13">
        <v>234.51153163922143</v>
      </c>
      <c r="C553" s="13">
        <v>249.17057626240998</v>
      </c>
      <c r="D553" s="13">
        <v>309.8</v>
      </c>
      <c r="E553" s="13">
        <v>0.87909278846091488</v>
      </c>
      <c r="F553" s="13">
        <f t="shared" si="39"/>
        <v>0.9249576238563495</v>
      </c>
      <c r="G553" s="13">
        <f t="shared" si="40"/>
        <v>310.67909278846093</v>
      </c>
    </row>
    <row r="554" spans="1:7" x14ac:dyDescent="0.25">
      <c r="A554" s="13">
        <v>309.89999999999998</v>
      </c>
      <c r="B554" s="13">
        <v>234.44133638648452</v>
      </c>
      <c r="C554" s="13">
        <v>248.94718487290092</v>
      </c>
      <c r="D554" s="13">
        <v>309.89999999999998</v>
      </c>
      <c r="E554" s="13">
        <v>0.87437037618476465</v>
      </c>
      <c r="F554" s="13">
        <f t="shared" si="39"/>
        <v>0.91952099371734497</v>
      </c>
      <c r="G554" s="13">
        <f t="shared" si="40"/>
        <v>310.77437037618472</v>
      </c>
    </row>
    <row r="555" spans="1:7" x14ac:dyDescent="0.25">
      <c r="A555" s="13">
        <v>310</v>
      </c>
      <c r="B555" s="13">
        <v>234.3718582578334</v>
      </c>
      <c r="C555" s="13">
        <v>248.72499963154385</v>
      </c>
      <c r="D555" s="13">
        <v>310</v>
      </c>
      <c r="E555" s="13">
        <v>0.86969467623128371</v>
      </c>
      <c r="F555" s="13">
        <f t="shared" si="39"/>
        <v>0.91413885491833047</v>
      </c>
      <c r="G555" s="13">
        <f t="shared" si="40"/>
        <v>310.86969467623129</v>
      </c>
    </row>
    <row r="556" spans="1:7" x14ac:dyDescent="0.25">
      <c r="A556" s="13">
        <v>310.10000000000002</v>
      </c>
      <c r="B556" s="13">
        <v>234.30309001955283</v>
      </c>
      <c r="C556" s="13">
        <v>248.50403028601303</v>
      </c>
      <c r="D556" s="13">
        <v>310.10000000000002</v>
      </c>
      <c r="E556" s="13">
        <v>0.86506566143368591</v>
      </c>
      <c r="F556" s="13">
        <f t="shared" ref="F556:F585" si="41">E545+(E546-E545)*(A556-G545)/(G546-G545)</f>
        <v>0.908811175768932</v>
      </c>
      <c r="G556" s="13">
        <f t="shared" si="40"/>
        <v>310.9650656614337</v>
      </c>
    </row>
    <row r="557" spans="1:7" x14ac:dyDescent="0.25">
      <c r="A557" s="13">
        <v>310.2</v>
      </c>
      <c r="B557" s="13">
        <v>234.2350243921704</v>
      </c>
      <c r="C557" s="13">
        <v>248.28428656785823</v>
      </c>
      <c r="D557" s="13">
        <v>310.2</v>
      </c>
      <c r="E557" s="13">
        <v>0.86048329700505677</v>
      </c>
      <c r="F557" s="13">
        <f t="shared" si="41"/>
        <v>0.90353791580941889</v>
      </c>
      <c r="G557" s="13">
        <f t="shared" si="40"/>
        <v>311.06048329700502</v>
      </c>
    </row>
    <row r="558" spans="1:7" x14ac:dyDescent="0.25">
      <c r="A558" s="13">
        <v>310.3</v>
      </c>
      <c r="B558" s="13">
        <v>234.16765405219098</v>
      </c>
      <c r="C558" s="13">
        <v>248.06577820224152</v>
      </c>
      <c r="D558" s="13">
        <v>310.3</v>
      </c>
      <c r="E558" s="13">
        <v>0.85594754043363575</v>
      </c>
      <c r="F558" s="13">
        <f t="shared" si="41"/>
        <v>0.89831902576708811</v>
      </c>
      <c r="G558" s="13">
        <f t="shared" si="40"/>
        <v>311.15594754043366</v>
      </c>
    </row>
    <row r="559" spans="1:7" x14ac:dyDescent="0.25">
      <c r="A559" s="13">
        <v>310.39999999999998</v>
      </c>
      <c r="B559" s="13">
        <v>234.10097163374635</v>
      </c>
      <c r="C559" s="13">
        <v>247.84851491808757</v>
      </c>
      <c r="D559" s="13">
        <v>310.39999999999998</v>
      </c>
      <c r="E559" s="13">
        <v>0.85145834137438958</v>
      </c>
      <c r="F559" s="13">
        <f t="shared" si="41"/>
        <v>0.89315444751051931</v>
      </c>
      <c r="G559" s="13">
        <f t="shared" si="40"/>
        <v>311.25145834137436</v>
      </c>
    </row>
    <row r="560" spans="1:7" x14ac:dyDescent="0.25">
      <c r="A560" s="13">
        <v>310.5</v>
      </c>
      <c r="B560" s="13">
        <v>234.03496973016033</v>
      </c>
      <c r="C560" s="13">
        <v>247.63250645864656</v>
      </c>
      <c r="D560" s="13">
        <v>310.5</v>
      </c>
      <c r="E560" s="13">
        <v>0.84701564153662523</v>
      </c>
      <c r="F560" s="13">
        <f t="shared" si="41"/>
        <v>0.88804411400181416</v>
      </c>
      <c r="G560" s="13">
        <f t="shared" si="40"/>
        <v>311.34701564153664</v>
      </c>
    </row>
    <row r="561" spans="1:7" x14ac:dyDescent="0.25">
      <c r="A561" s="13">
        <v>310.60000000000002</v>
      </c>
      <c r="B561" s="13">
        <v>233.96964089543008</v>
      </c>
      <c r="C561" s="13">
        <v>247.41776259246942</v>
      </c>
      <c r="D561" s="13">
        <v>310.60000000000002</v>
      </c>
      <c r="E561" s="13">
        <v>0.84261937456722436</v>
      </c>
      <c r="F561" s="13">
        <f t="shared" si="41"/>
        <v>0.88298794924583035</v>
      </c>
      <c r="G561" s="13">
        <f t="shared" si="40"/>
        <v>311.44261937456724</v>
      </c>
    </row>
    <row r="562" spans="1:7" x14ac:dyDescent="0.25">
      <c r="A562" s="13">
        <v>310.7</v>
      </c>
      <c r="B562" s="13">
        <v>233.90497764562446</v>
      </c>
      <c r="C562" s="13">
        <v>247.20429312479425</v>
      </c>
      <c r="D562" s="13">
        <v>310.7</v>
      </c>
      <c r="E562" s="13">
        <v>0.83826946592979557</v>
      </c>
      <c r="F562" s="13">
        <f t="shared" si="41"/>
        <v>0.87798586823700164</v>
      </c>
      <c r="G562" s="13">
        <f t="shared" si="40"/>
        <v>311.53826946592977</v>
      </c>
    </row>
    <row r="563" spans="1:7" x14ac:dyDescent="0.25">
      <c r="A563" s="13">
        <v>310.8</v>
      </c>
      <c r="B563" s="13">
        <v>233.84097246019971</v>
      </c>
      <c r="C563" s="13">
        <v>246.99210790934194</v>
      </c>
      <c r="D563" s="13">
        <v>310.8</v>
      </c>
      <c r="E563" s="13">
        <v>0.83396583277900815</v>
      </c>
      <c r="F563" s="13">
        <f t="shared" si="41"/>
        <v>0.87303777690289086</v>
      </c>
      <c r="G563" s="13">
        <f t="shared" si="40"/>
        <v>311.63396583277904</v>
      </c>
    </row>
    <row r="564" spans="1:7" x14ac:dyDescent="0.25">
      <c r="A564" s="13">
        <v>310.89999999999998</v>
      </c>
      <c r="B564" s="13">
        <v>233.77761778323324</v>
      </c>
      <c r="C564" s="13">
        <v>246.78121686051838</v>
      </c>
      <c r="D564" s="13">
        <v>310.89999999999998</v>
      </c>
      <c r="E564" s="13">
        <v>0.82970838383030499</v>
      </c>
      <c r="F564" s="13">
        <f t="shared" si="41"/>
        <v>0.86814357204407588</v>
      </c>
      <c r="G564" s="13">
        <f t="shared" si="40"/>
        <v>311.72970838383026</v>
      </c>
    </row>
    <row r="565" spans="1:7" x14ac:dyDescent="0.25">
      <c r="A565" s="13">
        <v>311</v>
      </c>
      <c r="B565" s="13">
        <v>233.71490602457581</v>
      </c>
      <c r="C565" s="13">
        <v>246.57162996602105</v>
      </c>
      <c r="D565" s="13">
        <v>311</v>
      </c>
      <c r="E565" s="13">
        <v>0.82549701922469276</v>
      </c>
      <c r="F565" s="13">
        <f t="shared" si="41"/>
        <v>0.86330314127129959</v>
      </c>
      <c r="G565" s="13">
        <f t="shared" si="40"/>
        <v>311.82549701922471</v>
      </c>
    </row>
    <row r="566" spans="1:7" x14ac:dyDescent="0.25">
      <c r="A566" s="13">
        <v>311.10000000000002</v>
      </c>
      <c r="B566" s="13">
        <v>233.6528295609231</v>
      </c>
      <c r="C566" s="13">
        <v>246.36335729984509</v>
      </c>
      <c r="D566" s="13">
        <v>311.10000000000002</v>
      </c>
      <c r="E566" s="13">
        <v>0.82133163038833601</v>
      </c>
      <c r="F566" s="13">
        <f t="shared" si="41"/>
        <v>0.85851636293790168</v>
      </c>
      <c r="G566" s="13">
        <f t="shared" si="40"/>
        <v>311.92133163038835</v>
      </c>
    </row>
    <row r="567" spans="1:7" x14ac:dyDescent="0.25">
      <c r="A567" s="13">
        <v>311.2</v>
      </c>
      <c r="B567" s="13">
        <v>233.59138073680629</v>
      </c>
      <c r="C567" s="13">
        <v>246.15640903568598</v>
      </c>
      <c r="D567" s="13">
        <v>311.2</v>
      </c>
      <c r="E567" s="13">
        <v>0.81721209988688293</v>
      </c>
      <c r="F567" s="13">
        <f t="shared" si="41"/>
        <v>0.85378310606890773</v>
      </c>
      <c r="G567" s="13">
        <f t="shared" si="40"/>
        <v>312.01721209988688</v>
      </c>
    </row>
    <row r="568" spans="1:7" x14ac:dyDescent="0.25">
      <c r="A568" s="13">
        <v>311.3</v>
      </c>
      <c r="B568" s="13">
        <v>233.5305518655031</v>
      </c>
      <c r="C568" s="13">
        <v>245.95079546073291</v>
      </c>
      <c r="D568" s="13">
        <v>311.3</v>
      </c>
      <c r="E568" s="13">
        <v>0.81313830127430808</v>
      </c>
      <c r="F568" s="13">
        <f t="shared" si="41"/>
        <v>0.84910323028524104</v>
      </c>
      <c r="G568" s="13">
        <f t="shared" si="40"/>
        <v>312.11313830127432</v>
      </c>
    </row>
    <row r="569" spans="1:7" x14ac:dyDescent="0.25">
      <c r="A569" s="13">
        <v>311.39999999999998</v>
      </c>
      <c r="B569" s="13">
        <v>233.47033522986857</v>
      </c>
      <c r="C569" s="13">
        <v>245.74652698984784</v>
      </c>
      <c r="D569" s="13">
        <v>311.39999999999998</v>
      </c>
      <c r="E569" s="13">
        <v>0.8091100989361012</v>
      </c>
      <c r="F569" s="13">
        <f t="shared" si="41"/>
        <v>0.84447658572379047</v>
      </c>
      <c r="G569" s="13">
        <f t="shared" si="40"/>
        <v>312.20911009893609</v>
      </c>
    </row>
    <row r="570" spans="1:7" x14ac:dyDescent="0.25">
      <c r="A570" s="13">
        <v>311.5</v>
      </c>
      <c r="B570" s="13">
        <v>233.41072308308696</v>
      </c>
      <c r="C570" s="13">
        <v>245.54361418012394</v>
      </c>
      <c r="D570" s="13">
        <v>311.5</v>
      </c>
      <c r="E570" s="13">
        <v>0.80512734792655571</v>
      </c>
      <c r="F570" s="13">
        <f t="shared" si="41"/>
        <v>0.83990301295281866</v>
      </c>
      <c r="G570" s="13">
        <f t="shared" si="40"/>
        <v>312.30512734792654</v>
      </c>
    </row>
    <row r="571" spans="1:7" x14ac:dyDescent="0.25">
      <c r="A571" s="13">
        <v>311.60000000000002</v>
      </c>
      <c r="B571" s="13">
        <v>233.35170764934418</v>
      </c>
      <c r="C571" s="13">
        <v>245.34206774581656</v>
      </c>
      <c r="D571" s="13">
        <v>311.60000000000002</v>
      </c>
      <c r="E571" s="13">
        <v>0.80118989380007566</v>
      </c>
      <c r="F571" s="13">
        <f t="shared" si="41"/>
        <v>0.83538234288152313</v>
      </c>
      <c r="G571" s="13">
        <f t="shared" si="40"/>
        <v>312.40118989380011</v>
      </c>
    </row>
    <row r="572" spans="1:7" x14ac:dyDescent="0.25">
      <c r="A572" s="13">
        <v>311.7</v>
      </c>
      <c r="B572" s="13">
        <v>233.29328112442147</v>
      </c>
      <c r="C572" s="13">
        <v>245.14189857363928</v>
      </c>
      <c r="D572" s="13">
        <v>311.7</v>
      </c>
      <c r="E572" s="13">
        <v>0.7972975724363025</v>
      </c>
      <c r="F572" s="13">
        <f t="shared" si="41"/>
        <v>0.83091439666570488</v>
      </c>
      <c r="G572" s="13">
        <f t="shared" si="40"/>
        <v>312.49729757243631</v>
      </c>
    </row>
    <row r="573" spans="1:7" x14ac:dyDescent="0.25">
      <c r="A573" s="13">
        <v>311.8</v>
      </c>
      <c r="B573" s="13">
        <v>233.23543567621053</v>
      </c>
      <c r="C573" s="13">
        <v>244.94311773841699</v>
      </c>
      <c r="D573" s="13">
        <v>311.8</v>
      </c>
      <c r="E573" s="13">
        <v>0.7934502098588615</v>
      </c>
      <c r="F573" s="13">
        <f t="shared" si="41"/>
        <v>0.82649898560662749</v>
      </c>
      <c r="G573" s="13">
        <f t="shared" si="40"/>
        <v>312.59345020985887</v>
      </c>
    </row>
    <row r="574" spans="1:7" x14ac:dyDescent="0.25">
      <c r="A574" s="13">
        <v>311.89999999999998</v>
      </c>
      <c r="B574" s="13">
        <v>233.17816344514983</v>
      </c>
      <c r="C574" s="13">
        <v>244.74573651908682</v>
      </c>
      <c r="D574" s="13">
        <v>311.89999999999998</v>
      </c>
      <c r="E574" s="13">
        <v>0.78964762204756134</v>
      </c>
      <c r="F574" s="13">
        <f t="shared" si="41"/>
        <v>0.82213591104496109</v>
      </c>
      <c r="G574" s="13">
        <f t="shared" si="40"/>
        <v>312.68964762204752</v>
      </c>
    </row>
    <row r="575" spans="1:7" x14ac:dyDescent="0.25">
      <c r="A575" s="13">
        <v>312</v>
      </c>
      <c r="B575" s="13">
        <v>233.12145654458268</v>
      </c>
      <c r="C575" s="13">
        <v>244.54976641503791</v>
      </c>
      <c r="D575" s="13">
        <v>312</v>
      </c>
      <c r="E575" s="13">
        <v>0.78588961474399299</v>
      </c>
      <c r="F575" s="13">
        <f t="shared" si="41"/>
        <v>0.8178249642488119</v>
      </c>
      <c r="G575" s="13">
        <f t="shared" si="40"/>
        <v>312.78588961474401</v>
      </c>
    </row>
    <row r="576" spans="1:7" x14ac:dyDescent="0.25">
      <c r="A576" s="13">
        <v>312.10000000000002</v>
      </c>
      <c r="B576" s="13">
        <v>233.06530706103663</v>
      </c>
      <c r="C576" s="13">
        <v>244.35521916277958</v>
      </c>
      <c r="D576" s="13">
        <v>312.10000000000002</v>
      </c>
      <c r="E576" s="13">
        <v>0.78217598325021631</v>
      </c>
      <c r="F576" s="13">
        <f t="shared" si="41"/>
        <v>0.81356592629506486</v>
      </c>
      <c r="G576" s="13">
        <f t="shared" si="40"/>
        <v>312.88217598325025</v>
      </c>
    </row>
    <row r="577" spans="1:7" x14ac:dyDescent="0.25">
      <c r="A577" s="13">
        <v>312.2</v>
      </c>
      <c r="B577" s="13">
        <v>233.00970705442452</v>
      </c>
      <c r="C577" s="13">
        <v>244.16210675292689</v>
      </c>
      <c r="D577" s="13">
        <v>312.2</v>
      </c>
      <c r="E577" s="13">
        <v>0.77850651222053813</v>
      </c>
      <c r="F577" s="13">
        <f t="shared" si="41"/>
        <v>0.8093585679449673</v>
      </c>
      <c r="G577" s="13">
        <f t="shared" si="40"/>
        <v>312.97850651222052</v>
      </c>
    </row>
    <row r="578" spans="1:7" x14ac:dyDescent="0.25">
      <c r="A578" s="13">
        <v>312.3</v>
      </c>
      <c r="B578" s="13">
        <v>232.95464855816675</v>
      </c>
      <c r="C578" s="13">
        <v>243.97044144749233</v>
      </c>
      <c r="D578" s="13">
        <v>312.3</v>
      </c>
      <c r="E578" s="13">
        <v>0.77488097544616463</v>
      </c>
      <c r="F578" s="13">
        <f t="shared" si="41"/>
        <v>0.80520264951283049</v>
      </c>
      <c r="G578" s="13">
        <f t="shared" si="40"/>
        <v>313.07488097544615</v>
      </c>
    </row>
    <row r="579" spans="1:7" x14ac:dyDescent="0.25">
      <c r="A579" s="13">
        <v>312.39999999999998</v>
      </c>
      <c r="B579" s="13">
        <v>232.90012357923479</v>
      </c>
      <c r="C579" s="13">
        <v>243.78023579747142</v>
      </c>
      <c r="D579" s="13">
        <v>312.39999999999998</v>
      </c>
      <c r="E579" s="13">
        <v>0.77129913563252828</v>
      </c>
      <c r="F579" s="13">
        <f t="shared" si="41"/>
        <v>0.8010979207281288</v>
      </c>
      <c r="G579" s="13">
        <f t="shared" si="40"/>
        <v>313.17129913563252</v>
      </c>
    </row>
    <row r="580" spans="1:7" x14ac:dyDescent="0.25">
      <c r="A580" s="13">
        <v>312.5</v>
      </c>
      <c r="B580" s="13">
        <v>232.84612409811569</v>
      </c>
      <c r="C580" s="13">
        <v>243.59150266070895</v>
      </c>
      <c r="D580" s="13">
        <v>312.5</v>
      </c>
      <c r="E580" s="13">
        <v>0.76776074416931617</v>
      </c>
      <c r="F580" s="13">
        <f t="shared" si="41"/>
        <v>0.79704412059043861</v>
      </c>
      <c r="G580" s="13">
        <f t="shared" si="40"/>
        <v>313.26776074416932</v>
      </c>
    </row>
    <row r="581" spans="1:7" x14ac:dyDescent="0.25">
      <c r="A581" s="13">
        <v>312.60000000000002</v>
      </c>
      <c r="B581" s="13">
        <v>232.79264206869721</v>
      </c>
      <c r="C581" s="13">
        <v>243.40425522003284</v>
      </c>
      <c r="D581" s="13">
        <v>312.60000000000002</v>
      </c>
      <c r="E581" s="13">
        <v>0.76426554089302057</v>
      </c>
      <c r="F581" s="13">
        <f t="shared" si="41"/>
        <v>0.79304097721740352</v>
      </c>
      <c r="G581" s="13">
        <f t="shared" si="40"/>
        <v>313.36426554089303</v>
      </c>
    </row>
    <row r="582" spans="1:7" x14ac:dyDescent="0.25">
      <c r="A582" s="13">
        <v>312.7</v>
      </c>
      <c r="B582" s="13">
        <v>232.73966941807302</v>
      </c>
      <c r="C582" s="13">
        <v>243.21850700164077</v>
      </c>
      <c r="D582" s="13">
        <v>312.7</v>
      </c>
      <c r="E582" s="13">
        <v>0.76081325384180498</v>
      </c>
      <c r="F582" s="13">
        <f t="shared" si="41"/>
        <v>0.78908820768531995</v>
      </c>
      <c r="G582" s="13">
        <f t="shared" ref="G582:G585" si="42">A582+E582</f>
        <v>313.46081325384182</v>
      </c>
    </row>
    <row r="583" spans="1:7" x14ac:dyDescent="0.25">
      <c r="A583" s="13">
        <v>312.8</v>
      </c>
      <c r="B583" s="13">
        <v>232.68719804626795</v>
      </c>
      <c r="C583" s="13">
        <v>243.03427189372505</v>
      </c>
      <c r="D583" s="13">
        <v>312.8</v>
      </c>
      <c r="E583" s="13">
        <v>0.75740359900269461</v>
      </c>
      <c r="F583" s="13">
        <f t="shared" si="41"/>
        <v>0.78518551786216717</v>
      </c>
      <c r="G583" s="13">
        <f t="shared" si="42"/>
        <v>313.55740359900273</v>
      </c>
    </row>
    <row r="584" spans="1:7" x14ac:dyDescent="0.25">
      <c r="A584" s="13">
        <v>312.89999999999998</v>
      </c>
      <c r="B584" s="13">
        <v>232.63521982588213</v>
      </c>
      <c r="C584" s="13">
        <v>242.8515641653201</v>
      </c>
      <c r="D584" s="13">
        <v>312.89999999999998</v>
      </c>
      <c r="E584" s="13">
        <v>0.75403628005099566</v>
      </c>
      <c r="F584" s="13">
        <f t="shared" si="41"/>
        <v>0.78133260223277201</v>
      </c>
      <c r="G584" s="13">
        <f t="shared" si="42"/>
        <v>313.65403628005095</v>
      </c>
    </row>
    <row r="585" spans="1:7" x14ac:dyDescent="0.25">
      <c r="A585" s="13">
        <v>313</v>
      </c>
      <c r="B585" s="13">
        <v>232.58372660165404</v>
      </c>
      <c r="C585" s="13">
        <v>242.67039848535592</v>
      </c>
      <c r="D585" s="13">
        <v>313</v>
      </c>
      <c r="E585" s="13">
        <v>0.75071098808181569</v>
      </c>
      <c r="F585" s="13">
        <f t="shared" si="41"/>
        <v>0.77752914371655568</v>
      </c>
      <c r="G585" s="13">
        <f t="shared" si="42"/>
        <v>313.75071098808183</v>
      </c>
    </row>
  </sheetData>
  <sortState ref="J4:N354">
    <sortCondition ref="J4"/>
  </sortState>
  <mergeCells count="9">
    <mergeCell ref="AH1:AI1"/>
    <mergeCell ref="B2:C2"/>
    <mergeCell ref="E2:F2"/>
    <mergeCell ref="K1:L1"/>
    <mergeCell ref="M1:N1"/>
    <mergeCell ref="O1:P1"/>
    <mergeCell ref="S1:T1"/>
    <mergeCell ref="V1:W1"/>
    <mergeCell ref="AE1:A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</vt:lpstr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2018-10-23T18:50:37Z</dcterms:modified>
</cp:coreProperties>
</file>